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3" i="371" l="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26" i="419" l="1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N20" i="419" l="1"/>
  <c r="M20" i="419"/>
  <c r="L20" i="419"/>
  <c r="N19" i="419"/>
  <c r="M19" i="419"/>
  <c r="L19" i="419"/>
  <c r="N17" i="419"/>
  <c r="M17" i="419"/>
  <c r="L17" i="419"/>
  <c r="N16" i="419"/>
  <c r="M16" i="419"/>
  <c r="L16" i="419"/>
  <c r="N14" i="419"/>
  <c r="M14" i="419"/>
  <c r="L14" i="419"/>
  <c r="N13" i="419"/>
  <c r="M13" i="419"/>
  <c r="L13" i="419"/>
  <c r="N12" i="419"/>
  <c r="M12" i="419"/>
  <c r="L12" i="419"/>
  <c r="N11" i="419"/>
  <c r="M11" i="419"/>
  <c r="L11" i="419"/>
  <c r="AW3" i="418"/>
  <c r="AV3" i="418"/>
  <c r="AU3" i="418"/>
  <c r="AT3" i="418"/>
  <c r="AS3" i="418"/>
  <c r="AR3" i="418"/>
  <c r="M18" i="419" l="1"/>
  <c r="N18" i="419"/>
  <c r="L18" i="419"/>
  <c r="B25" i="419"/>
  <c r="B27" i="419" l="1"/>
  <c r="A12" i="414"/>
  <c r="A11" i="414"/>
  <c r="A9" i="414"/>
  <c r="A8" i="414"/>
  <c r="A7" i="414"/>
  <c r="L21" i="419" l="1"/>
  <c r="K21" i="419"/>
  <c r="J21" i="419"/>
  <c r="I21" i="419"/>
  <c r="I22" i="419" s="1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K18" i="419" l="1"/>
  <c r="K23" i="419"/>
  <c r="H18" i="419"/>
  <c r="J18" i="419"/>
  <c r="I23" i="419"/>
  <c r="I18" i="419"/>
  <c r="G23" i="419"/>
  <c r="K22" i="419"/>
  <c r="H23" i="419"/>
  <c r="J23" i="419"/>
  <c r="L23" i="419"/>
  <c r="G18" i="419"/>
  <c r="G22" i="419"/>
  <c r="H22" i="419"/>
  <c r="J22" i="419"/>
  <c r="L22" i="419"/>
  <c r="N3" i="418"/>
  <c r="F21" i="419" l="1"/>
  <c r="F22" i="419" s="1"/>
  <c r="E21" i="419"/>
  <c r="E22" i="419" s="1"/>
  <c r="D21" i="419"/>
  <c r="F20" i="419"/>
  <c r="E20" i="419"/>
  <c r="D20" i="419"/>
  <c r="F19" i="419"/>
  <c r="E19" i="419"/>
  <c r="D19" i="419"/>
  <c r="F17" i="419"/>
  <c r="E17" i="419"/>
  <c r="D17" i="419"/>
  <c r="F16" i="419"/>
  <c r="E16" i="419"/>
  <c r="D16" i="419"/>
  <c r="F14" i="419"/>
  <c r="E14" i="419"/>
  <c r="D14" i="419"/>
  <c r="F13" i="419"/>
  <c r="E13" i="419"/>
  <c r="D13" i="419"/>
  <c r="F12" i="419"/>
  <c r="E12" i="419"/>
  <c r="D12" i="419"/>
  <c r="F11" i="419"/>
  <c r="E11" i="419"/>
  <c r="D11" i="419"/>
  <c r="D18" i="419" l="1"/>
  <c r="D23" i="419"/>
  <c r="E18" i="419"/>
  <c r="F18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N6" i="419" l="1"/>
  <c r="K6" i="419"/>
  <c r="G6" i="419"/>
  <c r="F6" i="419"/>
  <c r="C6" i="419"/>
  <c r="L6" i="419"/>
  <c r="I6" i="419"/>
  <c r="E6" i="419"/>
  <c r="M6" i="419"/>
  <c r="J6" i="419"/>
  <c r="H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Q3" i="345"/>
  <c r="R3" i="345"/>
  <c r="H3" i="390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<sst xmlns="http://schemas.openxmlformats.org/spreadsheetml/2006/main" count="58874" uniqueCount="6538">
  <si>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</si>
  <si>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</si>
  <si>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</si>
  <si>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</si>
  <si>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</si>
  <si>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</si>
  <si>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</si>
  <si>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</si>
  <si>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</si>
  <si>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</si>
  <si>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</si>
  <si>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</si>
  <si>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</si>
  <si>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</si>
  <si>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</si>
  <si>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</si>
  <si>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</si>
  <si>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</si>
  <si>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</si>
  <si>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</si>
  <si>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</si>
  <si>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</si>
  <si>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</si>
  <si>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</si>
  <si>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</si>
  <si>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</si>
  <si>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</si>
  <si>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</si>
  <si>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</si>
  <si>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</si>
  <si>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</si>
  <si>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</si>
  <si>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</si>
  <si>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</si>
  <si>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</si>
  <si>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</si>
  <si>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</si>
  <si>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</si>
  <si>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</si>
  <si>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</si>
  <si>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</si>
  <si>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</si>
  <si>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</si>
  <si>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</si>
  <si>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</si>
  <si>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</si>
  <si>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</si>
  <si>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</si>
  <si>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</si>
  <si>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</si>
  <si>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</si>
  <si>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</si>
  <si>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</si>
  <si>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</si>
  <si>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</si>
  <si>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</si>
  <si>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</si>
  <si>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</si>
  <si>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</si>
  <si>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</si>
  <si>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</si>
  <si>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</si>
  <si>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</si>
  <si>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</si>
  <si>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</si>
  <si>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</si>
  <si>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</si>
  <si>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</si>
  <si>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</si>
  <si>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</si>
  <si>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</si>
  <si>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</si>
  <si>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</si>
  <si>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</si>
  <si>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</si>
  <si>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</si>
  <si>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</si>
  <si>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</si>
  <si>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</si>
  <si>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</si>
  <si>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</si>
  <si>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</si>
  <si>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</si>
  <si>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</si>
  <si>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</si>
  <si>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</si>
  <si>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</si>
  <si>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</si>
  <si>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</si>
  <si>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</si>
  <si>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</si>
  <si>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</si>
  <si>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</si>
  <si>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</si>
  <si>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</si>
  <si>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</si>
  <si>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</si>
  <si>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</si>
  <si>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</si>
  <si>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</si>
  <si>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</si>
  <si>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</si>
  <si>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</si>
  <si>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</si>
  <si>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</si>
  <si>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</si>
  <si>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</si>
  <si>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</si>
  <si>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</si>
  <si>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</si>
  <si>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</si>
  <si>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</si>
  <si>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</si>
  <si>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</si>
  <si>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</si>
  <si>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</si>
  <si>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</si>
  <si>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</si>
  <si>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</si>
  <si>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</si>
  <si>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</si>
  <si>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</si>
  <si>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</si>
  <si>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</si>
  <si>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</si>
  <si>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</si>
  <si>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</si>
  <si>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</si>
  <si>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</si>
  <si>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</si>
  <si>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</si>
  <si>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</si>
  <si>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</si>
  <si>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</si>
  <si>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</si>
  <si>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</si>
  <si>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</si>
  <si>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</si>
  <si>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</si>
  <si>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</si>
  <si>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</si>
  <si>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</si>
  <si>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</si>
  <si>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</si>
  <si>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</si>
  <si>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</si>
  <si>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</si>
  <si>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</si>
  <si>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</si>
  <si>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</si>
  <si>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</si>
  <si>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</si>
  <si>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</si>
  <si>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</si>
  <si>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</si>
  <si>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</si>
  <si>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</si>
  <si>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</si>
  <si>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</si>
  <si>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</si>
  <si>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</si>
  <si>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</si>
  <si>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</si>
  <si>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</si>
  <si>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</si>
  <si>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</si>
  <si>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</si>
  <si>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</si>
  <si>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</si>
  <si>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</si>
  <si>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</si>
  <si>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</si>
  <si>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</si>
  <si>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</si>
  <si>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</si>
  <si>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</si>
  <si>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</si>
  <si>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</si>
  <si>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</si>
  <si>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</si>
  <si>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</si>
  <si>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</si>
  <si>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</si>
  <si>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</si>
  <si>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</si>
  <si>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</si>
  <si>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</si>
  <si>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</si>
  <si>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</si>
  <si>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</si>
  <si>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</si>
  <si>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</si>
  <si>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</si>
  <si>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</si>
  <si>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</si>
  <si>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</si>
  <si>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</si>
  <si>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</si>
  <si>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</si>
  <si>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</si>
  <si>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</si>
  <si>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</si>
  <si>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</si>
  <si>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</si>
  <si>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</si>
  <si>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</si>
  <si>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</si>
  <si>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</si>
  <si>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</si>
  <si>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</si>
  <si>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</si>
  <si>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</si>
  <si>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</si>
  <si>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</si>
  <si>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</si>
  <si>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</si>
  <si>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</si>
  <si>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</si>
  <si>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</si>
  <si>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</si>
  <si>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</si>
  <si>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</si>
  <si>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</si>
  <si>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</si>
  <si>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</si>
  <si>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</si>
  <si>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</si>
  <si>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</si>
  <si>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</si>
  <si>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</si>
  <si>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</si>
  <si>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</si>
  <si>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</si>
  <si>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</si>
  <si>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</si>
  <si>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</si>
  <si>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</si>
  <si>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</si>
  <si>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</si>
  <si>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</si>
  <si>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</si>
  <si>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</si>
  <si>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</si>
  <si>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</si>
  <si>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</si>
  <si>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</si>
  <si>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</si>
  <si>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</si>
  <si>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</si>
  <si>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radiologičtí asistenti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</si>
  <si>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</si>
  <si>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</si>
  <si>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</si>
  <si>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</si>
  <si>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</si>
  <si>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</si>
  <si>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</si>
  <si>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</si>
  <si>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</si>
  <si>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</si>
  <si>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</si>
  <si>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</si>
  <si>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</si>
  <si>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</si>
  <si>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</si>
  <si>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</si>
  <si>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</si>
  <si>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</si>
  <si>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</si>
  <si>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</si>
  <si>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</si>
  <si>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</si>
  <si>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</si>
  <si>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</si>
  <si>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</si>
  <si>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</si>
  <si>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</si>
  <si>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</si>
  <si>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</si>
  <si>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</si>
  <si>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</si>
  <si>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</si>
  <si>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</si>
  <si>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</si>
  <si>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</si>
  <si>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</si>
  <si>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</si>
  <si>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</si>
  <si>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</si>
  <si>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</si>
  <si>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</si>
  <si>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</si>
  <si>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</si>
  <si>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</si>
  <si>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</si>
  <si>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</si>
  <si>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</si>
  <si>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</si>
  <si>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</si>
  <si>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</si>
  <si>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</si>
  <si>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</si>
  <si>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</si>
  <si>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</si>
  <si>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</si>
  <si>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</si>
  <si>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</si>
  <si>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</si>
  <si>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</si>
  <si>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</si>
  <si>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</si>
  <si>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</si>
  <si>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</si>
  <si>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</si>
  <si>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</si>
  <si>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</si>
  <si>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</si>
  <si>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</si>
  <si>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</si>
  <si>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</si>
  <si>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</si>
  <si>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</si>
  <si>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</si>
  <si>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</si>
  <si>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</si>
  <si>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</si>
  <si>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</si>
  <si>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</si>
  <si>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</si>
  <si>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</si>
  <si>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</si>
  <si>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</si>
  <si>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</si>
  <si>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</si>
  <si>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</si>
  <si>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</si>
  <si>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</si>
  <si>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</si>
  <si>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</si>
  <si>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</si>
  <si>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</si>
  <si>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</si>
  <si>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</si>
  <si>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</si>
  <si>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</si>
  <si>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</si>
  <si>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</si>
  <si>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</si>
  <si>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</si>
  <si>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</si>
  <si>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</si>
  <si>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</si>
  <si>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</si>
  <si>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</si>
  <si>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</si>
  <si>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</si>
  <si>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</si>
  <si>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</si>
  <si>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</si>
  <si>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</si>
  <si>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</si>
  <si>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</si>
  <si>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</si>
  <si>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</si>
  <si>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</si>
  <si>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</si>
  <si>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</si>
  <si>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</si>
  <si>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</si>
  <si>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</si>
  <si>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</si>
  <si>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</si>
  <si>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</si>
  <si>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</si>
  <si>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</si>
  <si>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</si>
  <si>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</si>
  <si>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</si>
  <si>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</si>
  <si>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</si>
  <si>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</si>
  <si>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</si>
  <si>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</si>
  <si>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</si>
  <si>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</si>
  <si>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</si>
  <si>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</si>
  <si>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</si>
  <si>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</si>
  <si>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</si>
  <si>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</si>
  <si>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</si>
  <si>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</si>
  <si>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</si>
  <si>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</si>
  <si>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</si>
  <si>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</si>
  <si>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</si>
  <si>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</si>
  <si>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</si>
  <si>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</si>
  <si>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</si>
  <si>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</si>
  <si>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</si>
  <si>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</si>
  <si>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</si>
  <si>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</si>
  <si>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</si>
  <si>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</si>
  <si>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</si>
  <si>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</si>
  <si>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</si>
  <si>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</si>
  <si>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</si>
  <si>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</si>
  <si>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</si>
  <si>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</si>
  <si>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</si>
  <si>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</si>
  <si>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</si>
  <si>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</si>
  <si>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</si>
  <si>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</si>
  <si>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</si>
  <si>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</si>
  <si>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</si>
  <si>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</si>
  <si>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</si>
  <si>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</si>
  <si>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</si>
  <si>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</si>
  <si>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</si>
  <si>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</si>
  <si>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</si>
  <si>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</si>
  <si>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</si>
  <si>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</si>
  <si>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</si>
  <si>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</si>
  <si>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</si>
  <si>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</si>
  <si>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</si>
  <si>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</si>
  <si>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</si>
  <si>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</si>
  <si>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</si>
  <si>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</si>
  <si>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</si>
  <si>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</si>
  <si>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</si>
  <si>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</si>
  <si>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</si>
  <si>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</si>
  <si>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</si>
  <si>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</si>
  <si>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</si>
  <si>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</si>
  <si>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</si>
  <si>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</si>
  <si>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</si>
  <si>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</si>
  <si>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</si>
  <si>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</si>
  <si>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</si>
  <si>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</si>
  <si>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</si>
  <si>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</si>
  <si>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</si>
  <si>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</si>
  <si>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</si>
  <si>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</si>
  <si>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</si>
  <si>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</si>
  <si>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</si>
  <si>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</si>
  <si>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</si>
  <si>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</si>
  <si>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</si>
  <si>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</si>
  <si>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</si>
  <si>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</si>
  <si>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</si>
  <si>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</si>
  <si>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</si>
  <si>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</si>
  <si>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</si>
  <si>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</si>
  <si>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</si>
  <si>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</si>
  <si>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</si>
  <si>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</si>
  <si>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</si>
  <si>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</si>
  <si>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</si>
  <si>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</si>
  <si>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</si>
  <si>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</si>
  <si>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</si>
  <si>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</si>
  <si>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</si>
  <si>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</si>
  <si>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</si>
  <si>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</si>
  <si>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</si>
  <si>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</si>
  <si>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</si>
  <si>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</si>
  <si>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</si>
  <si>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</si>
  <si>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</si>
  <si>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</si>
  <si>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</si>
  <si>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</si>
  <si>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</si>
  <si>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</si>
  <si>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</si>
  <si>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</si>
  <si>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</si>
  <si>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</si>
  <si>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</si>
  <si>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</si>
  <si>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</si>
  <si>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</si>
  <si>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</si>
  <si>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</si>
  <si>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</si>
  <si>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</si>
  <si>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</si>
  <si>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</si>
  <si>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</si>
  <si>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</si>
  <si>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</si>
  <si>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</si>
  <si>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</si>
  <si>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</si>
  <si>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</si>
  <si>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</si>
  <si>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</si>
  <si>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</si>
  <si>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</si>
  <si>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</si>
  <si>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</si>
  <si>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</si>
  <si>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</si>
  <si>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</si>
  <si>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</si>
  <si>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</si>
  <si>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</si>
  <si>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</si>
  <si>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</si>
  <si>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</si>
  <si>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</si>
  <si>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</si>
  <si>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21</t>
  </si>
  <si>
    <t>ONK: Onkologická klinika</t>
  </si>
  <si>
    <t/>
  </si>
  <si>
    <t>ONK: Onkologická klinika Celkem</t>
  </si>
  <si>
    <t>SumaKL</t>
  </si>
  <si>
    <t>2111</t>
  </si>
  <si>
    <t>ONK: lůžkové oddělení 42A</t>
  </si>
  <si>
    <t>ONK: lůžkové oddělení 42A Celkem</t>
  </si>
  <si>
    <t>SumaNS</t>
  </si>
  <si>
    <t>mezeraNS</t>
  </si>
  <si>
    <t>2112</t>
  </si>
  <si>
    <t>ONK: lůžkové oddělení 42B</t>
  </si>
  <si>
    <t>ONK: lůžkové oddělení 42B Celkem</t>
  </si>
  <si>
    <t>2121</t>
  </si>
  <si>
    <t>ONK: ambulance + mamol. poradna</t>
  </si>
  <si>
    <t>ONK: ambulance + mamol. poradna Celkem</t>
  </si>
  <si>
    <t>2151</t>
  </si>
  <si>
    <t>ONK: ozařovny-přístrojové pracoviště</t>
  </si>
  <si>
    <t>ONK: ozařovny-přístrojové pracoviště Celkem</t>
  </si>
  <si>
    <t>2152</t>
  </si>
  <si>
    <t>ONK: radiační onkologie - brachyterapie</t>
  </si>
  <si>
    <t>ONK: radiační onkologie - brachyterapie Celkem</t>
  </si>
  <si>
    <t>2194</t>
  </si>
  <si>
    <t>ONK: centrum  - onkologie</t>
  </si>
  <si>
    <t>ONK: centrum  - onkologie Celkem</t>
  </si>
  <si>
    <t>50113001</t>
  </si>
  <si>
    <t>190957</t>
  </si>
  <si>
    <t>90957</t>
  </si>
  <si>
    <t>XANAX</t>
  </si>
  <si>
    <t>TBL 30X0.25MG</t>
  </si>
  <si>
    <t>142546</t>
  </si>
  <si>
    <t>42546</t>
  </si>
  <si>
    <t>LACTULOSE AL SIRUP</t>
  </si>
  <si>
    <t>POR SIR 1X200ML</t>
  </si>
  <si>
    <t>159448</t>
  </si>
  <si>
    <t>59448</t>
  </si>
  <si>
    <t>DUROGESIC 25MCG/H</t>
  </si>
  <si>
    <t>EMP 5X2.5MG(10CM2)</t>
  </si>
  <si>
    <t>159449</t>
  </si>
  <si>
    <t>59449</t>
  </si>
  <si>
    <t>DUROGESIC 50MCG/H</t>
  </si>
  <si>
    <t>EMP 5X5MG(20CM2)</t>
  </si>
  <si>
    <t>190959</t>
  </si>
  <si>
    <t>90959</t>
  </si>
  <si>
    <t>TBL 30X0.5MG</t>
  </si>
  <si>
    <t>845493</t>
  </si>
  <si>
    <t>105844</t>
  </si>
  <si>
    <t>MIRTAZAPIN ORION 15 MG</t>
  </si>
  <si>
    <t>POR TBL DIS 30X15MG</t>
  </si>
  <si>
    <t>147285</t>
  </si>
  <si>
    <t>47285</t>
  </si>
  <si>
    <t>DUROGESIC 75MCG/H</t>
  </si>
  <si>
    <t>EMP 5X7.5MG(30CM2)</t>
  </si>
  <si>
    <t>146929</t>
  </si>
  <si>
    <t>46929</t>
  </si>
  <si>
    <t>DUROGESIC 100MCG/H</t>
  </si>
  <si>
    <t>EMP 5X10MG(40CM2)</t>
  </si>
  <si>
    <t>198054</t>
  </si>
  <si>
    <t>SANVAL 10 MG</t>
  </si>
  <si>
    <t>POR TBL FLM 20X10MG</t>
  </si>
  <si>
    <t>198058</t>
  </si>
  <si>
    <t>POR TBL FLM 100X10MG</t>
  </si>
  <si>
    <t>132853</t>
  </si>
  <si>
    <t>AULIN</t>
  </si>
  <si>
    <t>POR TBL NOB 30X100MG</t>
  </si>
  <si>
    <t>111076</t>
  </si>
  <si>
    <t>11076</t>
  </si>
  <si>
    <t>OXYCONTIN 20 MG</t>
  </si>
  <si>
    <t>POR TBL PRO 60X20MG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</si>
  <si>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</si>
  <si>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</si>
  <si>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</si>
  <si>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</si>
  <si>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</si>
  <si>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</si>
  <si>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</si>
  <si>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</si>
  <si>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</si>
  <si>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</si>
  <si>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</si>
  <si>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</si>
  <si>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</si>
  <si>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</si>
  <si>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</si>
  <si>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</si>
  <si>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</si>
  <si>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</si>
  <si>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</si>
  <si>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</si>
  <si>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</si>
  <si>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</si>
  <si>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</si>
  <si>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</si>
  <si>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</si>
  <si>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</si>
  <si>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</si>
  <si>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</si>
  <si>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</si>
  <si>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</si>
  <si>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</si>
  <si>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</si>
  <si>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</si>
  <si>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</si>
  <si>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</si>
  <si>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</si>
  <si>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</si>
  <si>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</si>
  <si>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</si>
  <si>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</si>
  <si>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</si>
  <si>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</si>
  <si>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</si>
  <si>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</si>
  <si>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</si>
  <si>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</si>
  <si>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</si>
  <si>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</si>
  <si>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</si>
  <si>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</si>
  <si>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</si>
  <si>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</si>
  <si>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</si>
  <si>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</si>
  <si>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</si>
  <si>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</si>
  <si>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</si>
  <si>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</si>
  <si>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</si>
  <si>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</si>
  <si>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</si>
  <si>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</si>
  <si>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</si>
  <si>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102592</t>
  </si>
  <si>
    <t>2592</t>
  </si>
  <si>
    <t>MILURIT 100</t>
  </si>
  <si>
    <t>POR TBL NOB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</si>
  <si>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</si>
  <si>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</si>
  <si>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</si>
  <si>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</si>
  <si>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</si>
  <si>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</si>
  <si>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</si>
  <si>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</si>
  <si>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</si>
  <si>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</si>
  <si>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</si>
  <si>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</si>
  <si>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</si>
  <si>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</si>
  <si>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</si>
  <si>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</si>
  <si>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</si>
  <si>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</si>
  <si>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</si>
  <si>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</si>
  <si>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</si>
  <si>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</si>
  <si>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</si>
  <si>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</si>
  <si>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</si>
  <si>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</si>
  <si>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</si>
  <si>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</si>
  <si>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</si>
  <si>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</si>
  <si>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</si>
  <si>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</si>
  <si>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</si>
  <si>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</si>
  <si>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</si>
  <si>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</si>
  <si>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</si>
  <si>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</si>
  <si>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</si>
  <si>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</si>
  <si>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</si>
  <si>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</si>
  <si>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</si>
  <si>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</si>
  <si>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</si>
  <si>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</si>
  <si>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</si>
  <si>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</si>
  <si>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</si>
  <si>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</si>
  <si>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</si>
  <si>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</si>
  <si>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</si>
  <si>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</si>
  <si>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</si>
  <si>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</si>
  <si>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</si>
  <si>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</si>
  <si>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</si>
  <si>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</si>
  <si>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</si>
  <si>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</si>
  <si>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</si>
  <si>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</si>
  <si>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</si>
  <si>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</si>
  <si>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</si>
  <si>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</si>
  <si>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</si>
  <si>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148888</t>
  </si>
  <si>
    <t>48888</t>
  </si>
  <si>
    <t>ATARALGIN</t>
  </si>
  <si>
    <t>POR TBL NOB 20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</si>
  <si>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</si>
  <si>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</si>
  <si>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</si>
  <si>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</si>
  <si>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</si>
  <si>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</si>
  <si>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</si>
  <si>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</si>
  <si>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152266</t>
  </si>
  <si>
    <t>52266</t>
  </si>
  <si>
    <t>INFADOLAN</t>
  </si>
  <si>
    <t>DRM UNG 1X30GM</t>
  </si>
  <si>
    <t>156351</t>
  </si>
  <si>
    <t>56351</t>
  </si>
  <si>
    <t>PULMORAN LEROS</t>
  </si>
  <si>
    <t>SPC 20X1.5GM(SÁČKY)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</si>
  <si>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</si>
  <si>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</si>
  <si>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</si>
  <si>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</si>
  <si>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</si>
  <si>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</si>
  <si>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</si>
  <si>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</si>
  <si>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</si>
  <si>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</si>
  <si>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</si>
  <si>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</si>
  <si>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</si>
  <si>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</si>
  <si>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</si>
  <si>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</si>
  <si>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</si>
  <si>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</si>
  <si>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</si>
  <si>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</si>
  <si>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</si>
  <si>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</si>
  <si>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</si>
  <si>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</si>
  <si>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</si>
  <si>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</si>
  <si>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</si>
  <si>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</si>
  <si>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</si>
  <si>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</si>
  <si>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</si>
  <si>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</si>
  <si>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</si>
  <si>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</si>
  <si>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</si>
  <si>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</si>
  <si>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</si>
  <si>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</si>
  <si>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</si>
  <si>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</si>
  <si>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</si>
  <si>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</si>
  <si>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</si>
  <si>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</si>
  <si>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</si>
  <si>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</si>
  <si>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</si>
  <si>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</si>
  <si>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</si>
  <si>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</si>
  <si>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</si>
  <si>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</si>
  <si>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</si>
  <si>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</si>
  <si>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</si>
  <si>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</si>
  <si>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</si>
  <si>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</si>
  <si>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</si>
  <si>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</si>
  <si>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</si>
  <si>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</si>
  <si>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</si>
  <si>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</si>
  <si>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</si>
  <si>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</si>
  <si>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184400</t>
  </si>
  <si>
    <t>84400</t>
  </si>
  <si>
    <t>NEURONTIN 300 MG</t>
  </si>
  <si>
    <t>POR CPS DUR 100X300MG</t>
  </si>
  <si>
    <t>185719</t>
  </si>
  <si>
    <t>85719</t>
  </si>
  <si>
    <t>ISOKET SPRAY</t>
  </si>
  <si>
    <t>SPR 1X12.4GM(=15ML)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</si>
  <si>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</si>
  <si>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</si>
  <si>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</si>
  <si>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</si>
  <si>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</si>
  <si>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</si>
  <si>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</si>
  <si>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</si>
  <si>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</si>
  <si>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</si>
  <si>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</si>
  <si>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</si>
  <si>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</si>
  <si>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</si>
  <si>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</si>
  <si>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</si>
  <si>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191836</t>
  </si>
  <si>
    <t>91836</t>
  </si>
  <si>
    <t>INJ 5X1ML/6.5MG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</si>
  <si>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</si>
  <si>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</si>
  <si>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</si>
  <si>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</si>
  <si>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</si>
  <si>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</si>
  <si>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</si>
  <si>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</si>
  <si>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</si>
  <si>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</si>
  <si>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</si>
  <si>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</si>
  <si>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</si>
  <si>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</si>
  <si>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</si>
  <si>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</si>
  <si>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</si>
  <si>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</si>
  <si>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</si>
  <si>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</si>
  <si>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</si>
  <si>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</si>
  <si>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</si>
  <si>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</si>
  <si>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</si>
  <si>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</si>
  <si>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</si>
  <si>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</si>
  <si>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</si>
  <si>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</si>
  <si>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</si>
  <si>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</si>
  <si>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</si>
  <si>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</si>
  <si>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</si>
  <si>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</si>
  <si>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</si>
  <si>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</si>
  <si>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</si>
  <si>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</si>
  <si>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</si>
  <si>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</si>
  <si>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</si>
  <si>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</si>
  <si>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</si>
  <si>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</si>
  <si>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840220</t>
  </si>
  <si>
    <t>0</t>
  </si>
  <si>
    <t>Lactobacillus acidophil.cps.75 bez laktózy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</si>
  <si>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</si>
  <si>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</si>
  <si>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</si>
  <si>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</si>
  <si>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</si>
  <si>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</si>
  <si>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</si>
  <si>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</si>
  <si>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</si>
  <si>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</si>
  <si>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</si>
  <si>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</si>
  <si>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</si>
  <si>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</si>
  <si>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</si>
  <si>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</si>
  <si>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</si>
  <si>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</si>
  <si>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</si>
  <si>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</si>
  <si>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</si>
  <si>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</si>
  <si>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</si>
  <si>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</si>
  <si>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</si>
  <si>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</si>
  <si>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</si>
  <si>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</si>
  <si>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</si>
  <si>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</si>
  <si>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</si>
  <si>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</si>
  <si>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</si>
  <si>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</si>
  <si>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</si>
  <si>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</si>
  <si>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</si>
  <si>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</si>
  <si>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</si>
  <si>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</si>
  <si>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</si>
  <si>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</si>
  <si>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</si>
  <si>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</si>
  <si>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</si>
  <si>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</si>
  <si>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</si>
  <si>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</si>
  <si>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</si>
  <si>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</si>
  <si>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</si>
  <si>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</si>
  <si>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</si>
  <si>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</si>
  <si>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29328</t>
  </si>
  <si>
    <t>PRADAXA 110 MG</t>
  </si>
  <si>
    <t>POR CPS DUR 60X1X110MG</t>
  </si>
  <si>
    <t>51384</t>
  </si>
  <si>
    <t>INF SOL 10X1000MLPLAH</t>
  </si>
  <si>
    <t>100489</t>
  </si>
  <si>
    <t>489</t>
  </si>
  <si>
    <t>INJ 5X1ML/10MG</t>
  </si>
  <si>
    <t>102429</t>
  </si>
  <si>
    <t>2429</t>
  </si>
  <si>
    <t>TISERCIN</t>
  </si>
  <si>
    <t>TBL OBD 50X25MG</t>
  </si>
  <si>
    <t>102539</t>
  </si>
  <si>
    <t>2539</t>
  </si>
  <si>
    <t>HALOPERIDOL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</si>
  <si>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</si>
  <si>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</si>
  <si>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</si>
  <si>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</si>
  <si>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</si>
  <si>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</si>
  <si>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</si>
  <si>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</si>
  <si>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</si>
  <si>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</si>
  <si>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</si>
  <si>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</si>
  <si>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116028</t>
  </si>
  <si>
    <t>16028</t>
  </si>
  <si>
    <t>ANAFRANIL SR 75</t>
  </si>
  <si>
    <t>TBL RET 20X75MG</t>
  </si>
  <si>
    <t>116029</t>
  </si>
  <si>
    <t>16029</t>
  </si>
  <si>
    <t>ANAFRANIL 25</t>
  </si>
  <si>
    <t>TBL OBD 30X25MG</t>
  </si>
  <si>
    <t>146991</t>
  </si>
  <si>
    <t>46991</t>
  </si>
  <si>
    <t>IMODIUM</t>
  </si>
  <si>
    <t>CPS 20X2MG</t>
  </si>
  <si>
    <t>159357</t>
  </si>
  <si>
    <t>59357</t>
  </si>
  <si>
    <t>RINGERUV ROZTOK BRAUN</t>
  </si>
  <si>
    <t>INF 10X500ML(LDPE)</t>
  </si>
  <si>
    <t>188967</t>
  </si>
  <si>
    <t>88967</t>
  </si>
  <si>
    <t>STOPTUSSIN</t>
  </si>
  <si>
    <t>POR GTT SOL 1X50ML</t>
  </si>
  <si>
    <t>190991</t>
  </si>
  <si>
    <t>90991</t>
  </si>
  <si>
    <t>BROMHEXIN 8</t>
  </si>
  <si>
    <t>GTT 20ML 8MG/ML</t>
  </si>
  <si>
    <t>194920</t>
  </si>
  <si>
    <t>94920</t>
  </si>
  <si>
    <t>AMBROBENE 7.5MG/ML</t>
  </si>
  <si>
    <t>SOL 1X100ML</t>
  </si>
  <si>
    <t>196191</t>
  </si>
  <si>
    <t>96191</t>
  </si>
  <si>
    <t>MONOSAN 40MG</t>
  </si>
  <si>
    <t>TBL 30X40MG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</si>
  <si>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</si>
  <si>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</si>
  <si>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</si>
  <si>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</si>
  <si>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</si>
  <si>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</si>
  <si>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</si>
  <si>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</si>
  <si>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197698</t>
  </si>
  <si>
    <t>97698</t>
  </si>
  <si>
    <t>PENTOMER RETARD 400MG</t>
  </si>
  <si>
    <t>TBL OBD 20X400MG</t>
  </si>
  <si>
    <t>845329</t>
  </si>
  <si>
    <t>Biopron9 tob.60</t>
  </si>
  <si>
    <t>846346</t>
  </si>
  <si>
    <t>119672</t>
  </si>
  <si>
    <t>DICLOFENAC DUO PHARMASWISS 75 MG</t>
  </si>
  <si>
    <t>POR CPS RDR 30X75MG</t>
  </si>
  <si>
    <t>850072</t>
  </si>
  <si>
    <t>162502</t>
  </si>
  <si>
    <t>TRIAMCINOLON TEVA</t>
  </si>
  <si>
    <t>DRM EML 1X30GM</t>
  </si>
  <si>
    <t>104071</t>
  </si>
  <si>
    <t>4071</t>
  </si>
  <si>
    <t>DITHIADEN</t>
  </si>
  <si>
    <t>INJ 10X2ML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</si>
  <si>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</si>
  <si>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</si>
  <si>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</si>
  <si>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</si>
  <si>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</si>
  <si>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</si>
  <si>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</si>
  <si>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</si>
  <si>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102963</t>
  </si>
  <si>
    <t>2963</t>
  </si>
  <si>
    <t>PREDNISON 20 LECIVA</t>
  </si>
  <si>
    <t>TBL 20X20MG(BLISTR)</t>
  </si>
  <si>
    <t>147033</t>
  </si>
  <si>
    <t>47033</t>
  </si>
  <si>
    <t>ERDOMED</t>
  </si>
  <si>
    <t>POR GRA SUS 1X100ML</t>
  </si>
  <si>
    <t>100512</t>
  </si>
  <si>
    <t>512</t>
  </si>
  <si>
    <t>NATRIUM CHLORATUM BIOTIKA 10%</t>
  </si>
  <si>
    <t>INJ 10X5ML 10%</t>
  </si>
  <si>
    <t>101940</t>
  </si>
  <si>
    <t>1940</t>
  </si>
  <si>
    <t>OXAZEPAM TBL.20X10MG</t>
  </si>
  <si>
    <t>TBL 20X10MG(BLISTR)</t>
  </si>
  <si>
    <t>104207</t>
  </si>
  <si>
    <t>4207</t>
  </si>
  <si>
    <t>PROTHIADEN</t>
  </si>
  <si>
    <t>DRG 30X25MG</t>
  </si>
  <si>
    <t>109307</t>
  </si>
  <si>
    <t>9307</t>
  </si>
  <si>
    <t>LOCOID 0.1% LOTION</t>
  </si>
  <si>
    <t>LOT 1X30ML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</si>
  <si>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</si>
  <si>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</si>
  <si>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</si>
  <si>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</si>
  <si>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</si>
  <si>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</si>
  <si>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</si>
  <si>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</si>
  <si>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149018</t>
  </si>
  <si>
    <t>49018</t>
  </si>
  <si>
    <t>GUTTALAX</t>
  </si>
  <si>
    <t>POR GTT SOL 1X30ML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</si>
  <si>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</si>
  <si>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</si>
  <si>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</si>
  <si>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</si>
  <si>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</si>
  <si>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</si>
  <si>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</si>
  <si>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167547</t>
  </si>
  <si>
    <t>67547</t>
  </si>
  <si>
    <t>ALMIRAL</t>
  </si>
  <si>
    <t>INJ 10X3ML/75MG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</si>
  <si>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</si>
  <si>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</si>
  <si>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</si>
  <si>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</si>
  <si>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</si>
  <si>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</si>
  <si>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</si>
  <si>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</si>
  <si>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</si>
  <si>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</si>
  <si>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</si>
  <si>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142630</t>
  </si>
  <si>
    <t>42630</t>
  </si>
  <si>
    <t>PAMBA</t>
  </si>
  <si>
    <t>INJ SOL 5X5ML/50MG</t>
  </si>
  <si>
    <t>159358</t>
  </si>
  <si>
    <t>59358</t>
  </si>
  <si>
    <t>INF 10X1000ML(LDPE)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</si>
  <si>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</si>
  <si>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</si>
  <si>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</si>
  <si>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</si>
  <si>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</si>
  <si>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</si>
  <si>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</si>
  <si>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</si>
  <si>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</si>
  <si>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</si>
  <si>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</si>
  <si>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920356</t>
  </si>
  <si>
    <t>KL SOL.BORGLYCEROLI  3% 100 G</t>
  </si>
  <si>
    <t>131385</t>
  </si>
  <si>
    <t>31385</t>
  </si>
  <si>
    <t>TBL 30X12.5MG</t>
  </si>
  <si>
    <t>58880</t>
  </si>
  <si>
    <t>DOLMINA 100 SR</t>
  </si>
  <si>
    <t>POR TBL PRO 20X100MG</t>
  </si>
  <si>
    <t>102547</t>
  </si>
  <si>
    <t>2547</t>
  </si>
  <si>
    <t>UNG OPH 1X3.5GM</t>
  </si>
  <si>
    <t>105954</t>
  </si>
  <si>
    <t>5954</t>
  </si>
  <si>
    <t>UROMITEXAN 400MG</t>
  </si>
  <si>
    <t>INJ 15X4ML/400MG</t>
  </si>
  <si>
    <t>184231</t>
  </si>
  <si>
    <t>84231</t>
  </si>
  <si>
    <t>ENDOXAN 1 G</t>
  </si>
  <si>
    <t>INJ PLV SOL 1X1GM</t>
  </si>
  <si>
    <t>849829</t>
  </si>
  <si>
    <t>162673</t>
  </si>
  <si>
    <t>IBALGIN 400 TBL 36</t>
  </si>
  <si>
    <t xml:space="preserve">POR TBL FLM 36X400MG </t>
  </si>
  <si>
    <t>900881</t>
  </si>
  <si>
    <t>KL BALS.VISNEVSKI 100G</t>
  </si>
  <si>
    <t>930589</t>
  </si>
  <si>
    <t>KL ETHANOLUM BENZ.DENAT. 900 ml / 720g/</t>
  </si>
  <si>
    <t>UN 1170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</si>
  <si>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</si>
  <si>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</si>
  <si>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</si>
  <si>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</si>
  <si>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</si>
  <si>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</si>
  <si>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</si>
  <si>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</si>
  <si>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113704</t>
  </si>
  <si>
    <t>13704</t>
  </si>
  <si>
    <t>ZOVIRAX 400 MG</t>
  </si>
  <si>
    <t>POR TBL NOB70X400MG</t>
  </si>
  <si>
    <t>849053</t>
  </si>
  <si>
    <t>9999999</t>
  </si>
  <si>
    <t>Cyto-chlorid sodný 0,9% 1x 10ml</t>
  </si>
  <si>
    <t>500629</t>
  </si>
  <si>
    <t>180173</t>
  </si>
  <si>
    <t>Canesten Gyn 1 den</t>
  </si>
  <si>
    <t>vag.tbl.1x500mg</t>
  </si>
  <si>
    <t>140274</t>
  </si>
  <si>
    <t>40274</t>
  </si>
  <si>
    <t>BACLOFEN</t>
  </si>
  <si>
    <t>TBL 50X10MG</t>
  </si>
  <si>
    <t>100248</t>
  </si>
  <si>
    <t>176380</t>
  </si>
  <si>
    <t>PANTHENOL 100 MG JENAPHARM</t>
  </si>
  <si>
    <t>POR TBL NOB 20X100MG</t>
  </si>
  <si>
    <t>921251</t>
  </si>
  <si>
    <t>KL SOL.NOVIKOV 20G</t>
  </si>
  <si>
    <t>175939</t>
  </si>
  <si>
    <t>75939</t>
  </si>
  <si>
    <t>ACECOR 400MG</t>
  </si>
  <si>
    <t>156676</t>
  </si>
  <si>
    <t>56676</t>
  </si>
  <si>
    <t>FLOXAL</t>
  </si>
  <si>
    <t>UNG OPH 1X3GM</t>
  </si>
  <si>
    <t>187825</t>
  </si>
  <si>
    <t>87825</t>
  </si>
  <si>
    <t>ARDEAELYTOSOL NA.HYDR.CARB.8.4%</t>
  </si>
  <si>
    <t>196484</t>
  </si>
  <si>
    <t>96484</t>
  </si>
  <si>
    <t>SURGAM</t>
  </si>
  <si>
    <t>TBL 20X300MG</t>
  </si>
  <si>
    <t>110602</t>
  </si>
  <si>
    <t>10602</t>
  </si>
  <si>
    <t>TANTUM VERDE SPRAY</t>
  </si>
  <si>
    <t>ORM SPR 30ML 0.15%</t>
  </si>
  <si>
    <t>156675</t>
  </si>
  <si>
    <t>56675</t>
  </si>
  <si>
    <t>GTT OPH 1X5ML</t>
  </si>
  <si>
    <t>115520</t>
  </si>
  <si>
    <t>15520</t>
  </si>
  <si>
    <t>FENISTIL</t>
  </si>
  <si>
    <t>POR GTT SOL 1X20ML</t>
  </si>
  <si>
    <t>621370</t>
  </si>
  <si>
    <t>Šalvěj lékařská nať LEROS n.s.</t>
  </si>
  <si>
    <t>20 x1,5g</t>
  </si>
  <si>
    <t>849180</t>
  </si>
  <si>
    <t>155941</t>
  </si>
  <si>
    <t>HERPESIN</t>
  </si>
  <si>
    <t>CRM 1X5GM 5%</t>
  </si>
  <si>
    <t>111421</t>
  </si>
  <si>
    <t>11421</t>
  </si>
  <si>
    <t>VINCRISTINE-TEVA</t>
  </si>
  <si>
    <t>INJ 1X2ML/2MG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</si>
  <si>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</si>
  <si>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</si>
  <si>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</si>
  <si>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</si>
  <si>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</si>
  <si>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</si>
  <si>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</si>
  <si>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149982</t>
  </si>
  <si>
    <t>49982</t>
  </si>
  <si>
    <t>HOLOXAN 500 MG</t>
  </si>
  <si>
    <t>INJ PLV SOL 1X500MG</t>
  </si>
  <si>
    <t>149983</t>
  </si>
  <si>
    <t>49983</t>
  </si>
  <si>
    <t>HOLOXAN 1 G</t>
  </si>
  <si>
    <t>149984</t>
  </si>
  <si>
    <t>49984</t>
  </si>
  <si>
    <t>HOLOXAN 2 G</t>
  </si>
  <si>
    <t>INJ PLV SOL 1X2GM</t>
  </si>
  <si>
    <t>848273</t>
  </si>
  <si>
    <t>125298</t>
  </si>
  <si>
    <t>CALCIUMFOLINAT EBEWE 10 MG/ML</t>
  </si>
  <si>
    <t>INJ SOL 1X10ML/100MG</t>
  </si>
  <si>
    <t>119570</t>
  </si>
  <si>
    <t>19570</t>
  </si>
  <si>
    <t>DRG 50X150MG</t>
  </si>
  <si>
    <t>121856</t>
  </si>
  <si>
    <t>21856</t>
  </si>
  <si>
    <t>CORYOL 3.125</t>
  </si>
  <si>
    <t>PORTBLNOB30X3.125MG</t>
  </si>
  <si>
    <t>159750</t>
  </si>
  <si>
    <t>MÁTOVÝ ČAJ LEROS</t>
  </si>
  <si>
    <t>SPC 20X2.0GM(SÁČKY)</t>
  </si>
  <si>
    <t>180534</t>
  </si>
  <si>
    <t>MITOMYCIN C KYOWA</t>
  </si>
  <si>
    <t>INJ+INF PLV SOL 5X20MG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</si>
  <si>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</si>
  <si>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</si>
  <si>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</si>
  <si>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</si>
  <si>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</si>
  <si>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</si>
  <si>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</si>
  <si>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160414</t>
  </si>
  <si>
    <t>160676</t>
  </si>
  <si>
    <t>Gemcitabin Ebewe 40mg/ml</t>
  </si>
  <si>
    <t>1x5ml/200mg</t>
  </si>
  <si>
    <t>394970</t>
  </si>
  <si>
    <t>172174</t>
  </si>
  <si>
    <t>1x25ml/1000mg</t>
  </si>
  <si>
    <t>19117</t>
  </si>
  <si>
    <t>FOSINOPRIL-TEVA 20 MG</t>
  </si>
  <si>
    <t>POR TBL NOB 30X20MG</t>
  </si>
  <si>
    <t>192680</t>
  </si>
  <si>
    <t>NALGESIN S</t>
  </si>
  <si>
    <t>POR TBL FLM 30X275MG</t>
  </si>
  <si>
    <t>172159</t>
  </si>
  <si>
    <t>172173</t>
  </si>
  <si>
    <t>1x50ml/2000mg</t>
  </si>
  <si>
    <t>112495</t>
  </si>
  <si>
    <t>12495</t>
  </si>
  <si>
    <t>BROMHEXIN 12 BC</t>
  </si>
  <si>
    <t>SOL 1X30ML</t>
  </si>
  <si>
    <t>117926</t>
  </si>
  <si>
    <t>201609</t>
  </si>
  <si>
    <t>ZALDIAR</t>
  </si>
  <si>
    <t>37,5MG/325MG TBL FLM 30X1</t>
  </si>
  <si>
    <t>115530</t>
  </si>
  <si>
    <t>15530</t>
  </si>
  <si>
    <t>SINECOD</t>
  </si>
  <si>
    <t>184256</t>
  </si>
  <si>
    <t>84256</t>
  </si>
  <si>
    <t>ACYLPYRIN</t>
  </si>
  <si>
    <t>TBL 10X500MG</t>
  </si>
  <si>
    <t>850027</t>
  </si>
  <si>
    <t>125122</t>
  </si>
  <si>
    <t>APO-DICLO SR 100</t>
  </si>
  <si>
    <t>POR TBL RET 100X100MG</t>
  </si>
  <si>
    <t>112667</t>
  </si>
  <si>
    <t>12667</t>
  </si>
  <si>
    <t>5-FLUOROURACIL EBEWE</t>
  </si>
  <si>
    <t>INJ 1X100ML/5000MG</t>
  </si>
  <si>
    <t>128132</t>
  </si>
  <si>
    <t>OXALIPLATIN KABI 5 MG/ML KONCENTRÁT PRO PŘÍPRAVU I</t>
  </si>
  <si>
    <t>INF CNC SOL 1X10ML</t>
  </si>
  <si>
    <t>128441</t>
  </si>
  <si>
    <t>28441</t>
  </si>
  <si>
    <t>ALOXI</t>
  </si>
  <si>
    <t>IVN INJSOL250RG/5ML</t>
  </si>
  <si>
    <t>159746</t>
  </si>
  <si>
    <t>HEŘMÁNKOVÝ ČAJ LEROS</t>
  </si>
  <si>
    <t>849172</t>
  </si>
  <si>
    <t>128133</t>
  </si>
  <si>
    <t>OXALIPLATIN KABI 5MG/ML KONCENT</t>
  </si>
  <si>
    <t>INF CNC SOL 1X20ML</t>
  </si>
  <si>
    <t>902072</t>
  </si>
  <si>
    <t>CYTO-Ringerův roztok BRAUN 1000 ML, REF.3600300</t>
  </si>
  <si>
    <t>1X1000ML</t>
  </si>
  <si>
    <t>128740</t>
  </si>
  <si>
    <t>28740</t>
  </si>
  <si>
    <t>JANUVIA 100 MG</t>
  </si>
  <si>
    <t>POR TBL FLM 28X100MG</t>
  </si>
  <si>
    <t>846761</t>
  </si>
  <si>
    <t>CYTO-Aqua pro inj.100ml Braun</t>
  </si>
  <si>
    <t>157666</t>
  </si>
  <si>
    <t>KOPŘIVOVÝ ČAJ LEROS</t>
  </si>
  <si>
    <t>196187</t>
  </si>
  <si>
    <t>96187</t>
  </si>
  <si>
    <t>TBL 50X20MG</t>
  </si>
  <si>
    <t>176954</t>
  </si>
  <si>
    <t>ALGIFEN NEO</t>
  </si>
  <si>
    <t>177657</t>
  </si>
  <si>
    <t>CARBOPLATIN KABI 10 MG/ML KONCENTRÁT PRO INFUZNÍ R</t>
  </si>
  <si>
    <t>INF CNC SOL 1X5ML/50MG + PL</t>
  </si>
  <si>
    <t>177659</t>
  </si>
  <si>
    <t>INF CNC SOL 1X45ML/450MG + PL</t>
  </si>
  <si>
    <t>177658</t>
  </si>
  <si>
    <t>INF CNC SOL 1X15ML/150MG + PL</t>
  </si>
  <si>
    <t>164739</t>
  </si>
  <si>
    <t>64739</t>
  </si>
  <si>
    <t>TANTUM LEMON</t>
  </si>
  <si>
    <t>ORM PAS 20X3MG</t>
  </si>
  <si>
    <t>177660</t>
  </si>
  <si>
    <t>INF CNC SOL 1X60ML/600MG + PL</t>
  </si>
  <si>
    <t>113192</t>
  </si>
  <si>
    <t>13192</t>
  </si>
  <si>
    <t>GINGIO 80</t>
  </si>
  <si>
    <t>POR TBL FLM 120X80MG</t>
  </si>
  <si>
    <t>201992</t>
  </si>
  <si>
    <t>POR TBL FLM 120X500MG</t>
  </si>
  <si>
    <t>989607</t>
  </si>
  <si>
    <t>B-Komplex forte Zentiva drg.20</t>
  </si>
  <si>
    <t>125251</t>
  </si>
  <si>
    <t>25251</t>
  </si>
  <si>
    <t>POR TBL NOB 20X5MG</t>
  </si>
  <si>
    <t>989676</t>
  </si>
  <si>
    <t>126913</t>
  </si>
  <si>
    <t>FLUOROURACIL ACCORD 50 MG/ML</t>
  </si>
  <si>
    <t>INJ+INF SOL 1X100ML/5G</t>
  </si>
  <si>
    <t>989705</t>
  </si>
  <si>
    <t>126912</t>
  </si>
  <si>
    <t>INJ+INF SOL 1X20ML/1G</t>
  </si>
  <si>
    <t>844415</t>
  </si>
  <si>
    <t>104239</t>
  </si>
  <si>
    <t>PACLITAXEL EBEWE 6 MG/ML KONCENTRÁT PRO PŘÍPRAVU I</t>
  </si>
  <si>
    <t>INF CNC SOL 1X5ML</t>
  </si>
  <si>
    <t>849363</t>
  </si>
  <si>
    <t>122494</t>
  </si>
  <si>
    <t>INJ SOL 1X30ML/300MG</t>
  </si>
  <si>
    <t>144418</t>
  </si>
  <si>
    <t>PACLITAXEL EBEWE 6 MG/ML KONCENTRÁT PRO INFUZNÍ RO</t>
  </si>
  <si>
    <t>INF CNC SOL 1X50ML/300MG PŘEBA</t>
  </si>
  <si>
    <t>144420</t>
  </si>
  <si>
    <t>INF CNC SOL 1X16.7ML/100MG PŘE</t>
  </si>
  <si>
    <t>179333</t>
  </si>
  <si>
    <t>DORETA 75 MG/650 MG</t>
  </si>
  <si>
    <t>POR TBL FLM 90</t>
  </si>
  <si>
    <t>115529</t>
  </si>
  <si>
    <t>15529</t>
  </si>
  <si>
    <t>PORSIR1X200ML/300MG</t>
  </si>
  <si>
    <t>176477</t>
  </si>
  <si>
    <t>TANATRIL 5 MG</t>
  </si>
  <si>
    <t>180531</t>
  </si>
  <si>
    <t>INJ+INF PLV SOL 1X10MG</t>
  </si>
  <si>
    <t>102954</t>
  </si>
  <si>
    <t>2954</t>
  </si>
  <si>
    <t>AGEN 10</t>
  </si>
  <si>
    <t>142613</t>
  </si>
  <si>
    <t>42613</t>
  </si>
  <si>
    <t>EXACYL</t>
  </si>
  <si>
    <t>POR TBLFLM20X500MG</t>
  </si>
  <si>
    <t>500458</t>
  </si>
  <si>
    <t>B-komplex forte 100tbl. Zentiva</t>
  </si>
  <si>
    <t>189992</t>
  </si>
  <si>
    <t>CISPLATIN EBEWE 1 MG/ML</t>
  </si>
  <si>
    <t>INF CNC SOL 1X100ML/100MG</t>
  </si>
  <si>
    <t>58042</t>
  </si>
  <si>
    <t>BETALOC ZOK 200 MG</t>
  </si>
  <si>
    <t>POR TBL PRO 100X200MG</t>
  </si>
  <si>
    <t>161522</t>
  </si>
  <si>
    <t>MICTONORM UNO 30 MG</t>
  </si>
  <si>
    <t>POR CPS RDR 28X30MG</t>
  </si>
  <si>
    <t>93152</t>
  </si>
  <si>
    <t>ISOKET ROZTOK 0,1% LAHVIČKA</t>
  </si>
  <si>
    <t>INF SOL 1X50ML 0.1%</t>
  </si>
  <si>
    <t>215172</t>
  </si>
  <si>
    <t>KREON 25 000</t>
  </si>
  <si>
    <t>POR CPS ETD 50</t>
  </si>
  <si>
    <t>214619</t>
  </si>
  <si>
    <t>TRENTAL 400</t>
  </si>
  <si>
    <t>POR TBL RET 100X400MG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</si>
  <si>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</si>
  <si>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</si>
  <si>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</si>
  <si>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</si>
  <si>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</si>
  <si>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</si>
  <si>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203954</t>
  </si>
  <si>
    <t>BISEPTOL 480</t>
  </si>
  <si>
    <t>POR TBL NOB 28X480MG</t>
  </si>
  <si>
    <t>189677</t>
  </si>
  <si>
    <t>TEZEO HCT 40 MG/12,5 MG</t>
  </si>
  <si>
    <t>POR TBL NOB 28</t>
  </si>
  <si>
    <t>990927</t>
  </si>
  <si>
    <t>Klysma salinické 135ml</t>
  </si>
  <si>
    <t>167644</t>
  </si>
  <si>
    <t>ALOXI 500 MCG</t>
  </si>
  <si>
    <t>POR CPS MOL 1X500RG</t>
  </si>
  <si>
    <t>145570</t>
  </si>
  <si>
    <t>45570</t>
  </si>
  <si>
    <t>JITROCELOVÝ ČAJ MEGAFYT</t>
  </si>
  <si>
    <t>197864</t>
  </si>
  <si>
    <t>97864</t>
  </si>
  <si>
    <t>URSOSAN</t>
  </si>
  <si>
    <t>CPS 50X250MG</t>
  </si>
  <si>
    <t>849923</t>
  </si>
  <si>
    <t>Celaskon 100mg ochucené tbl.30*100mg</t>
  </si>
  <si>
    <t>216199</t>
  </si>
  <si>
    <t>KLACID 500</t>
  </si>
  <si>
    <t>POR TBL FLM 14X500MG</t>
  </si>
  <si>
    <t>132638</t>
  </si>
  <si>
    <t>VASOCARDIN 50</t>
  </si>
  <si>
    <t>POR TBL NOB 50X50MG</t>
  </si>
  <si>
    <t>186198</t>
  </si>
  <si>
    <t>VALETOL</t>
  </si>
  <si>
    <t>POR TBL NOB 12</t>
  </si>
  <si>
    <t>193325</t>
  </si>
  <si>
    <t>DOCETAXEL ACCORD 20 MG/1 ML</t>
  </si>
  <si>
    <t>IVN INF CNC SOL 1X1ML</t>
  </si>
  <si>
    <t>193326</t>
  </si>
  <si>
    <t>DOCETAXEL ACCORD 80 MG/4 ML</t>
  </si>
  <si>
    <t>IVN INF CNC SOL 1X4ML</t>
  </si>
  <si>
    <t>215606</t>
  </si>
  <si>
    <t>HELICID 20 ZENTIVA</t>
  </si>
  <si>
    <t>POR CPS ETD 90X20MG</t>
  </si>
  <si>
    <t>501596</t>
  </si>
  <si>
    <t>ECOLAV Výplach očí 100ml</t>
  </si>
  <si>
    <t>100 ml</t>
  </si>
  <si>
    <t>215605</t>
  </si>
  <si>
    <t>POR CPS ETD 28X20MG</t>
  </si>
  <si>
    <t>67558</t>
  </si>
  <si>
    <t>MABRON</t>
  </si>
  <si>
    <t>INJ SOL 5X2ML</t>
  </si>
  <si>
    <t>207053</t>
  </si>
  <si>
    <t>ROSEMIG 100 MG</t>
  </si>
  <si>
    <t>TBL FLM 6X100MG II</t>
  </si>
  <si>
    <t>841278</t>
  </si>
  <si>
    <t>Dr.Muller Sirup jitrocelový s vit.C 320g</t>
  </si>
  <si>
    <t>207506</t>
  </si>
  <si>
    <t>FINANORM 5 MG</t>
  </si>
  <si>
    <t>TBL FLM 100X5MG I</t>
  </si>
  <si>
    <t>147251</t>
  </si>
  <si>
    <t>0,9 % SODIUM CHLORIDE KABI</t>
  </si>
  <si>
    <t>1x1000 ml FFlx</t>
  </si>
  <si>
    <t>197098</t>
  </si>
  <si>
    <t>IRINOTECAN PHARMAGEN</t>
  </si>
  <si>
    <t>20MG/ML INF CNC SOL 1X2ML</t>
  </si>
  <si>
    <t>197099</t>
  </si>
  <si>
    <t>20MG/ML INF CNC SOL 1X5ML</t>
  </si>
  <si>
    <t>501706</t>
  </si>
  <si>
    <t>Methylthioninium Proveblue inj. - MIMOŘ.DOVOZ!!!</t>
  </si>
  <si>
    <t>5x10ml</t>
  </si>
  <si>
    <t>844117</t>
  </si>
  <si>
    <t>Sulfothion 100g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</si>
  <si>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</si>
  <si>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</si>
  <si>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</si>
  <si>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</si>
  <si>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</si>
  <si>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</si>
  <si>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</si>
  <si>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107981</t>
  </si>
  <si>
    <t>7981</t>
  </si>
  <si>
    <t>NOVALGIN</t>
  </si>
  <si>
    <t>INJ 10X2ML/1000MG</t>
  </si>
  <si>
    <t>109709</t>
  </si>
  <si>
    <t>9709</t>
  </si>
  <si>
    <t>SOLU-MEDROL</t>
  </si>
  <si>
    <t>INJ SIC 1X40MG+1ML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</si>
  <si>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</si>
  <si>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</si>
  <si>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</si>
  <si>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</si>
  <si>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</si>
  <si>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</si>
  <si>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</si>
  <si>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</si>
  <si>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</si>
  <si>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</si>
  <si>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</si>
  <si>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</si>
  <si>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</si>
  <si>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</si>
  <si>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</si>
  <si>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POR TBL FLM 30</t>
  </si>
  <si>
    <t>155823</t>
  </si>
  <si>
    <t>55823</t>
  </si>
  <si>
    <t>TBL OBD 20X500MG</t>
  </si>
  <si>
    <t>159808</t>
  </si>
  <si>
    <t>59808</t>
  </si>
  <si>
    <t>FRAXIPARINE FORTE</t>
  </si>
  <si>
    <t>INJ 10X0.8ML/15.2KU</t>
  </si>
  <si>
    <t>191280</t>
  </si>
  <si>
    <t>91280</t>
  </si>
  <si>
    <t>RANITAL</t>
  </si>
  <si>
    <t>TBL 30X150MG</t>
  </si>
  <si>
    <t>193018</t>
  </si>
  <si>
    <t>93018</t>
  </si>
  <si>
    <t>SORTIS 20 MG</t>
  </si>
  <si>
    <t>POR TBL FLM100X20MG</t>
  </si>
  <si>
    <t>844410</t>
  </si>
  <si>
    <t>106344</t>
  </si>
  <si>
    <t>LANZUL 15 MG</t>
  </si>
  <si>
    <t>POR CPS ETD 28X15MG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</si>
  <si>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</si>
  <si>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</si>
  <si>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</si>
  <si>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</si>
  <si>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</si>
  <si>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</si>
  <si>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</si>
  <si>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</si>
  <si>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</si>
  <si>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849453</t>
  </si>
  <si>
    <t>163077</t>
  </si>
  <si>
    <t>AMARYL 2 MG</t>
  </si>
  <si>
    <t>POR TBL NOB 30X2MG</t>
  </si>
  <si>
    <t>117425</t>
  </si>
  <si>
    <t>17425</t>
  </si>
  <si>
    <t>CITALEC 10 ZENTIVA</t>
  </si>
  <si>
    <t>POR TBL FLM30X10MG</t>
  </si>
  <si>
    <t>155824</t>
  </si>
  <si>
    <t>55824</t>
  </si>
  <si>
    <t>INJ 5X5ML/2500MG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</si>
  <si>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</si>
  <si>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</si>
  <si>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</si>
  <si>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</si>
  <si>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</si>
  <si>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</si>
  <si>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</si>
  <si>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180050</t>
  </si>
  <si>
    <t>HELIDES 20 MG ENTEROSOLVENTNÍ TVRDÉ TOBOLKY</t>
  </si>
  <si>
    <t>193021</t>
  </si>
  <si>
    <t>93021</t>
  </si>
  <si>
    <t>SORTIS 40 MG</t>
  </si>
  <si>
    <t>POR TBL FLM100X40MG</t>
  </si>
  <si>
    <t>844480</t>
  </si>
  <si>
    <t>114059</t>
  </si>
  <si>
    <t>LOZAP 12.5 ZENTIVA</t>
  </si>
  <si>
    <t>PORTBLFLM 30X12.5MG</t>
  </si>
  <si>
    <t>846340</t>
  </si>
  <si>
    <t>122690</t>
  </si>
  <si>
    <t>PRESTARIUM NEO COMBI 5mg/1,25mg</t>
  </si>
  <si>
    <t>848251</t>
  </si>
  <si>
    <t>122632</t>
  </si>
  <si>
    <t>SORTIS 80 MG</t>
  </si>
  <si>
    <t>POR TBL FLM 30X80MG</t>
  </si>
  <si>
    <t>181454</t>
  </si>
  <si>
    <t>81454</t>
  </si>
  <si>
    <t>DUPHALAC</t>
  </si>
  <si>
    <t>SIR 1X200ML-HDPE</t>
  </si>
  <si>
    <t>849767</t>
  </si>
  <si>
    <t>162012</t>
  </si>
  <si>
    <t>PRESTARIUM NEO COMBI 10 MG/2,5 MG</t>
  </si>
  <si>
    <t>117431</t>
  </si>
  <si>
    <t>17431</t>
  </si>
  <si>
    <t>CITALEC 20 ZENTIVA</t>
  </si>
  <si>
    <t>POR TBL FLM30X20MG</t>
  </si>
  <si>
    <t>192034</t>
  </si>
  <si>
    <t>92034</t>
  </si>
  <si>
    <t>DEPAKINE CHRONO 300</t>
  </si>
  <si>
    <t>TBL RET 100X300MG</t>
  </si>
  <si>
    <t>147458</t>
  </si>
  <si>
    <t>EUTHYROX 112 MIKROGRAMŮ</t>
  </si>
  <si>
    <t>POR TBL NOB 100X112RG II</t>
  </si>
  <si>
    <t>166760</t>
  </si>
  <si>
    <t>KINITO 50 MG, POTAHOVANÉ TABLETY</t>
  </si>
  <si>
    <t>POR TBL FLM 100X50MG</t>
  </si>
  <si>
    <t>130652</t>
  </si>
  <si>
    <t>30652</t>
  </si>
  <si>
    <t>REASEC</t>
  </si>
  <si>
    <t>TBL 20X2.5MG</t>
  </si>
  <si>
    <t>850729</t>
  </si>
  <si>
    <t>157875</t>
  </si>
  <si>
    <t>PARACETAMOL KABI 10MG/ML</t>
  </si>
  <si>
    <t>INF SOL 10X100ML/1000MG</t>
  </si>
  <si>
    <t>155939</t>
  </si>
  <si>
    <t>HERPESIN 250</t>
  </si>
  <si>
    <t>INJ SIC 10X250MG</t>
  </si>
  <si>
    <t>849225</t>
  </si>
  <si>
    <t>119616</t>
  </si>
  <si>
    <t>CAMPTO 40mg</t>
  </si>
  <si>
    <t>INF CNC SOL 1X2ML/40MG</t>
  </si>
  <si>
    <t>500566</t>
  </si>
  <si>
    <t>ZARZIO 30 MU/0,5 ML</t>
  </si>
  <si>
    <t>INJ+INF SOL 5X0.5ML</t>
  </si>
  <si>
    <t>146071</t>
  </si>
  <si>
    <t>MIRTAZAPIN MYLAN 30 MG</t>
  </si>
  <si>
    <t>POR TBL DIS 30X30MG</t>
  </si>
  <si>
    <t>181456</t>
  </si>
  <si>
    <t>81456</t>
  </si>
  <si>
    <t>SIR 1X500ML-HDPE</t>
  </si>
  <si>
    <t>848382</t>
  </si>
  <si>
    <t>119617</t>
  </si>
  <si>
    <t>CAMPTO 100mg</t>
  </si>
  <si>
    <t>INF CNC SOL 1X5ML/100MG</t>
  </si>
  <si>
    <t>849578</t>
  </si>
  <si>
    <t>149480</t>
  </si>
  <si>
    <t>ZYLLT 75 MG</t>
  </si>
  <si>
    <t>POR TBL FLM 28X75MG</t>
  </si>
  <si>
    <t>158702</t>
  </si>
  <si>
    <t>58702</t>
  </si>
  <si>
    <t>TAMOXIFEN EBEWE 20MG</t>
  </si>
  <si>
    <t>TBL 100X20MG</t>
  </si>
  <si>
    <t>191922</t>
  </si>
  <si>
    <t>SIOFOR 1000</t>
  </si>
  <si>
    <t>POR TBL FLM 60X1000MG</t>
  </si>
  <si>
    <t>848611</t>
  </si>
  <si>
    <t>122580</t>
  </si>
  <si>
    <t>FENTALIS 75 MCG/H TRANSDERMÁLNÍ NÁPLAST</t>
  </si>
  <si>
    <t>DRM EMP TDR 5X17.34MG</t>
  </si>
  <si>
    <t>112671</t>
  </si>
  <si>
    <t>12671</t>
  </si>
  <si>
    <t>ETOPOSID EBEWE</t>
  </si>
  <si>
    <t>INF 1X20ML/400MG</t>
  </si>
  <si>
    <t>203097</t>
  </si>
  <si>
    <t>AMOKSIKLAV 1 G</t>
  </si>
  <si>
    <t>POR TBL FLM 21X1GM</t>
  </si>
  <si>
    <t>24550</t>
  </si>
  <si>
    <t>ONDANSETRON KABI 2 MG/ML</t>
  </si>
  <si>
    <t>INJ SOL 5X4ML</t>
  </si>
  <si>
    <t>213480</t>
  </si>
  <si>
    <t>INJ SOL 10X0.6ML</t>
  </si>
  <si>
    <t>213477</t>
  </si>
  <si>
    <t>FRAXIPARIN MULTI</t>
  </si>
  <si>
    <t>INJ 10X5ML/47.5KU</t>
  </si>
  <si>
    <t>213494</t>
  </si>
  <si>
    <t>FRAXIPARINE</t>
  </si>
  <si>
    <t>INJ SOL 10X0.4ML</t>
  </si>
  <si>
    <t>214427</t>
  </si>
  <si>
    <t>CONTROLOC I.V.</t>
  </si>
  <si>
    <t>INJ PLV SOL 1X40MG</t>
  </si>
  <si>
    <t>132857</t>
  </si>
  <si>
    <t>32857</t>
  </si>
  <si>
    <t>NAC AL 600 ŠUMIVÉ TABLETY</t>
  </si>
  <si>
    <t>POR TBL EFF10X600MG</t>
  </si>
  <si>
    <t>214526</t>
  </si>
  <si>
    <t>CONTROLOC 40 MG</t>
  </si>
  <si>
    <t>POR TBL ENT 100X40MG I</t>
  </si>
  <si>
    <t>185206</t>
  </si>
  <si>
    <t>NOVETRON 8 MG DISPERGOVATELNÉ TABLETY</t>
  </si>
  <si>
    <t>POR TBL DIS 10X8MG</t>
  </si>
  <si>
    <t>847627</t>
  </si>
  <si>
    <t>134502</t>
  </si>
  <si>
    <t>ELICEA 10 MG</t>
  </si>
  <si>
    <t>POR TBL FLM 28X10MG</t>
  </si>
  <si>
    <t>132858</t>
  </si>
  <si>
    <t>32858</t>
  </si>
  <si>
    <t>POR TBL EFF20X600MG</t>
  </si>
  <si>
    <t>204702</t>
  </si>
  <si>
    <t>TORVACARD NEO 80 MG</t>
  </si>
  <si>
    <t>989453</t>
  </si>
  <si>
    <t>146899</t>
  </si>
  <si>
    <t>ZOLPIDEM MYLAN</t>
  </si>
  <si>
    <t>POR TBL FLM 50X10MG</t>
  </si>
  <si>
    <t>201290</t>
  </si>
  <si>
    <t>MEDRACET 37,5 MG/325 MG</t>
  </si>
  <si>
    <t>215713</t>
  </si>
  <si>
    <t>667MG/ML POR SOL 1X200ML HDP</t>
  </si>
  <si>
    <t>201088</t>
  </si>
  <si>
    <t xml:space="preserve">VERTIBETIS </t>
  </si>
  <si>
    <t>TBL NOB 50x24MG</t>
  </si>
  <si>
    <t>168836</t>
  </si>
  <si>
    <t>DASSELTA 5 MG</t>
  </si>
  <si>
    <t>POR TBL FLM 30X5MG</t>
  </si>
  <si>
    <t>124121</t>
  </si>
  <si>
    <t>PRESTANCE 10 MG/5 MG</t>
  </si>
  <si>
    <t>POR TBL NOB 120</t>
  </si>
  <si>
    <t>848610</t>
  </si>
  <si>
    <t>122572</t>
  </si>
  <si>
    <t>FENTALIS 100 MCG/H TRANSDERMÁLNÍ NÁPLAST</t>
  </si>
  <si>
    <t>DRM EMP TDR 5X23.12MG</t>
  </si>
  <si>
    <t>848612</t>
  </si>
  <si>
    <t>122600</t>
  </si>
  <si>
    <t>FENTALIS 50 MCG/H TRANSDERMÁLNÍ NÁPLAST</t>
  </si>
  <si>
    <t>DRM EMP TDR 5X11.56MG</t>
  </si>
  <si>
    <t>848697</t>
  </si>
  <si>
    <t>122593</t>
  </si>
  <si>
    <t>FENTALIS 25 MCG/H TRANSDERMÁLNÍ NÁPLAST</t>
  </si>
  <si>
    <t>DRM EMP TDR 5X5.78MG</t>
  </si>
  <si>
    <t>50113006</t>
  </si>
  <si>
    <t>217052</t>
  </si>
  <si>
    <t>NUTRISON ENERGY MULTI FIBRE</t>
  </si>
  <si>
    <t>POR SOL 8X1000ML</t>
  </si>
  <si>
    <t>217054</t>
  </si>
  <si>
    <t>NUTRISON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</si>
  <si>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</si>
  <si>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</si>
  <si>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</si>
  <si>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</si>
  <si>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</si>
  <si>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</si>
  <si>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</si>
  <si>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133342</t>
  </si>
  <si>
    <t>33342</t>
  </si>
  <si>
    <t>CUBITAN S PŘÍCHUTÍ ČOKOLÁDOVOU (SOL)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</si>
  <si>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</si>
  <si>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</si>
  <si>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</si>
  <si>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</si>
  <si>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</si>
  <si>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</si>
  <si>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</si>
  <si>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</si>
  <si>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</si>
  <si>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</si>
  <si>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</si>
  <si>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</si>
  <si>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</si>
  <si>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</si>
  <si>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846764</t>
  </si>
  <si>
    <t>33418</t>
  </si>
  <si>
    <t>NUTRIDRINK COMPACT S PŘÍCHUTÍ JAHODOVOU</t>
  </si>
  <si>
    <t>33833</t>
  </si>
  <si>
    <t>DIASIP S PŘÍCHUTÍ CAPPUCCINO</t>
  </si>
  <si>
    <t>POR SOL 4X200ML</t>
  </si>
  <si>
    <t>33848</t>
  </si>
  <si>
    <t>NUTRIDRINK S PŘÍCHUTÍ ČOKOLÁDOVOU</t>
  </si>
  <si>
    <t>33859</t>
  </si>
  <si>
    <t>NUTRIDRINK JUICE STYLE S PŘÍCHUTÍ JABLEČNOU</t>
  </si>
  <si>
    <t>33858</t>
  </si>
  <si>
    <t>NUTRIDRINK JUICE STYLE S PŘÍCHUTÍ JAHODOVOU</t>
  </si>
  <si>
    <t>50113013</t>
  </si>
  <si>
    <t>203855</t>
  </si>
  <si>
    <t>CEFOTAXIME LEK 1 G PRÁŠEK PRO INJEKČNÍ ROZTOK</t>
  </si>
  <si>
    <t>IMS+IVN INJ PLV SOL 10X1GM</t>
  </si>
  <si>
    <t>101066</t>
  </si>
  <si>
    <t>1066</t>
  </si>
  <si>
    <t>FRAMYKOIN</t>
  </si>
  <si>
    <t>UNG 1X10GM</t>
  </si>
  <si>
    <t>101076</t>
  </si>
  <si>
    <t>1076</t>
  </si>
  <si>
    <t>OPHTHALMO-FRAMYKOIN</t>
  </si>
  <si>
    <t>172972</t>
  </si>
  <si>
    <t>72972</t>
  </si>
  <si>
    <t>AMOKSIKLAV 1.2GM</t>
  </si>
  <si>
    <t>INJ SIC 5X1.2GM</t>
  </si>
  <si>
    <t>197654</t>
  </si>
  <si>
    <t>97654</t>
  </si>
  <si>
    <t>DOXYBENE 100MG</t>
  </si>
  <si>
    <t>CPS 10X100MG</t>
  </si>
  <si>
    <t>847476</t>
  </si>
  <si>
    <t>112782</t>
  </si>
  <si>
    <t xml:space="preserve">GENTAMICIN B.BRAUN 3 MG/ML INFUZNÍ ROZTOK </t>
  </si>
  <si>
    <t>INF SOL 20X80ML</t>
  </si>
  <si>
    <t>161980</t>
  </si>
  <si>
    <t>61980</t>
  </si>
  <si>
    <t>PIMAFUCORT</t>
  </si>
  <si>
    <t>UNG 1X15GM</t>
  </si>
  <si>
    <t>148261</t>
  </si>
  <si>
    <t>48261</t>
  </si>
  <si>
    <t>PLV ADS 1X20GM</t>
  </si>
  <si>
    <t>188746</t>
  </si>
  <si>
    <t>88746</t>
  </si>
  <si>
    <t>FUCIDIN</t>
  </si>
  <si>
    <t>UNG 1X15GM 2%</t>
  </si>
  <si>
    <t>175022</t>
  </si>
  <si>
    <t>75022</t>
  </si>
  <si>
    <t>COTRIMOXAZOL AL FORTE</t>
  </si>
  <si>
    <t>TBL 10X960MG</t>
  </si>
  <si>
    <t>113453</t>
  </si>
  <si>
    <t>PIPERACILLIN/TAZOBACTAM KABI 4 G/0,5 G</t>
  </si>
  <si>
    <t>INF PLV SOL 10X4.5GM</t>
  </si>
  <si>
    <t>162180</t>
  </si>
  <si>
    <t>CIPROFLOXACIN KABI 200 MG/100 ML INFUZNÍ ROZTOK</t>
  </si>
  <si>
    <t>INF SOL 10X200MG/100ML</t>
  </si>
  <si>
    <t>115658</t>
  </si>
  <si>
    <t>15658</t>
  </si>
  <si>
    <t>CIPLOX 500</t>
  </si>
  <si>
    <t>TBL OBD 10X500MG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</si>
  <si>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</si>
  <si>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</si>
  <si>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</si>
  <si>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</si>
  <si>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</si>
  <si>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</si>
  <si>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</si>
  <si>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</si>
  <si>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166265</t>
  </si>
  <si>
    <t>VANCOMYCIN MYLAN 500 MG</t>
  </si>
  <si>
    <t>INF PLV SOL 1X500MG</t>
  </si>
  <si>
    <t>183817</t>
  </si>
  <si>
    <t>ARCHIFAR 1 G</t>
  </si>
  <si>
    <t>INJ+INF PLV SOL 10X1GM</t>
  </si>
  <si>
    <t>50113014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</si>
  <si>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</si>
  <si>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</si>
  <si>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</si>
  <si>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</si>
  <si>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</si>
  <si>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</si>
  <si>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</si>
  <si>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50113002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</si>
  <si>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</si>
  <si>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</si>
  <si>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</si>
  <si>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</si>
  <si>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</si>
  <si>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</si>
  <si>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</si>
  <si>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</si>
  <si>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</si>
  <si>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</si>
  <si>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</si>
  <si>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</si>
  <si>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</si>
  <si>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</si>
  <si>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</si>
  <si>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397302</t>
  </si>
  <si>
    <t>3290</t>
  </si>
  <si>
    <t>INF SOL 5X1000ML</t>
  </si>
  <si>
    <t>196977</t>
  </si>
  <si>
    <t>96977</t>
  </si>
  <si>
    <t>185526</t>
  </si>
  <si>
    <t>85526</t>
  </si>
  <si>
    <t>SUFENTA FORTE I.V.</t>
  </si>
  <si>
    <t>INJ 5X1ML/0.05MG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</si>
  <si>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</si>
  <si>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</si>
  <si>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</si>
  <si>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</si>
  <si>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</si>
  <si>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</si>
  <si>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100516</t>
  </si>
  <si>
    <t>516</t>
  </si>
  <si>
    <t>NATRIUM CHLORATUM BIOTIKA ISOT.</t>
  </si>
  <si>
    <t>INJ 10X10ML</t>
  </si>
  <si>
    <t>100643</t>
  </si>
  <si>
    <t>643</t>
  </si>
  <si>
    <t>VITAMIN B12 LECIVA 1000RG</t>
  </si>
  <si>
    <t>INJ 5X1ML/1000RG</t>
  </si>
  <si>
    <t>100843</t>
  </si>
  <si>
    <t>843</t>
  </si>
  <si>
    <t>DERMAZULEN</t>
  </si>
  <si>
    <t>102479</t>
  </si>
  <si>
    <t>2479</t>
  </si>
  <si>
    <t>TBL 20X2MG</t>
  </si>
  <si>
    <t>102486</t>
  </si>
  <si>
    <t>2486</t>
  </si>
  <si>
    <t>KALIUM CHLORATUM LECIVA 7.5%</t>
  </si>
  <si>
    <t>INJ 5X10ML 7.5%</t>
  </si>
  <si>
    <t>102538</t>
  </si>
  <si>
    <t>2538</t>
  </si>
  <si>
    <t>INJ 5X1ML/5MG</t>
  </si>
  <si>
    <t>145499</t>
  </si>
  <si>
    <t>45499</t>
  </si>
  <si>
    <t>TBL RET 30X100MG</t>
  </si>
  <si>
    <t>146755</t>
  </si>
  <si>
    <t>46755</t>
  </si>
  <si>
    <t>VEROSPIRON 50MG</t>
  </si>
  <si>
    <t>CPS 30X50MG</t>
  </si>
  <si>
    <t>147478</t>
  </si>
  <si>
    <t>47478</t>
  </si>
  <si>
    <t>LORADUR MITE</t>
  </si>
  <si>
    <t>POR TBL NOB 50</t>
  </si>
  <si>
    <t>149017</t>
  </si>
  <si>
    <t>49017</t>
  </si>
  <si>
    <t>POR GTT SOL 1X15ML</t>
  </si>
  <si>
    <t>169623</t>
  </si>
  <si>
    <t>KAPIDIN 10 MG</t>
  </si>
  <si>
    <t>POR TBL FLM 30X10MG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</si>
  <si>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</si>
  <si>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</si>
  <si>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</si>
  <si>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</si>
  <si>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</si>
  <si>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</si>
  <si>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</si>
  <si>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</si>
  <si>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189079</t>
  </si>
  <si>
    <t>CALCICHEW D3 LEMON 400 IU</t>
  </si>
  <si>
    <t>POR TBL MND 60</t>
  </si>
  <si>
    <t>191003</t>
  </si>
  <si>
    <t>91003</t>
  </si>
  <si>
    <t>RYTMONORM 150MG</t>
  </si>
  <si>
    <t>TBL 50X150MG</t>
  </si>
  <si>
    <t>194804</t>
  </si>
  <si>
    <t>94804</t>
  </si>
  <si>
    <t>MODURETIC</t>
  </si>
  <si>
    <t>844960</t>
  </si>
  <si>
    <t>125114</t>
  </si>
  <si>
    <t>TBL 60X100 MG</t>
  </si>
  <si>
    <t>848950</t>
  </si>
  <si>
    <t>155148</t>
  </si>
  <si>
    <t>POR TBL NOB 12X500MG</t>
  </si>
  <si>
    <t>850552</t>
  </si>
  <si>
    <t>167852</t>
  </si>
  <si>
    <t>TWYNSTA 80 MG/5 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</si>
  <si>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</si>
  <si>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</si>
  <si>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</si>
  <si>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</si>
  <si>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</si>
  <si>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</si>
  <si>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</si>
  <si>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921064</t>
  </si>
  <si>
    <t>KL UNG.LENIENS, 100G</t>
  </si>
  <si>
    <t>100513</t>
  </si>
  <si>
    <t>513</t>
  </si>
  <si>
    <t>100612</t>
  </si>
  <si>
    <t>612</t>
  </si>
  <si>
    <t>SYNTOSTIGMIN</t>
  </si>
  <si>
    <t>INJ 10X1ML/0.5MG</t>
  </si>
  <si>
    <t>111242</t>
  </si>
  <si>
    <t>11242</t>
  </si>
  <si>
    <t>GERATAM 1200</t>
  </si>
  <si>
    <t>TBL OBD 60X1200MG</t>
  </si>
  <si>
    <t>113359</t>
  </si>
  <si>
    <t>13359</t>
  </si>
  <si>
    <t>SPIROPENT</t>
  </si>
  <si>
    <t>POR TBLNOB20X0.02MG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</si>
  <si>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</si>
  <si>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</si>
  <si>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</si>
  <si>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</si>
  <si>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</si>
  <si>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</si>
  <si>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</si>
  <si>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</si>
  <si>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162858</t>
  </si>
  <si>
    <t>ASPIRIN PROTECT 100</t>
  </si>
  <si>
    <t>POR TBL ENT 28X100MG</t>
  </si>
  <si>
    <t>189244</t>
  </si>
  <si>
    <t>89244</t>
  </si>
  <si>
    <t>AQUA PRO INJECTIONE ARDEAPHARMA</t>
  </si>
  <si>
    <t>INF 1X250ML</t>
  </si>
  <si>
    <t>193124</t>
  </si>
  <si>
    <t>93124</t>
  </si>
  <si>
    <t>194919</t>
  </si>
  <si>
    <t>94919</t>
  </si>
  <si>
    <t>SOL 1X40ML</t>
  </si>
  <si>
    <t>196610</t>
  </si>
  <si>
    <t>96610</t>
  </si>
  <si>
    <t>APAURIN</t>
  </si>
  <si>
    <t>INJ 10X2ML/10MG</t>
  </si>
  <si>
    <t>848560</t>
  </si>
  <si>
    <t>125752</t>
  </si>
  <si>
    <t>ESSENTIALE FORTE N</t>
  </si>
  <si>
    <t>POR CPS DUR 50</t>
  </si>
  <si>
    <t>102684</t>
  </si>
  <si>
    <t>2684</t>
  </si>
  <si>
    <t>GEL 1X20GM</t>
  </si>
  <si>
    <t>154539</t>
  </si>
  <si>
    <t>54539</t>
  </si>
  <si>
    <t>DOLMINA INJ.</t>
  </si>
  <si>
    <t>INJ 5X3ML/75MG</t>
  </si>
  <si>
    <t>47706</t>
  </si>
  <si>
    <t>GLUKÓZA 20 BRAUN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</si>
  <si>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</si>
  <si>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</si>
  <si>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</si>
  <si>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</si>
  <si>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</si>
  <si>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</si>
  <si>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</si>
  <si>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</si>
  <si>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169789</t>
  </si>
  <si>
    <t>69789</t>
  </si>
  <si>
    <t>INF 1X500ML</t>
  </si>
  <si>
    <t>100392</t>
  </si>
  <si>
    <t>392</t>
  </si>
  <si>
    <t>ATROPIN BIOTIKA 0.5MG</t>
  </si>
  <si>
    <t>100858</t>
  </si>
  <si>
    <t>858</t>
  </si>
  <si>
    <t>HYDROCORTISON M LECIVA</t>
  </si>
  <si>
    <t>UNG 10GM 1%</t>
  </si>
  <si>
    <t>103128</t>
  </si>
  <si>
    <t>3128</t>
  </si>
  <si>
    <t>STOPANGIN</t>
  </si>
  <si>
    <t>SPR 1X30ML</t>
  </si>
  <si>
    <t>156926</t>
  </si>
  <si>
    <t>56926</t>
  </si>
  <si>
    <t>INJ SOL 20X10ML-PLA</t>
  </si>
  <si>
    <t>165388</t>
  </si>
  <si>
    <t>65388</t>
  </si>
  <si>
    <t>TENORMIN</t>
  </si>
  <si>
    <t>TBL OBD 28X50MG</t>
  </si>
  <si>
    <t>102668</t>
  </si>
  <si>
    <t>2668</t>
  </si>
  <si>
    <t>OPHTHALMO-HYDROCORTISON LECIVA</t>
  </si>
  <si>
    <t>UNG OPH 1X5GM 0.5%</t>
  </si>
  <si>
    <t>115518</t>
  </si>
  <si>
    <t>187418</t>
  </si>
  <si>
    <t>SPERSALLERG</t>
  </si>
  <si>
    <t>OPH GTT SOL 1X10ML</t>
  </si>
  <si>
    <t>117166</t>
  </si>
  <si>
    <t>17166</t>
  </si>
  <si>
    <t>BELOSALIC</t>
  </si>
  <si>
    <t>120401</t>
  </si>
  <si>
    <t>20401</t>
  </si>
  <si>
    <t>IBALGIN GEL 50G</t>
  </si>
  <si>
    <t>DRM GEL 1X50GM</t>
  </si>
  <si>
    <t>169755</t>
  </si>
  <si>
    <t>69755</t>
  </si>
  <si>
    <t>ARDEANUTRISOL G 40</t>
  </si>
  <si>
    <t>INF 1X80ML</t>
  </si>
  <si>
    <t>184325</t>
  </si>
  <si>
    <t>84325</t>
  </si>
  <si>
    <t>VIDISIC</t>
  </si>
  <si>
    <t>GEL OPH 1X10GM</t>
  </si>
  <si>
    <t>198169</t>
  </si>
  <si>
    <t>98169</t>
  </si>
  <si>
    <t>BUSCOPAN</t>
  </si>
  <si>
    <t>INJ 5X1ML/20MG</t>
  </si>
  <si>
    <t>114711</t>
  </si>
  <si>
    <t>14711</t>
  </si>
  <si>
    <t>TARDYFERON</t>
  </si>
  <si>
    <t>TBL RET 30</t>
  </si>
  <si>
    <t>132083</t>
  </si>
  <si>
    <t>32083</t>
  </si>
  <si>
    <t>TRALGIT GTT.</t>
  </si>
  <si>
    <t>POR GTT SOL 1X10ML</t>
  </si>
  <si>
    <t>149952</t>
  </si>
  <si>
    <t>49952</t>
  </si>
  <si>
    <t>DERMOVATE</t>
  </si>
  <si>
    <t>UNG 1X25GM 0.05%</t>
  </si>
  <si>
    <t>158993</t>
  </si>
  <si>
    <t>CANCOMBINO 16 MG/12,5 MG</t>
  </si>
  <si>
    <t>POR TBL NOB 28 I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</si>
  <si>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</si>
  <si>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</si>
  <si>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</si>
  <si>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</si>
  <si>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</si>
  <si>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</si>
  <si>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</si>
  <si>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187167</t>
  </si>
  <si>
    <t>87167</t>
  </si>
  <si>
    <t>AMITRIPTYLIN SLOVAKOFARMA</t>
  </si>
  <si>
    <t>TBL OBD 50X28.3MG</t>
  </si>
  <si>
    <t>188900</t>
  </si>
  <si>
    <t>88900</t>
  </si>
  <si>
    <t>POR GTT SOL 1X25ML</t>
  </si>
  <si>
    <t>849935</t>
  </si>
  <si>
    <t>155383</t>
  </si>
  <si>
    <t>LUNALDIN 100 MIKROGRAMŮ SUBLINGVÁLNÍ TABLETY</t>
  </si>
  <si>
    <t>ORM TBL SLG 30X100RG</t>
  </si>
  <si>
    <t>848746</t>
  </si>
  <si>
    <t>CYTO-chlorid sodný 0,9% 1x20ml</t>
  </si>
  <si>
    <t>128831</t>
  </si>
  <si>
    <t>28831</t>
  </si>
  <si>
    <t>AERIUS 2,5 MG</t>
  </si>
  <si>
    <t>POR TBL DIS 30X2.5MG</t>
  </si>
  <si>
    <t>193779</t>
  </si>
  <si>
    <t>93779</t>
  </si>
  <si>
    <t>FLORSALMIN</t>
  </si>
  <si>
    <t>GTT 1X50ML</t>
  </si>
  <si>
    <t>168096</t>
  </si>
  <si>
    <t>IFIRMACOMBI 150 MG/12,5 MG</t>
  </si>
  <si>
    <t>POR TBL FLM 28</t>
  </si>
  <si>
    <t>911930</t>
  </si>
  <si>
    <t>KL KAL.PERMANGANAS 5 G</t>
  </si>
  <si>
    <t>844257</t>
  </si>
  <si>
    <t>29816</t>
  </si>
  <si>
    <t>AVAMYS NAS.SPR.SUS 120X27,5RG</t>
  </si>
  <si>
    <t>143996</t>
  </si>
  <si>
    <t>43996</t>
  </si>
  <si>
    <t>BROMHEXIN 8 KM KAPKY</t>
  </si>
  <si>
    <t>GTT 1X50ML 8MG/ML</t>
  </si>
  <si>
    <t>101674</t>
  </si>
  <si>
    <t>1674</t>
  </si>
  <si>
    <t>JOX SPR 30ML</t>
  </si>
  <si>
    <t>84570</t>
  </si>
  <si>
    <t>VISINE CLASSIC</t>
  </si>
  <si>
    <t>OPH GTT SOL 1X15ML</t>
  </si>
  <si>
    <t>168903</t>
  </si>
  <si>
    <t>XARELTO 20 MG</t>
  </si>
  <si>
    <t>POR TBL FLM 28X20MG</t>
  </si>
  <si>
    <t>849714</t>
  </si>
  <si>
    <t>500133</t>
  </si>
  <si>
    <t>JANUMET 50 MG/850 MG</t>
  </si>
  <si>
    <t>POR TBL FLM 56X50MG/850MG</t>
  </si>
  <si>
    <t>394906</t>
  </si>
  <si>
    <t>Dacarbazin Medac</t>
  </si>
  <si>
    <t>inj. sicc. 10x200mg</t>
  </si>
  <si>
    <t>840312</t>
  </si>
  <si>
    <t>Dubová kůra her.1x75g LEROS</t>
  </si>
  <si>
    <t>902073</t>
  </si>
  <si>
    <t>CYTO-Ringerův roztok BRAUN 500 ML, REF.3600297</t>
  </si>
  <si>
    <t>1X500ML</t>
  </si>
  <si>
    <t>156068</t>
  </si>
  <si>
    <t>56068</t>
  </si>
  <si>
    <t>DOBICA</t>
  </si>
  <si>
    <t>191565</t>
  </si>
  <si>
    <t>BLEOMEDAC 15000 IU</t>
  </si>
  <si>
    <t>INJ PLV SOL 1X15000UT</t>
  </si>
  <si>
    <t>902077</t>
  </si>
  <si>
    <t>CYTO-Aqua pro injectione BRAUN 1x10ML</t>
  </si>
  <si>
    <t>128290</t>
  </si>
  <si>
    <t>28290</t>
  </si>
  <si>
    <t>APIDRA 100 JEDNOTEK/ML</t>
  </si>
  <si>
    <t>SDR INJ SOL 5X3ML</t>
  </si>
  <si>
    <t>847623</t>
  </si>
  <si>
    <t>155051</t>
  </si>
  <si>
    <t>IBALGIN GEL 100G</t>
  </si>
  <si>
    <t>DRM GEL 1X100GM</t>
  </si>
  <si>
    <t>171571</t>
  </si>
  <si>
    <t>CARZAP HCT 16 MG/12,5 MG  TABLETY</t>
  </si>
  <si>
    <t>202701</t>
  </si>
  <si>
    <t>POR TBL ENT 90X20MG</t>
  </si>
  <si>
    <t>201608</t>
  </si>
  <si>
    <t>POR TBL FLM 20</t>
  </si>
  <si>
    <t>199800</t>
  </si>
  <si>
    <t>MEGACE SUSP.</t>
  </si>
  <si>
    <t>POR SUS 1X240ML</t>
  </si>
  <si>
    <t>197782</t>
  </si>
  <si>
    <t>URIZIA 6 MG/0,4 MG TABLETY S ŘÍZENÝM UVOLŇOVÁNÍM</t>
  </si>
  <si>
    <t>POR TBL FRT 30X6MG/0.4MG</t>
  </si>
  <si>
    <t>171031</t>
  </si>
  <si>
    <t>NASIVIN SENSITIVE 0,05%</t>
  </si>
  <si>
    <t>NAS SPR SOL 1X10ML/5MG</t>
  </si>
  <si>
    <t>190973</t>
  </si>
  <si>
    <t>TRIPLIXAM 10 MG/2,5 MG/10 MG</t>
  </si>
  <si>
    <t>137275</t>
  </si>
  <si>
    <t>CALCIUM RESONIUM</t>
  </si>
  <si>
    <t>POR+RCT PLV SUS 300GM</t>
  </si>
  <si>
    <t>119686</t>
  </si>
  <si>
    <t>NASIVIN 0,01%</t>
  </si>
  <si>
    <t>NAS GTT SOL 1X5ML</t>
  </si>
  <si>
    <t>201607</t>
  </si>
  <si>
    <t>POR TBL FLM 10</t>
  </si>
  <si>
    <t>189684</t>
  </si>
  <si>
    <t>TEZEO HCT 80 MG/12,5 MG</t>
  </si>
  <si>
    <t>214628</t>
  </si>
  <si>
    <t>990947</t>
  </si>
  <si>
    <t>Klysma salinické 10x135ml</t>
  </si>
  <si>
    <t>849062</t>
  </si>
  <si>
    <t>122495</t>
  </si>
  <si>
    <t>INJ SOL 1X60ML/600MG</t>
  </si>
  <si>
    <t>850327</t>
  </si>
  <si>
    <t>162898</t>
  </si>
  <si>
    <t>ORCAL NEO 5 MG</t>
  </si>
  <si>
    <t>177280</t>
  </si>
  <si>
    <t>EGIRAMLON 5 MG/5 MG</t>
  </si>
  <si>
    <t>POR CPS DUR 60</t>
  </si>
  <si>
    <t>848141</t>
  </si>
  <si>
    <t>Panthenol 100 Generica</t>
  </si>
  <si>
    <t>tbl.30</t>
  </si>
  <si>
    <t>158661</t>
  </si>
  <si>
    <t>58661</t>
  </si>
  <si>
    <t>ATENOLOL AL 25</t>
  </si>
  <si>
    <t>POR TBL NOB100X25MG</t>
  </si>
  <si>
    <t>991662</t>
  </si>
  <si>
    <t>216232</t>
  </si>
  <si>
    <t>GLYVENOL 400</t>
  </si>
  <si>
    <t>POR CPS MOL 60X400MG</t>
  </si>
  <si>
    <t>142511</t>
  </si>
  <si>
    <t>42511</t>
  </si>
  <si>
    <t>ATENOLOL AL 100</t>
  </si>
  <si>
    <t>POR TBLNOB 30X100MG</t>
  </si>
  <si>
    <t>193884</t>
  </si>
  <si>
    <t>TOLUCOMBI 80 MG/12,5 MG</t>
  </si>
  <si>
    <t>201558</t>
  </si>
  <si>
    <t>VELLOFENT 133 MIKROGRAMŮ</t>
  </si>
  <si>
    <t>ORM TBL SLG 30X133RG II</t>
  </si>
  <si>
    <t>200935</t>
  </si>
  <si>
    <t>208204</t>
  </si>
  <si>
    <t>SIOFOR 500</t>
  </si>
  <si>
    <t>TBL OBD 60X500MG</t>
  </si>
  <si>
    <t>207500</t>
  </si>
  <si>
    <t>DACARBAZINE MEDAC</t>
  </si>
  <si>
    <t>100MG INJ+INF PLV SOL 10</t>
  </si>
  <si>
    <t>207503</t>
  </si>
  <si>
    <t>500MG INF PLV SOL 1</t>
  </si>
  <si>
    <t>215611</t>
  </si>
  <si>
    <t>BLEOMEDAC</t>
  </si>
  <si>
    <t>30000IU INJ PLV SOL 1X20ML</t>
  </si>
  <si>
    <t>113767</t>
  </si>
  <si>
    <t>13767</t>
  </si>
  <si>
    <t>POR TBL NOB30X200MG</t>
  </si>
  <si>
    <t>117121</t>
  </si>
  <si>
    <t>17121</t>
  </si>
  <si>
    <t>LANZUL</t>
  </si>
  <si>
    <t>CPS 28X30MG</t>
  </si>
  <si>
    <t>132063</t>
  </si>
  <si>
    <t>32063</t>
  </si>
  <si>
    <t>INJ SOL 10X0.8ML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</si>
  <si>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</si>
  <si>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</si>
  <si>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</si>
  <si>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</si>
  <si>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</si>
  <si>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</si>
  <si>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</si>
  <si>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</si>
  <si>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</si>
  <si>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153639</t>
  </si>
  <si>
    <t>53639</t>
  </si>
  <si>
    <t>FLONIDAN</t>
  </si>
  <si>
    <t>TBL 30X10MG</t>
  </si>
  <si>
    <t>156503</t>
  </si>
  <si>
    <t>56503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</si>
  <si>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</si>
  <si>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</si>
  <si>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</si>
  <si>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</si>
  <si>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</si>
  <si>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</si>
  <si>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</si>
  <si>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</si>
  <si>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166030</t>
  </si>
  <si>
    <t>66030</t>
  </si>
  <si>
    <t>ZODAC</t>
  </si>
  <si>
    <t>TBL OBD 30X10MG</t>
  </si>
  <si>
    <t>166759</t>
  </si>
  <si>
    <t>POR TBL FLM 40X50MG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</si>
  <si>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</si>
  <si>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</si>
  <si>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</si>
  <si>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</si>
  <si>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</si>
  <si>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</si>
  <si>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</si>
  <si>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</si>
  <si>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</si>
  <si>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</si>
  <si>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</si>
  <si>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844651</t>
  </si>
  <si>
    <t>101205</t>
  </si>
  <si>
    <t>PRESTARIUM NEO</t>
  </si>
  <si>
    <t>112891</t>
  </si>
  <si>
    <t>12891</t>
  </si>
  <si>
    <t>TBL 15X100MG</t>
  </si>
  <si>
    <t>131934</t>
  </si>
  <si>
    <t>31934</t>
  </si>
  <si>
    <t>VENTOLIN INHALER N</t>
  </si>
  <si>
    <t>INHSUSPSS200X100RG</t>
  </si>
  <si>
    <t>846980</t>
  </si>
  <si>
    <t>124129</t>
  </si>
  <si>
    <t>PRESTANCE 10 MG/10 MG</t>
  </si>
  <si>
    <t>849187</t>
  </si>
  <si>
    <t>111902</t>
  </si>
  <si>
    <t>NITRESAN 20 MG</t>
  </si>
  <si>
    <t>199600</t>
  </si>
  <si>
    <t>99600</t>
  </si>
  <si>
    <t>POR TBL FLM 90X10MG</t>
  </si>
  <si>
    <t>109710</t>
  </si>
  <si>
    <t>9710</t>
  </si>
  <si>
    <t>INJ SIC 1X125MG+2ML</t>
  </si>
  <si>
    <t>115245</t>
  </si>
  <si>
    <t>15245</t>
  </si>
  <si>
    <t>SANDOSTATIN 0.1 MG/ML</t>
  </si>
  <si>
    <t>INJ SOL 5X1ML/0.1MG</t>
  </si>
  <si>
    <t>147466</t>
  </si>
  <si>
    <t>EUTHYROX 137 MIKROGRAMŮ</t>
  </si>
  <si>
    <t>POR TBL NOB 100X137RG II</t>
  </si>
  <si>
    <t>111635</t>
  </si>
  <si>
    <t>11635</t>
  </si>
  <si>
    <t>ONDANSETRON SANDOZ 8 MG POT TBL</t>
  </si>
  <si>
    <t>POR TBL FLM 10X8MG</t>
  </si>
  <si>
    <t>128197</t>
  </si>
  <si>
    <t>28197</t>
  </si>
  <si>
    <t>NEULASTA</t>
  </si>
  <si>
    <t>INJ SOL 1X0.6ML</t>
  </si>
  <si>
    <t>500570</t>
  </si>
  <si>
    <t>ZARZIO 48 MU/0,5 ML</t>
  </si>
  <si>
    <t>157871</t>
  </si>
  <si>
    <t>PARACETAMOL KABI 10 MG/ML</t>
  </si>
  <si>
    <t>INF SOL 10X50ML/500MG</t>
  </si>
  <si>
    <t>191788</t>
  </si>
  <si>
    <t>91788</t>
  </si>
  <si>
    <t>NEUROL 0.25</t>
  </si>
  <si>
    <t>187425</t>
  </si>
  <si>
    <t>LETROX 50</t>
  </si>
  <si>
    <t>POR TBL NOB 100X50RG II</t>
  </si>
  <si>
    <t>184245</t>
  </si>
  <si>
    <t>LETROX 75</t>
  </si>
  <si>
    <t>POR TBL NOB 100X75MCG II</t>
  </si>
  <si>
    <t>169714</t>
  </si>
  <si>
    <t>LETROX 125</t>
  </si>
  <si>
    <t>POR TBL NOB 100X125MCG</t>
  </si>
  <si>
    <t>12670</t>
  </si>
  <si>
    <t>INF SOL 1X10ML/200MG</t>
  </si>
  <si>
    <t>112669</t>
  </si>
  <si>
    <t>12669</t>
  </si>
  <si>
    <t>INF 1X5ML/100MG</t>
  </si>
  <si>
    <t>187607</t>
  </si>
  <si>
    <t>ONDANSETRON B. BRAUN 2 MG/ML</t>
  </si>
  <si>
    <t>INJ SOL 20X4ML/8MG LDPE</t>
  </si>
  <si>
    <t>168327</t>
  </si>
  <si>
    <t>ELIQUIS 2,5 MG</t>
  </si>
  <si>
    <t>POR TBL FLM 60X2.5MG</t>
  </si>
  <si>
    <t>180080</t>
  </si>
  <si>
    <t>HELIDES 40 MG ENTEROSOLVENTNÍ TVRDÉ TOBOLKY</t>
  </si>
  <si>
    <t>POR CPS ETD 98X40MG</t>
  </si>
  <si>
    <t>149483</t>
  </si>
  <si>
    <t>POR TBL FLM 56X75MG</t>
  </si>
  <si>
    <t>178689</t>
  </si>
  <si>
    <t>PROTEVASC 35 MG TABLETY S PRODLOUŽENÝM UVOLŇOVÁNÍM</t>
  </si>
  <si>
    <t>POR TBL PRO 60X35MG</t>
  </si>
  <si>
    <t>213489</t>
  </si>
  <si>
    <t>213490</t>
  </si>
  <si>
    <t>INJ SOL 10X1ML</t>
  </si>
  <si>
    <t>214525</t>
  </si>
  <si>
    <t>POR TBL ENT 28X40MG</t>
  </si>
  <si>
    <t>193478</t>
  </si>
  <si>
    <t>ZOLEDRONIC ACID MYLAN 4 MG/5 ML</t>
  </si>
  <si>
    <t>INF CNC SOL 1X5ML/4MG</t>
  </si>
  <si>
    <t>207098</t>
  </si>
  <si>
    <t>LIPANTHYL 267 M</t>
  </si>
  <si>
    <t>POR CPS DUR 30X267MG</t>
  </si>
  <si>
    <t>127736</t>
  </si>
  <si>
    <t>MIDAZOLAM ACCORD 1 MG/ML</t>
  </si>
  <si>
    <t>INJ+INF SOL 10X5MLX1MG/ML</t>
  </si>
  <si>
    <t>127737</t>
  </si>
  <si>
    <t>MIDAZOLAM ACCORD 5 MG/ML</t>
  </si>
  <si>
    <t>INJ+INF SOL 10X1MLX5MG/ML</t>
  </si>
  <si>
    <t>32859</t>
  </si>
  <si>
    <t>POR TBL EFF 50X600MG</t>
  </si>
  <si>
    <t>215715</t>
  </si>
  <si>
    <t>667MG/ML POR SOL 1X500ML HDP</t>
  </si>
  <si>
    <t>106618</t>
  </si>
  <si>
    <t>6618</t>
  </si>
  <si>
    <t>NEUROL 0.5</t>
  </si>
  <si>
    <t>POR TBL NOB30X0.5MG</t>
  </si>
  <si>
    <t>215906</t>
  </si>
  <si>
    <t>RYTMONORM 150 MG</t>
  </si>
  <si>
    <t>TBL FLM 100X150MG</t>
  </si>
  <si>
    <t>180367</t>
  </si>
  <si>
    <t>OXYCODON LANNACHER 20 MG TABLETY S PRODLOUŽENÝM UV</t>
  </si>
  <si>
    <t>180386</t>
  </si>
  <si>
    <t>OXYCODON LANNACHER 40 MG TABLETY S PRODLOUŽENÝM UV</t>
  </si>
  <si>
    <t>POR TBL PRO 60X40MG</t>
  </si>
  <si>
    <t>33741</t>
  </si>
  <si>
    <t>NUTRIDRINK COMPACT PROTEIN S PŘÍCHUTÍ BANÁNOVOU</t>
  </si>
  <si>
    <t>33742</t>
  </si>
  <si>
    <t>NUTRIDRINK COMPACT PROTEIN S PŘÍCHUTÍ JAHODOVOU</t>
  </si>
  <si>
    <t>33527</t>
  </si>
  <si>
    <t>POR SOL 1X500ML</t>
  </si>
  <si>
    <t>133146</t>
  </si>
  <si>
    <t>33530</t>
  </si>
  <si>
    <t>NUTRISON MULTI FIBRE</t>
  </si>
  <si>
    <t>POR SOL 1X1000ML-VA</t>
  </si>
  <si>
    <t>33855</t>
  </si>
  <si>
    <t>NUTRIDRINK BALÍČEK 5+1</t>
  </si>
  <si>
    <t>POR SOL 6X200ML</t>
  </si>
  <si>
    <t>33856</t>
  </si>
  <si>
    <t>NUTRIDRINK YOGHURT S PŘÍCHUTÍ MALINA</t>
  </si>
  <si>
    <t>33857</t>
  </si>
  <si>
    <t>NUTRIDRINK YOGHURT S PŘÍCHUTÍ VANILKA A CITRÓN</t>
  </si>
  <si>
    <t>33898</t>
  </si>
  <si>
    <t>NUTRIDRINK COMPACT NEUTRAL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</si>
  <si>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</si>
  <si>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</si>
  <si>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</si>
  <si>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</si>
  <si>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</si>
  <si>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</si>
  <si>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</si>
  <si>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</si>
  <si>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</si>
  <si>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</si>
  <si>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</si>
  <si>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</si>
  <si>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</si>
  <si>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</si>
  <si>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155636</t>
  </si>
  <si>
    <t>55636</t>
  </si>
  <si>
    <t>OFLOXIN 200</t>
  </si>
  <si>
    <t>TBL OBD 10X200MG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</si>
  <si>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</si>
  <si>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</si>
  <si>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</si>
  <si>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</si>
  <si>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</si>
  <si>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</si>
  <si>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</si>
  <si>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131656</t>
  </si>
  <si>
    <t>CEFTAZIDIM KABI 2 GM</t>
  </si>
  <si>
    <t>INJ+INF PLV SOL 10X2GM</t>
  </si>
  <si>
    <t>111706</t>
  </si>
  <si>
    <t>11706</t>
  </si>
  <si>
    <t>INJ 10X5ML</t>
  </si>
  <si>
    <t>192490</t>
  </si>
  <si>
    <t>92490</t>
  </si>
  <si>
    <t>MACMIROR COMPLEX 500</t>
  </si>
  <si>
    <t>SUP VAG 8</t>
  </si>
  <si>
    <t>132953</t>
  </si>
  <si>
    <t>32953</t>
  </si>
  <si>
    <t>DOXYHEXAL TABS</t>
  </si>
  <si>
    <t>TBL 10X100MG</t>
  </si>
  <si>
    <t>132954</t>
  </si>
  <si>
    <t>32954</t>
  </si>
  <si>
    <t>151458</t>
  </si>
  <si>
    <t>CEFUROXIM KABI 1500 MG</t>
  </si>
  <si>
    <t>INJ+INF PLV SOL 10X1.5GM</t>
  </si>
  <si>
    <t>202740</t>
  </si>
  <si>
    <t>NORMIX</t>
  </si>
  <si>
    <t>POR TBL FLM 28X200MG</t>
  </si>
  <si>
    <t>207116</t>
  </si>
  <si>
    <t>OFLOXIN INF</t>
  </si>
  <si>
    <t>INF SOL 10X100ML</t>
  </si>
  <si>
    <t>207636</t>
  </si>
  <si>
    <t>OFLOXACINO G.E.S.</t>
  </si>
  <si>
    <t>2MG/ML INF SOL 20X100ML</t>
  </si>
  <si>
    <t>194155</t>
  </si>
  <si>
    <t>94155</t>
  </si>
  <si>
    <t>ABAKTAL</t>
  </si>
  <si>
    <t>INJ 10X5ML/400MG</t>
  </si>
  <si>
    <t>153913</t>
  </si>
  <si>
    <t>53913</t>
  </si>
  <si>
    <t>AZITROMYCIN SANDOZ 250 MG</t>
  </si>
  <si>
    <t>POR TBL FLM 6X250MG</t>
  </si>
  <si>
    <t>166269</t>
  </si>
  <si>
    <t>VANCOMYCIN MYLAN 1000 MG</t>
  </si>
  <si>
    <t>INF PLV SOL 1X1GM</t>
  </si>
  <si>
    <t>176150</t>
  </si>
  <si>
    <t>76150</t>
  </si>
  <si>
    <t>BATRAFEN</t>
  </si>
  <si>
    <t>CRM 1X20GM</t>
  </si>
  <si>
    <t>115892</t>
  </si>
  <si>
    <t>15892</t>
  </si>
  <si>
    <t>LAMISIL</t>
  </si>
  <si>
    <t>DRM CRM 1X15GM</t>
  </si>
  <si>
    <t>186397</t>
  </si>
  <si>
    <t>86397</t>
  </si>
  <si>
    <t>CLOTRIMAZOL AL 1%</t>
  </si>
  <si>
    <t>CRM 1X50GM 1%</t>
  </si>
  <si>
    <t>845249</t>
  </si>
  <si>
    <t>101979</t>
  </si>
  <si>
    <t>TERBISTAD 1% KRÉM</t>
  </si>
  <si>
    <t>64942</t>
  </si>
  <si>
    <t>DIFLUCAN 100 MG</t>
  </si>
  <si>
    <t>POR CPS DUR 28X100MG</t>
  </si>
  <si>
    <t>50113008</t>
  </si>
  <si>
    <t>0138455</t>
  </si>
  <si>
    <t>ALBUNORM 20%</t>
  </si>
  <si>
    <t>200G/L INF SOL 1X100ML</t>
  </si>
  <si>
    <t>0129057</t>
  </si>
  <si>
    <t>ATENATIV</t>
  </si>
  <si>
    <t>50IU/ML INF PSO LQF 1+1X20ML</t>
  </si>
  <si>
    <t>110996</t>
  </si>
  <si>
    <t>10996</t>
  </si>
  <si>
    <t>NUTRIFLEX PLUS</t>
  </si>
  <si>
    <t>195637</t>
  </si>
  <si>
    <t>95637</t>
  </si>
  <si>
    <t>NUTRIFLEX LIPID PLUS</t>
  </si>
  <si>
    <t>INF EML 5X1875ML</t>
  </si>
  <si>
    <t>152194</t>
  </si>
  <si>
    <t>NUTRIFLEX OMEGA SPECIAL</t>
  </si>
  <si>
    <t>INF EML 5X1250ML</t>
  </si>
  <si>
    <t>396914</t>
  </si>
  <si>
    <t>52301</t>
  </si>
  <si>
    <t>AMINOPLASMAL HEPA-10%</t>
  </si>
  <si>
    <t>INF 10X500ML</t>
  </si>
  <si>
    <t>397371</t>
  </si>
  <si>
    <t>157110</t>
  </si>
  <si>
    <t>OLIMEL N9E</t>
  </si>
  <si>
    <t>INF EML6x1000 ML</t>
  </si>
  <si>
    <t>165386</t>
  </si>
  <si>
    <t>65386</t>
  </si>
  <si>
    <t>ZOLADEX DEPOT</t>
  </si>
  <si>
    <t>INJ 1X3.6MG</t>
  </si>
  <si>
    <t>112320</t>
  </si>
  <si>
    <t>12320</t>
  </si>
  <si>
    <t>ZOLADEX 10.8 MG</t>
  </si>
  <si>
    <t>INJ 1X10.8MG</t>
  </si>
  <si>
    <t>113804</t>
  </si>
  <si>
    <t>13804</t>
  </si>
  <si>
    <t>SOMATULINE AUTOGEL 120 MG</t>
  </si>
  <si>
    <t>INJSOL1X0.5ML/120MG</t>
  </si>
  <si>
    <t>849967</t>
  </si>
  <si>
    <t>162057</t>
  </si>
  <si>
    <t>SOMATULINE AUTOGEL 60 MG</t>
  </si>
  <si>
    <t>INJ SOL 1X0.5ML/60MG</t>
  </si>
  <si>
    <t>930043</t>
  </si>
  <si>
    <t>DZ TRIXO LIND 100 ml</t>
  </si>
  <si>
    <t>849757</t>
  </si>
  <si>
    <t>163175</t>
  </si>
  <si>
    <t>METHOTREXATE HOSPIRA 25 MG/ML INJEKČNÍ ROZTOK</t>
  </si>
  <si>
    <t>INJ SOL 1X2ML/50MG</t>
  </si>
  <si>
    <t>198197</t>
  </si>
  <si>
    <t>98197</t>
  </si>
  <si>
    <t>NAVELBINE</t>
  </si>
  <si>
    <t>168721</t>
  </si>
  <si>
    <t>XGEVA 120 MG</t>
  </si>
  <si>
    <t>INJ SOL 1X1.7ML/120MG</t>
  </si>
  <si>
    <t>988667</t>
  </si>
  <si>
    <t>500646</t>
  </si>
  <si>
    <t>FIRMAGON 80 MG</t>
  </si>
  <si>
    <t>INJ PSO LQF 1X80MG+1X6ML</t>
  </si>
  <si>
    <t>198203</t>
  </si>
  <si>
    <t>98203</t>
  </si>
  <si>
    <t>INJ 10X5ML/50MG</t>
  </si>
  <si>
    <t>196874</t>
  </si>
  <si>
    <t>96874</t>
  </si>
  <si>
    <t>INF 1X1000ML-PE</t>
  </si>
  <si>
    <t>841818</t>
  </si>
  <si>
    <t>Refresh oční kapky 15ml</t>
  </si>
  <si>
    <t>128059</t>
  </si>
  <si>
    <t>28059</t>
  </si>
  <si>
    <t>FASLODEX 250MG/5ML</t>
  </si>
  <si>
    <t>INJ SOL 250MG/5ML</t>
  </si>
  <si>
    <t>848977</t>
  </si>
  <si>
    <t>129597</t>
  </si>
  <si>
    <t>VINBLASTIN TEVA 1 MG/ML</t>
  </si>
  <si>
    <t>INJ SOL 1X10ML/10MG</t>
  </si>
  <si>
    <t>192012</t>
  </si>
  <si>
    <t>92012</t>
  </si>
  <si>
    <t>METHOTREXAT EBEWE</t>
  </si>
  <si>
    <t>INF 1X50ML/5GM</t>
  </si>
  <si>
    <t>211816</t>
  </si>
  <si>
    <t>DIPHERELINE S.R. 11,25 MG</t>
  </si>
  <si>
    <t>INJ PLQ SUS PRO 1+1X2ML AMP</t>
  </si>
  <si>
    <t>394926</t>
  </si>
  <si>
    <t>Desprej 500ml</t>
  </si>
  <si>
    <t>99968</t>
  </si>
  <si>
    <t>99999</t>
  </si>
  <si>
    <t>METHOTREXAT LEDERLE 25mg/1ml</t>
  </si>
  <si>
    <t>INJ SOL 1x1ml/ 25mg</t>
  </si>
  <si>
    <t>397961</t>
  </si>
  <si>
    <t>KeytrudaEAP</t>
  </si>
  <si>
    <t>1x50mg</t>
  </si>
  <si>
    <t>193969</t>
  </si>
  <si>
    <t>93969</t>
  </si>
  <si>
    <t>INJ 5X2ML/50MG</t>
  </si>
  <si>
    <t>202989</t>
  </si>
  <si>
    <t>SANDOSTATIN LAR 30 MG</t>
  </si>
  <si>
    <t>INJ PSU LQF 1X30MG</t>
  </si>
  <si>
    <t>197427</t>
  </si>
  <si>
    <t>LEPTOPROL 5 MG</t>
  </si>
  <si>
    <t>SDR IMP ISP 1X5MG</t>
  </si>
  <si>
    <t>183522</t>
  </si>
  <si>
    <t>TEMOZOLOMIDE GLENMARK</t>
  </si>
  <si>
    <t>100MG CPS DUR 5</t>
  </si>
  <si>
    <t>50113016</t>
  </si>
  <si>
    <t>168443</t>
  </si>
  <si>
    <t>ZYTIGA 250 MG</t>
  </si>
  <si>
    <t>POR TBL NOB 120X250MG</t>
  </si>
  <si>
    <t>210772</t>
  </si>
  <si>
    <t>OPDIVO 10 MG/ML</t>
  </si>
  <si>
    <t>210773</t>
  </si>
  <si>
    <t>INF CNC SOL 1X10MLX10MG/ML</t>
  </si>
  <si>
    <t>396324</t>
  </si>
  <si>
    <t>149318</t>
  </si>
  <si>
    <t>Afinitor 5 mg  por.tbl. - studie</t>
  </si>
  <si>
    <t>30 x  5 mg</t>
  </si>
  <si>
    <t>209130</t>
  </si>
  <si>
    <t>PEMETREXED ACCORD 500 MG</t>
  </si>
  <si>
    <t>INF PLV CSL 1X500MG</t>
  </si>
  <si>
    <t>209131</t>
  </si>
  <si>
    <t>PEMETREXED ACCORD 1000 MG</t>
  </si>
  <si>
    <t>INF PLV CSL 1X1000MG</t>
  </si>
  <si>
    <t>50113017</t>
  </si>
  <si>
    <t>210107</t>
  </si>
  <si>
    <t>COMETRIQ 20 MG+80 MG</t>
  </si>
  <si>
    <t>POR CPS DUR 112(84X20MG+7X80MG</t>
  </si>
  <si>
    <t>397764</t>
  </si>
  <si>
    <t>210271</t>
  </si>
  <si>
    <t>CYRAMZA 10 MG/ML</t>
  </si>
  <si>
    <t>IVN INF CNC SOL 2X10ML</t>
  </si>
  <si>
    <t>168992</t>
  </si>
  <si>
    <t>CAPRELSA 300 MG-MIMOŘÁDNÝ DOVOZ!!</t>
  </si>
  <si>
    <t>POR TBL FLM 30X300MG</t>
  </si>
  <si>
    <t>210911</t>
  </si>
  <si>
    <t>KEYTRUDA 50 MG</t>
  </si>
  <si>
    <t>INF PLV CSL 1X50MG</t>
  </si>
  <si>
    <t>847713</t>
  </si>
  <si>
    <t>125526</t>
  </si>
  <si>
    <t>POR TBL FLM 100X400MG</t>
  </si>
  <si>
    <t>900321</t>
  </si>
  <si>
    <t>KL PRIPRAVEK</t>
  </si>
  <si>
    <t>102679</t>
  </si>
  <si>
    <t>2679</t>
  </si>
  <si>
    <t>BERODUAL N</t>
  </si>
  <si>
    <t>INH SOL PSS 200DÁV</t>
  </si>
  <si>
    <t>162317</t>
  </si>
  <si>
    <t>62317</t>
  </si>
  <si>
    <t>BETADINE - zelená</t>
  </si>
  <si>
    <t>LIQ 1X1000ML</t>
  </si>
  <si>
    <t>159714</t>
  </si>
  <si>
    <t>59714</t>
  </si>
  <si>
    <t>BEPANTHEN PLUS</t>
  </si>
  <si>
    <t>116319</t>
  </si>
  <si>
    <t>16319</t>
  </si>
  <si>
    <t>BRAUNOVIDON MAST</t>
  </si>
  <si>
    <t>UNG 1X20GM-TUBA</t>
  </si>
  <si>
    <t>128028</t>
  </si>
  <si>
    <t>28028</t>
  </si>
  <si>
    <t>GLIVEC 400 MG</t>
  </si>
  <si>
    <t>POR TBL FLM30X400MG</t>
  </si>
  <si>
    <t>168084</t>
  </si>
  <si>
    <t>HALAVEN</t>
  </si>
  <si>
    <t>INJ SOL 1X2ML</t>
  </si>
  <si>
    <t>28386</t>
  </si>
  <si>
    <t>POR TBL FLM 90X400MG</t>
  </si>
  <si>
    <t>127190</t>
  </si>
  <si>
    <t>27190</t>
  </si>
  <si>
    <t>SUTENT 12,5 MG</t>
  </si>
  <si>
    <t>POR CPS DUR 30X12.5MG</t>
  </si>
  <si>
    <t>127191</t>
  </si>
  <si>
    <t>27191</t>
  </si>
  <si>
    <t>SUTENT 25 MG</t>
  </si>
  <si>
    <t>POR CPS DUR 30X25MG</t>
  </si>
  <si>
    <t>127192</t>
  </si>
  <si>
    <t>27192</t>
  </si>
  <si>
    <t>SUTENT 50 MG</t>
  </si>
  <si>
    <t>POR CPS DUR 30X50MG</t>
  </si>
  <si>
    <t>127193</t>
  </si>
  <si>
    <t>27193</t>
  </si>
  <si>
    <t>NEXAVAR 200 MG</t>
  </si>
  <si>
    <t>POR TBL FLM 112X200MG</t>
  </si>
  <si>
    <t>501226</t>
  </si>
  <si>
    <t>194334</t>
  </si>
  <si>
    <t>STIVARGA  40 mg  3 x 28 tabl.</t>
  </si>
  <si>
    <t>185101</t>
  </si>
  <si>
    <t>YERVOY 5 MG/ML</t>
  </si>
  <si>
    <t>194246</t>
  </si>
  <si>
    <t>XTANDI</t>
  </si>
  <si>
    <t>POR CPS MOL 112X40MG</t>
  </si>
  <si>
    <t>193870</t>
  </si>
  <si>
    <t>PERJETA 420 MG</t>
  </si>
  <si>
    <t>INF CNC SOL 420MG/14ML</t>
  </si>
  <si>
    <t>193834</t>
  </si>
  <si>
    <t>ZALTRAP 25 MG/ML</t>
  </si>
  <si>
    <t>INF CNC SOL 1X4ML/100MG</t>
  </si>
  <si>
    <t>193836</t>
  </si>
  <si>
    <t>INF CNC SOL 1X8ML</t>
  </si>
  <si>
    <t>194286</t>
  </si>
  <si>
    <t>ERIVEDGE 150 MG</t>
  </si>
  <si>
    <t>POR CPS DUR 28X150MG</t>
  </si>
  <si>
    <t>128396</t>
  </si>
  <si>
    <t>28396</t>
  </si>
  <si>
    <t>AVASTIN</t>
  </si>
  <si>
    <t>INF CNCSOL100MG/4ML</t>
  </si>
  <si>
    <t>128397</t>
  </si>
  <si>
    <t>28397</t>
  </si>
  <si>
    <t>INFCNCSOL400MG/16ML</t>
  </si>
  <si>
    <t>167728</t>
  </si>
  <si>
    <t>VOTRIENT 400 MG</t>
  </si>
  <si>
    <t>POR TBL FLM 60X400MG</t>
  </si>
  <si>
    <t>125555</t>
  </si>
  <si>
    <t>25555</t>
  </si>
  <si>
    <t>HERCEPTIN 150 MG</t>
  </si>
  <si>
    <t>INF PLV SOL 1X150MG</t>
  </si>
  <si>
    <t>128761</t>
  </si>
  <si>
    <t>28761</t>
  </si>
  <si>
    <t>ERBITUX 5 MG/ML</t>
  </si>
  <si>
    <t>INF SOL 1X20ML</t>
  </si>
  <si>
    <t>129248</t>
  </si>
  <si>
    <t>29248</t>
  </si>
  <si>
    <t>VECTIBIX 20 MG/ML</t>
  </si>
  <si>
    <t>IVN INF CNC SOL 1X5ML</t>
  </si>
  <si>
    <t>149321</t>
  </si>
  <si>
    <t>AFINITOR 10 MG</t>
  </si>
  <si>
    <t>168322</t>
  </si>
  <si>
    <t>TYVERB 250 MG</t>
  </si>
  <si>
    <t>POR TBL FLM 70X250MG</t>
  </si>
  <si>
    <t>193520</t>
  </si>
  <si>
    <t>INLYTA 5 MG</t>
  </si>
  <si>
    <t>POR TBL FLM 56X5MG</t>
  </si>
  <si>
    <t>849710</t>
  </si>
  <si>
    <t>AFINITOR 5 MG</t>
  </si>
  <si>
    <t>850255</t>
  </si>
  <si>
    <t>167725</t>
  </si>
  <si>
    <t>VOTRIENT 200MG</t>
  </si>
  <si>
    <t>POR TBL FLM 30X200MG</t>
  </si>
  <si>
    <t>185368</t>
  </si>
  <si>
    <t>HERCEPTIN 600 MG/5 ML</t>
  </si>
  <si>
    <t>INJ SOL 1X5ML/600MG</t>
  </si>
  <si>
    <t>193517</t>
  </si>
  <si>
    <t>INLYTA 1 MG</t>
  </si>
  <si>
    <t>POR TBL FLM 56X1MG</t>
  </si>
  <si>
    <t>194633</t>
  </si>
  <si>
    <t>KADCYLA 100 MG</t>
  </si>
  <si>
    <t>INF PLV CSL 1X100MG</t>
  </si>
  <si>
    <t>194326</t>
  </si>
  <si>
    <t>TAFINLAR 75 MG</t>
  </si>
  <si>
    <t>POR CPS DUR 120X75MG</t>
  </si>
  <si>
    <t>Onkologická klinika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</si>
  <si>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</si>
  <si>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</si>
  <si>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</si>
  <si>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</si>
  <si>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</si>
  <si>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393 TO krevní deriváty IVLP (112 01 003)</t>
  </si>
  <si>
    <t>Lékárna - centrové léky</t>
  </si>
  <si>
    <t>Lékárna - léky dle §16</t>
  </si>
  <si>
    <t>2121 - ONK: ambulance + mamol. poradna</t>
  </si>
  <si>
    <t>2151 - ONK: ozařovny-přístrojové pracoviště</t>
  </si>
  <si>
    <t>2111 - ONK: lůžkové oddělení 42A</t>
  </si>
  <si>
    <t>2112 - ONK: lůžkové oddělení 42B</t>
  </si>
  <si>
    <t>2194 - ONK: centrum  - onkologie</t>
  </si>
  <si>
    <t>L02AE03 - GOSERELIN</t>
  </si>
  <si>
    <t>N02AB03 - FENTANYL</t>
  </si>
  <si>
    <t>N01AH03 - SUFENTANYL</t>
  </si>
  <si>
    <t>J01DD01 - CEFOTAXIM</t>
  </si>
  <si>
    <t>N02AA05 - OXYKODON</t>
  </si>
  <si>
    <t>A06AD11 - LAKTULÓZA</t>
  </si>
  <si>
    <t>N05BA12 - ALPRAZOLAM</t>
  </si>
  <si>
    <t>N05CF02 - ZOLPIDEM</t>
  </si>
  <si>
    <t>M01AX17 - NIMESULID</t>
  </si>
  <si>
    <t>L01XC14 - TRASTUZUMAB EMTANSIN</t>
  </si>
  <si>
    <t>N02BB02 - SODNÁ SŮL METAMIZOLU</t>
  </si>
  <si>
    <t>L01XE07 - LAPATINIB</t>
  </si>
  <si>
    <t>B01AB06 - NADROPARIN</t>
  </si>
  <si>
    <t>R05CB01 - ACETYLCYSTEIN</t>
  </si>
  <si>
    <t>B01AC04 - KLOPIDOGREL</t>
  </si>
  <si>
    <t>L01XC03 - TRASTUZUMAB</t>
  </si>
  <si>
    <t>C01BC03 - PROPAFENON</t>
  </si>
  <si>
    <t>L02AE02 - LEUPRORELIN</t>
  </si>
  <si>
    <t>C01BD01 - AMIODARON</t>
  </si>
  <si>
    <t>A10BA02 - METFORMIN</t>
  </si>
  <si>
    <t>C01EB15 - TRIMETAZIDIN</t>
  </si>
  <si>
    <t>V06XX - POTRAVINY PRO ZVLÁŠTNÍ LÉKAŘSKÉ ÚČELY (PZLÚ)</t>
  </si>
  <si>
    <t>C07AB05 - BETAXOLOL</t>
  </si>
  <si>
    <t>A02BA02 - RANITIDIN</t>
  </si>
  <si>
    <t>C07AB07 - BISOPROLOL</t>
  </si>
  <si>
    <t>L01XC07 - BEVACIZUMAB</t>
  </si>
  <si>
    <t>C08CA08 - NITRENDIPIN</t>
  </si>
  <si>
    <t>L01XE11 - PAZOPANIB</t>
  </si>
  <si>
    <t>C09AA04 - PERINDOPRIL</t>
  </si>
  <si>
    <t>L03AA02 - FILGRASTIM</t>
  </si>
  <si>
    <t>C09AA05 - RAMIPRIL</t>
  </si>
  <si>
    <t>N03AG01 - KYSELINA VALPROOVÁ</t>
  </si>
  <si>
    <t>C09BA04 - PERINDOPRIL A DIURETIKA</t>
  </si>
  <si>
    <t>A10BB12 - GLIMEPIRID</t>
  </si>
  <si>
    <t>C09BB04 - PERINDOPRIL A AMLODIPIN</t>
  </si>
  <si>
    <t>R06AX13 - LORATADIN</t>
  </si>
  <si>
    <t>C09CA01 - LOSARTAN</t>
  </si>
  <si>
    <t>L02BA01 - TAMOXIFEN</t>
  </si>
  <si>
    <t>C09CA07 - TELMISARTAN</t>
  </si>
  <si>
    <t>L01XE23 - DABRAFENIB</t>
  </si>
  <si>
    <t>C09DA01 - LOSARTAN A DIURETIKA</t>
  </si>
  <si>
    <t>L01CB01 - ETOPOSID</t>
  </si>
  <si>
    <t>C10AA05 - ATORVASTATIN</t>
  </si>
  <si>
    <t>L01XC06 - CETUXIMAB</t>
  </si>
  <si>
    <t>C10AA07 - ROSUVASTATIN</t>
  </si>
  <si>
    <t>L01XC08 - PANITUMUMAB</t>
  </si>
  <si>
    <t>C10AB05 - FENOFIBRÁT</t>
  </si>
  <si>
    <t>L01XE10 - EVEROLIMUS</t>
  </si>
  <si>
    <t>G04CA02 - TAMSULOSIN</t>
  </si>
  <si>
    <t>L01XX19 - IRINOTEKAN</t>
  </si>
  <si>
    <t>L03AA13 - PEGFILGRASTIM</t>
  </si>
  <si>
    <t>A02BC02 - PANTOPRAZOL</t>
  </si>
  <si>
    <t>M05BA08 - KYSELINA ZOLEDRONOVÁ</t>
  </si>
  <si>
    <t>B01AA03 - WARFARIN</t>
  </si>
  <si>
    <t>A07DA - ANTIPROPULZIVA</t>
  </si>
  <si>
    <t>H01CB02 - OKTREOTID</t>
  </si>
  <si>
    <t>A02BC03 - LANSOPRAZOL</t>
  </si>
  <si>
    <t>H02AB04 - METHYLPREDNISOLON</t>
  </si>
  <si>
    <t>A02BC05 - ESOMEPRAZOL</t>
  </si>
  <si>
    <t>H03AA01 - LEVOTHYROXIN, SODNÁ SŮL</t>
  </si>
  <si>
    <t>N02BE01 - PARACETAMOL</t>
  </si>
  <si>
    <t>J01CR02 - AMOXICILIN A ENZYMOVÝ INHIBITOR</t>
  </si>
  <si>
    <t>N03AX12 - GABAPENTIN</t>
  </si>
  <si>
    <t>N06AB04 - CITALOPRAM</t>
  </si>
  <si>
    <t>N05CD08 - MIDAZOLAM</t>
  </si>
  <si>
    <t>N06AB10 - ESCITALOPRAM</t>
  </si>
  <si>
    <t>A04AA01 - ONDANSETRON</t>
  </si>
  <si>
    <t>N07CA01 - BETAHISTIN</t>
  </si>
  <si>
    <t>N06AX11 - MIRTAZAPIN</t>
  </si>
  <si>
    <t>J01DH02 - MEROPENEM</t>
  </si>
  <si>
    <t>R03AC02 - SALBUTAMOL</t>
  </si>
  <si>
    <t>J01FA10 - AZITHROMYCIN</t>
  </si>
  <si>
    <t>R06AE07 - CETIRIZIN</t>
  </si>
  <si>
    <t>J01MA03 - PEFLOXACIN</t>
  </si>
  <si>
    <t>R06AX27 - DESLORATADIN</t>
  </si>
  <si>
    <t>J01XA01 - VANKOMYCIN</t>
  </si>
  <si>
    <t>L01XE17 - AXITINIB</t>
  </si>
  <si>
    <t>J01XD01 - METRONIDAZOL</t>
  </si>
  <si>
    <t>B01AF02 - APIXABAN</t>
  </si>
  <si>
    <t>J02AC01 - FLUKONAZOL</t>
  </si>
  <si>
    <t>A03FA07 - ITOPRIDUM</t>
  </si>
  <si>
    <t>J05AB01 - ACIKLOVIR</t>
  </si>
  <si>
    <t>N02AJ13 - TRAMADOL A PARACETAMOL</t>
  </si>
  <si>
    <t>L01AX03 - TEMOZOLOMID</t>
  </si>
  <si>
    <t>L01BA04 - PEMETREXED</t>
  </si>
  <si>
    <t>A02BA02</t>
  </si>
  <si>
    <t>150MG TBL FLM 30</t>
  </si>
  <si>
    <t>A02BC02</t>
  </si>
  <si>
    <t>40MG INJ PLV SOL 1</t>
  </si>
  <si>
    <t>CONTROLOC</t>
  </si>
  <si>
    <t>40MG TBL ENT 100 I</t>
  </si>
  <si>
    <t>A02BC03</t>
  </si>
  <si>
    <t>15MG CPS ETD 28</t>
  </si>
  <si>
    <t>A02BC05</t>
  </si>
  <si>
    <t>HELIDES</t>
  </si>
  <si>
    <t>20MG CPS ETD 28</t>
  </si>
  <si>
    <t>A03FA07</t>
  </si>
  <si>
    <t>KINITO</t>
  </si>
  <si>
    <t>50MG TBL FLM 100</t>
  </si>
  <si>
    <t>A04AA01</t>
  </si>
  <si>
    <t>8MG POR TBL DIS 10</t>
  </si>
  <si>
    <t>ONDANSETRON KABI</t>
  </si>
  <si>
    <t>2MG/ML INJ SOL 5X4ML</t>
  </si>
  <si>
    <t>A06AD11</t>
  </si>
  <si>
    <t>667G/L POR SOL 1X200ML HDP</t>
  </si>
  <si>
    <t>LACTULOSE AL</t>
  </si>
  <si>
    <t>66,7MG/100ML SIR 1X200ML</t>
  </si>
  <si>
    <t>667G/L POR SOL 1X500ML HDP</t>
  </si>
  <si>
    <t>A07DA</t>
  </si>
  <si>
    <t>2,5MG/0,025MG TBL NOB 20</t>
  </si>
  <si>
    <t>A10BA02</t>
  </si>
  <si>
    <t>1000MG TBL FLM 60</t>
  </si>
  <si>
    <t>A10BB12</t>
  </si>
  <si>
    <t>AMARYL</t>
  </si>
  <si>
    <t>2MG TBL NOB 30</t>
  </si>
  <si>
    <t>3MG TBL NOB 30</t>
  </si>
  <si>
    <t>B01AB06</t>
  </si>
  <si>
    <t>9500IU/ML INJ SOL 10X5ML</t>
  </si>
  <si>
    <t>19000IU/ML INJ SOL ISP 10X0,6ML</t>
  </si>
  <si>
    <t>9500IU/ML INJ SOL ISP 10X0,4ML</t>
  </si>
  <si>
    <t>19000IU/ML INJ SOL ISP 10X0,8ML</t>
  </si>
  <si>
    <t>B01AC04</t>
  </si>
  <si>
    <t>ZYLLT</t>
  </si>
  <si>
    <t>75MG TBL FLM 28</t>
  </si>
  <si>
    <t>C01BD01</t>
  </si>
  <si>
    <t>150MG/3ML INJ SOL 6X3ML</t>
  </si>
  <si>
    <t>200MG TBL NOB 60</t>
  </si>
  <si>
    <t>C09AA05</t>
  </si>
  <si>
    <t>TRITACE</t>
  </si>
  <si>
    <t>1,25MG TBL NOB 20</t>
  </si>
  <si>
    <t>2,5MG TBL NOB 20</t>
  </si>
  <si>
    <t>C09BA04</t>
  </si>
  <si>
    <t>PRESTARIUM NEO COMBI</t>
  </si>
  <si>
    <t>5MG/1,25MG TBL FLM 90</t>
  </si>
  <si>
    <t>10MG/2,5MG TBL FLM 90</t>
  </si>
  <si>
    <t>C09BB04</t>
  </si>
  <si>
    <t>PRESTANCE</t>
  </si>
  <si>
    <t>10MG/5MG TBL NOB 120</t>
  </si>
  <si>
    <t>C09CA01</t>
  </si>
  <si>
    <t>LOZAP 12,5 ZENTIVA</t>
  </si>
  <si>
    <t>12,5MG TBL FLM 30 PVC</t>
  </si>
  <si>
    <t>C09CA07</t>
  </si>
  <si>
    <t>TELMISARTAN SANDOZ</t>
  </si>
  <si>
    <t>80MG TBL NOB 30</t>
  </si>
  <si>
    <t>C09DA01</t>
  </si>
  <si>
    <t>50MG/12,5MG TBL FLM 30</t>
  </si>
  <si>
    <t>C10AA05</t>
  </si>
  <si>
    <t>SORTIS</t>
  </si>
  <si>
    <t>80MG TBL FLM 30</t>
  </si>
  <si>
    <t>TORVACARD NEO</t>
  </si>
  <si>
    <t>20MG TBL FLM 100</t>
  </si>
  <si>
    <t>40MG TBL FLM 100</t>
  </si>
  <si>
    <t>C10AA07</t>
  </si>
  <si>
    <t>ROSUCARD</t>
  </si>
  <si>
    <t>20MG TBL FLM 30</t>
  </si>
  <si>
    <t>G04CA02</t>
  </si>
  <si>
    <t>0,4MG CPS RDR 30</t>
  </si>
  <si>
    <t>H02AB04</t>
  </si>
  <si>
    <t>40MG/ML INJ PSO LQF 40MG+1ML</t>
  </si>
  <si>
    <t>H03AA01</t>
  </si>
  <si>
    <t>EUTHYROX</t>
  </si>
  <si>
    <t>112MCG TBL NOB 100 II</t>
  </si>
  <si>
    <t>50MCG TBL NOB 100</t>
  </si>
  <si>
    <t>J01CR02</t>
  </si>
  <si>
    <t>875MG/125MG TBL FLM 21</t>
  </si>
  <si>
    <t>875MG/125MG TBL FLM 14</t>
  </si>
  <si>
    <t>J01DD01</t>
  </si>
  <si>
    <t>CEFOTAXIME LEK</t>
  </si>
  <si>
    <t>1G INJ PLV SOL 10</t>
  </si>
  <si>
    <t>J01DH02</t>
  </si>
  <si>
    <t>ARCHIFAR</t>
  </si>
  <si>
    <t>1G INJ+INF PLV SOL 10</t>
  </si>
  <si>
    <t>J01XA01</t>
  </si>
  <si>
    <t>VANCOMYCIN MYLAN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</si>
  <si>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</si>
  <si>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</si>
  <si>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</si>
  <si>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</si>
  <si>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</si>
  <si>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</si>
  <si>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J05AB01</t>
  </si>
  <si>
    <t>250MG INF PLV SOL 10</t>
  </si>
  <si>
    <t>L01XX19</t>
  </si>
  <si>
    <t>CAMPTO</t>
  </si>
  <si>
    <t>20MG/ML INF CNC SOL 1X2ML II</t>
  </si>
  <si>
    <t>20MG/ML INF CNC SOL 1X5ML II</t>
  </si>
  <si>
    <t>L02BA01</t>
  </si>
  <si>
    <t>TAMOXIFEN 'EBEWE'</t>
  </si>
  <si>
    <t>20MG TBL NOB 100</t>
  </si>
  <si>
    <t>L03AA02</t>
  </si>
  <si>
    <t>ZARZIO</t>
  </si>
  <si>
    <t>30MU/0,5ML INJ+INF SOL ISP 5X0,5ML I</t>
  </si>
  <si>
    <t>M01AX17</t>
  </si>
  <si>
    <t>100MG TBL NOB 30</t>
  </si>
  <si>
    <t>N02AA05</t>
  </si>
  <si>
    <t>OXYCONTIN</t>
  </si>
  <si>
    <t>20MG TBL PRO 60</t>
  </si>
  <si>
    <t>N02AB03</t>
  </si>
  <si>
    <t>FENTALIS</t>
  </si>
  <si>
    <t>100MCG/H TDR EMP 5</t>
  </si>
  <si>
    <t>75MCG/H TDR EMP 5</t>
  </si>
  <si>
    <t>25MCG/H TDR EMP 5</t>
  </si>
  <si>
    <t>50MCG/H TDR EMP 5</t>
  </si>
  <si>
    <t>DUROGESIC</t>
  </si>
  <si>
    <t>75MCG/H TDR EMP 5X12,6MG</t>
  </si>
  <si>
    <t>N02AJ13</t>
  </si>
  <si>
    <t>MEDRACET</t>
  </si>
  <si>
    <t>37,5MG/325MG TBL NOB 30</t>
  </si>
  <si>
    <t>N02BB02</t>
  </si>
  <si>
    <t>NOVALGIN TABLETY</t>
  </si>
  <si>
    <t>500MG TBL FLM 20</t>
  </si>
  <si>
    <t>NOVALGIN INJEKCE</t>
  </si>
  <si>
    <t>500MG/ML INJ SOL 5X5ML</t>
  </si>
  <si>
    <t>500MG/ML INJ SOL 10X2ML</t>
  </si>
  <si>
    <t>N02BE01</t>
  </si>
  <si>
    <t>PARACETAMOL KABI</t>
  </si>
  <si>
    <t>10MG/ML INF SOL 10X100ML</t>
  </si>
  <si>
    <t>N03AG01</t>
  </si>
  <si>
    <t>DEPAKINE CHRONO 300 MG SÉCABLE</t>
  </si>
  <si>
    <t>300MG TBL RET 100</t>
  </si>
  <si>
    <t>N05BA12</t>
  </si>
  <si>
    <t>0,25MG TBL NOB 30</t>
  </si>
  <si>
    <t>0,5MG TBL NOB 30</t>
  </si>
  <si>
    <t>N05CD08</t>
  </si>
  <si>
    <t>DORMICUM</t>
  </si>
  <si>
    <t>7,5MG TBL FLM 10X1</t>
  </si>
  <si>
    <t>N05CF02</t>
  </si>
  <si>
    <t>10MG TBL FLM 50</t>
  </si>
  <si>
    <t>SANVAL</t>
  </si>
  <si>
    <t>10MG TBL FLM 100</t>
  </si>
  <si>
    <t>N06AB04</t>
  </si>
  <si>
    <t>10MG TBL FLM 30</t>
  </si>
  <si>
    <t>N06AB10</t>
  </si>
  <si>
    <t>ELICEA</t>
  </si>
  <si>
    <t>10MG TBL FLM 28</t>
  </si>
  <si>
    <t>N06AX11</t>
  </si>
  <si>
    <t>MIRTAZAPIN ORION</t>
  </si>
  <si>
    <t>15MG POR TBL DIS 30</t>
  </si>
  <si>
    <t>MIRTAZAPIN MYLAN</t>
  </si>
  <si>
    <t>30MG POR TBL DIS 30</t>
  </si>
  <si>
    <t>N07CA01</t>
  </si>
  <si>
    <t>VERTIBETIS</t>
  </si>
  <si>
    <t>24MG TBL NOB 50</t>
  </si>
  <si>
    <t>R05CB01</t>
  </si>
  <si>
    <t>600MG TBL EFF 10</t>
  </si>
  <si>
    <t>600MG TBL EFF 20</t>
  </si>
  <si>
    <t>R06AX27</t>
  </si>
  <si>
    <t>DASSELTA</t>
  </si>
  <si>
    <t>5MG TBL FLM 30</t>
  </si>
  <si>
    <t>V06XX</t>
  </si>
  <si>
    <t>POR SOL 1X225G</t>
  </si>
  <si>
    <t>CUBITAN S PŘÍCHUTÍ ČOKOLÁDOVOU</t>
  </si>
  <si>
    <t>POR SOL 4X125G</t>
  </si>
  <si>
    <t>40MG TBL ENT 28 I</t>
  </si>
  <si>
    <t>30MG CPS DUR 28</t>
  </si>
  <si>
    <t>40MG CPS ETD 98</t>
  </si>
  <si>
    <t>50MG TBL FLM 40</t>
  </si>
  <si>
    <t>ONDANSETRON SANDOZ</t>
  </si>
  <si>
    <t>8MG TBL FLM 10</t>
  </si>
  <si>
    <t>ONDANSETRON B. BRAUN</t>
  </si>
  <si>
    <t>2MG/ML INJ SOL 20X4ML II</t>
  </si>
  <si>
    <t>500MG TBL FLM 60 I</t>
  </si>
  <si>
    <t>850MG TBL FLM 60 I</t>
  </si>
  <si>
    <t>B01AA03</t>
  </si>
  <si>
    <t>WARFARIN ORION</t>
  </si>
  <si>
    <t>5MG TBL NOB 100</t>
  </si>
  <si>
    <t>9500IU/ML INJ SOL ISP 10X0,6ML</t>
  </si>
  <si>
    <t>9500IU/ML INJ SOL ISP 10X1ML</t>
  </si>
  <si>
    <t>9500IU/ML INJ SOL ISP 10X0,8ML</t>
  </si>
  <si>
    <t>75MG TBL FLM 56</t>
  </si>
  <si>
    <t>B01AF02</t>
  </si>
  <si>
    <t>ELIQUIS</t>
  </si>
  <si>
    <t>2,5MG TBL FLM 60</t>
  </si>
  <si>
    <t>C01BC03</t>
  </si>
  <si>
    <t>RYTMONORM</t>
  </si>
  <si>
    <t>150MG TBL FLM 100</t>
  </si>
  <si>
    <t>200MG TBL NOB 30</t>
  </si>
  <si>
    <t>C01EB15</t>
  </si>
  <si>
    <t>PROTEVASC</t>
  </si>
  <si>
    <t>35MG TBL PRO 60</t>
  </si>
  <si>
    <t>C07AB05</t>
  </si>
  <si>
    <t>LOKREN</t>
  </si>
  <si>
    <t>20MG TBL FLM 28</t>
  </si>
  <si>
    <t>C07AB07</t>
  </si>
  <si>
    <t>C08CA08</t>
  </si>
  <si>
    <t>NITRESAN</t>
  </si>
  <si>
    <t>20MG TBL NOB 30</t>
  </si>
  <si>
    <t>C09AA04</t>
  </si>
  <si>
    <t>5MG TBL NOB 30</t>
  </si>
  <si>
    <t>10MG/10MG TBL NOB 30</t>
  </si>
  <si>
    <t>C10AB05</t>
  </si>
  <si>
    <t>267MG CPS DUR 30</t>
  </si>
  <si>
    <t>H01CB02</t>
  </si>
  <si>
    <t>SANDOSTATIN</t>
  </si>
  <si>
    <t>0,1MG/ML INJ+INF SOL 5X1ML</t>
  </si>
  <si>
    <t>62,5MG/ML INJ PSO LQF 125MG+2ML</t>
  </si>
  <si>
    <t>137MCG TBL NOB 100 II</t>
  </si>
  <si>
    <t>125MCG TBL NOB 100 II</t>
  </si>
  <si>
    <t>75MCG TBL NOB 100 II</t>
  </si>
  <si>
    <t>50MCG TBL NOB 100 II</t>
  </si>
  <si>
    <t>J01FA10</t>
  </si>
  <si>
    <t>AZITROMYCIN SANDOZ</t>
  </si>
  <si>
    <t>250MG TBL FLM 6</t>
  </si>
  <si>
    <t>J01MA03</t>
  </si>
  <si>
    <t>400MG/5ML INF SOL 10X5ML</t>
  </si>
  <si>
    <t>1000MG INF PLV SOL 1</t>
  </si>
  <si>
    <t>DIFLUCAN</t>
  </si>
  <si>
    <t>100MG CPS DUR 28 I</t>
  </si>
  <si>
    <t>L01CB01</t>
  </si>
  <si>
    <t>ETOPOSID 'EBEWE'</t>
  </si>
  <si>
    <t>20MG/ML INF CNC SOL 1X10ML</t>
  </si>
  <si>
    <t>20MG/ML INF CNC SOL 1X20ML</t>
  </si>
  <si>
    <t>48MU/0,5ML INJ+INF SOL ISP 5X0,5ML I</t>
  </si>
  <si>
    <t>L03AA13</t>
  </si>
  <si>
    <t>6MG INJ SOL 1X0,6ML III</t>
  </si>
  <si>
    <t>100MG TBL NOB 15</t>
  </si>
  <si>
    <t>M05BA08</t>
  </si>
  <si>
    <t>ZOLEDRONIC ACID MYLAN</t>
  </si>
  <si>
    <t>4MG/5ML INF CNC SOL 1X5ML</t>
  </si>
  <si>
    <t>N01AH03</t>
  </si>
  <si>
    <t>SUFENTA FORTE</t>
  </si>
  <si>
    <t>50MCG/ML INJ SOL 5X1ML</t>
  </si>
  <si>
    <t>OXYCODON LANNACHER</t>
  </si>
  <si>
    <t>40MG TBL PRO 60</t>
  </si>
  <si>
    <t>10MG/ML INF SOL 10X50ML</t>
  </si>
  <si>
    <t>N03AX12</t>
  </si>
  <si>
    <t>NEURONTIN</t>
  </si>
  <si>
    <t>300MG CPS DUR 50</t>
  </si>
  <si>
    <t>NEUROL 0,5</t>
  </si>
  <si>
    <t>NEUROL 0,25</t>
  </si>
  <si>
    <t>1MG TBL NOB 30</t>
  </si>
  <si>
    <t>MIDAZOLAM ACCORD</t>
  </si>
  <si>
    <t>1MG/ML INJ+INF SOL 10X5ML</t>
  </si>
  <si>
    <t>5MG/ML INJ+INF SOL 10X1ML</t>
  </si>
  <si>
    <t>R03AC02</t>
  </si>
  <si>
    <t>100MCG/DÁV INH SUS PSS 200DÁV</t>
  </si>
  <si>
    <t>600MG TBL EFF 50</t>
  </si>
  <si>
    <t>R06AE07</t>
  </si>
  <si>
    <t>10MG TBL FLM 90</t>
  </si>
  <si>
    <t>R06AX13</t>
  </si>
  <si>
    <t>10MG TBL NOB 30</t>
  </si>
  <si>
    <t>POR SOL 1X1000ML</t>
  </si>
  <si>
    <t>NUTRIDRINK BALÍČEK 5 + 1</t>
  </si>
  <si>
    <t>RANITAL 50 MG/2 ML</t>
  </si>
  <si>
    <t>25MG/ML INJ SOL 5X2ML</t>
  </si>
  <si>
    <t>SANDOSTATIN LAR</t>
  </si>
  <si>
    <t>30MG INJ PSU LQF 1+2ML SET</t>
  </si>
  <si>
    <t>L01AX03</t>
  </si>
  <si>
    <t>L01BA04</t>
  </si>
  <si>
    <t>PEMETREXED ACCORD</t>
  </si>
  <si>
    <t>500MG INF PLV CSL 1</t>
  </si>
  <si>
    <t>L01XE10</t>
  </si>
  <si>
    <t>AFINITOR</t>
  </si>
  <si>
    <t>L02AE02</t>
  </si>
  <si>
    <t>LEPTOPROL</t>
  </si>
  <si>
    <t>5MG IMP ISP 1</t>
  </si>
  <si>
    <t>L02AE03</t>
  </si>
  <si>
    <t>10,8MG IMP ISP 1 IMP</t>
  </si>
  <si>
    <t>3,6MG IMP ISP 1 IMP</t>
  </si>
  <si>
    <t>1000MG INF PLV CSL 1</t>
  </si>
  <si>
    <t>L01XC03</t>
  </si>
  <si>
    <t>HERCEPTIN</t>
  </si>
  <si>
    <t>600MG INJ SOL 1</t>
  </si>
  <si>
    <t>150MG INF PLV CSL 1</t>
  </si>
  <si>
    <t>L01XC06</t>
  </si>
  <si>
    <t>ERBITUX</t>
  </si>
  <si>
    <t>5MG/ML INF SOL 1X20ML</t>
  </si>
  <si>
    <t>L01XC07</t>
  </si>
  <si>
    <t>25MG/ML INF CNC SOL 1X4ML</t>
  </si>
  <si>
    <t>25MG/ML INF CNC SOL 1X16ML</t>
  </si>
  <si>
    <t>L01XC08</t>
  </si>
  <si>
    <t>VECTIBIX</t>
  </si>
  <si>
    <t>L01XC14</t>
  </si>
  <si>
    <t>KADCYLA</t>
  </si>
  <si>
    <t>100MG INF PLV CSL 1</t>
  </si>
  <si>
    <t>L01XE07</t>
  </si>
  <si>
    <t>TYVERB</t>
  </si>
  <si>
    <t>250MG TBL FLM 70</t>
  </si>
  <si>
    <t>L01XE11</t>
  </si>
  <si>
    <t>VOTRIENT</t>
  </si>
  <si>
    <t>200MG TBL FLM 30</t>
  </si>
  <si>
    <t>400MG TBL FLM 60</t>
  </si>
  <si>
    <t>L01XE17</t>
  </si>
  <si>
    <t>INLYTA</t>
  </si>
  <si>
    <t>1MG TBL FLM 56</t>
  </si>
  <si>
    <t>5MG TBL FLM 56</t>
  </si>
  <si>
    <t>L01XE23</t>
  </si>
  <si>
    <t>TAFINLAR</t>
  </si>
  <si>
    <t>75MG CPS DUR 120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</si>
  <si>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</si>
  <si>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</si>
  <si>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</si>
  <si>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</si>
  <si>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</si>
  <si>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</si>
  <si>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</si>
  <si>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</si>
  <si>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</si>
  <si>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</si>
  <si>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</si>
  <si>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</si>
  <si>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</si>
  <si>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</si>
  <si>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</si>
  <si>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</si>
  <si>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</si>
  <si>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Onkologická klinika Celkem</t>
  </si>
  <si>
    <t xml:space="preserve"> </t>
  </si>
  <si>
    <t>* Legenda</t>
  </si>
  <si>
    <t>DIAPZT = Pomůcky pro diabetiky, jejichž název začíná slovem "Pumpa"</t>
  </si>
  <si>
    <t>Bartoušková Marie</t>
  </si>
  <si>
    <t>Beneš Petr</t>
  </si>
  <si>
    <t>Cincibuch Jan</t>
  </si>
  <si>
    <t>Cwiertka Karel</t>
  </si>
  <si>
    <t>Čecháček Miroslav</t>
  </si>
  <si>
    <t>Duchoňová Beatrice Mohelníková</t>
  </si>
  <si>
    <t>Fedor Marián</t>
  </si>
  <si>
    <t>Hruška František</t>
  </si>
  <si>
    <t>Hudcová Magdalena</t>
  </si>
  <si>
    <t>Hudínková Lucia</t>
  </si>
  <si>
    <t>Jiný</t>
  </si>
  <si>
    <t>Kalábová Hana</t>
  </si>
  <si>
    <t>Klabusay Martin</t>
  </si>
  <si>
    <t>Klementová Yvona</t>
  </si>
  <si>
    <t>Krejčí Eva</t>
  </si>
  <si>
    <t>Kultan Juraj</t>
  </si>
  <si>
    <t>Lemstrová Radmila</t>
  </si>
  <si>
    <t>Macháček Jindřich</t>
  </si>
  <si>
    <t>Matzenauer Marcel</t>
  </si>
  <si>
    <t>Melichar Bohuslav</t>
  </si>
  <si>
    <t>Minařík Jiří</t>
  </si>
  <si>
    <t>Rušarová Nikol</t>
  </si>
  <si>
    <t>Spisarová Martina</t>
  </si>
  <si>
    <t>Strážnická Jana</t>
  </si>
  <si>
    <t>Šarapatka Jan</t>
  </si>
  <si>
    <t>Šrámek Vlastislav</t>
  </si>
  <si>
    <t>Študentová Hana</t>
  </si>
  <si>
    <t>Švébišová Hana</t>
  </si>
  <si>
    <t>Vitásková Denisa</t>
  </si>
  <si>
    <t>Vlachová Zuzana</t>
  </si>
  <si>
    <t>Vrána David</t>
  </si>
  <si>
    <t>Zezulová Michaela</t>
  </si>
  <si>
    <t>Cefuroxim</t>
  </si>
  <si>
    <t>47728</t>
  </si>
  <si>
    <t>ZINNAT</t>
  </si>
  <si>
    <t>500MG TBL FLM 14</t>
  </si>
  <si>
    <t>DEXPANTHENOL</t>
  </si>
  <si>
    <t>100MG TBL NOB 20</t>
  </si>
  <si>
    <t>FLUKONAZOL</t>
  </si>
  <si>
    <t>66036</t>
  </si>
  <si>
    <t>MYCOMAX 100</t>
  </si>
  <si>
    <t>100MG CPS DUR 28</t>
  </si>
  <si>
    <t>NADROPARIN</t>
  </si>
  <si>
    <t>Pitofenon a analgetika</t>
  </si>
  <si>
    <t>50335</t>
  </si>
  <si>
    <t>500MG/ML+5MG/ML POR GTT SOL 1X</t>
  </si>
  <si>
    <t>VÁPNÍK, KOMBINACE S VITAMINEM D A/NEBO JINÝMI LÉČIVY</t>
  </si>
  <si>
    <t>47515</t>
  </si>
  <si>
    <t>CALCICHEW D3</t>
  </si>
  <si>
    <t>500MG/200IU TBL MND 60</t>
  </si>
  <si>
    <t>ALOPURINOL</t>
  </si>
  <si>
    <t>107869</t>
  </si>
  <si>
    <t>APO-ALLOPURINOL</t>
  </si>
  <si>
    <t>100MG TBL NOB 100</t>
  </si>
  <si>
    <t>300MG TBL NOB 30</t>
  </si>
  <si>
    <t>100MG TBL NOB 50</t>
  </si>
  <si>
    <t>132921</t>
  </si>
  <si>
    <t>Alprazolam</t>
  </si>
  <si>
    <t>Amlodipin</t>
  </si>
  <si>
    <t>AMOXICILIN A ENZYMOVÝ INHIBITOR</t>
  </si>
  <si>
    <t>192354</t>
  </si>
  <si>
    <t>500MG TBL FLM 10</t>
  </si>
  <si>
    <t>47727</t>
  </si>
  <si>
    <t>CIPROFLOXACIN</t>
  </si>
  <si>
    <t>CITALOPRAM</t>
  </si>
  <si>
    <t>17433</t>
  </si>
  <si>
    <t>20MG TBL FLM 60</t>
  </si>
  <si>
    <t>132802</t>
  </si>
  <si>
    <t>DESLORATADIN</t>
  </si>
  <si>
    <t>168837</t>
  </si>
  <si>
    <t>5MG TBL FLM 50</t>
  </si>
  <si>
    <t>Dexamethason</t>
  </si>
  <si>
    <t>4MG TBL NOB 20</t>
  </si>
  <si>
    <t>DIKLOFENAK</t>
  </si>
  <si>
    <t>50MG TBL FLM 30</t>
  </si>
  <si>
    <t>75632</t>
  </si>
  <si>
    <t>DICLOFENAC AL RETARD</t>
  </si>
  <si>
    <t>100MG TBL PRO 50</t>
  </si>
  <si>
    <t>DOXYCYKLIN</t>
  </si>
  <si>
    <t>100MG TBL NOB 10</t>
  </si>
  <si>
    <t>FAMOTIDIN</t>
  </si>
  <si>
    <t>95249</t>
  </si>
  <si>
    <t>20MG TBL FLM 56</t>
  </si>
  <si>
    <t>FUROSEMID</t>
  </si>
  <si>
    <t>40MG TBL NOB 50</t>
  </si>
  <si>
    <t>HOŘČÍK (RŮZNÉ SOLE V KOMBINACI)</t>
  </si>
  <si>
    <t>365MG POR GRA SOL SCC 30</t>
  </si>
  <si>
    <t>215978</t>
  </si>
  <si>
    <t>CHLORID DRASELNÝ</t>
  </si>
  <si>
    <t>1G TBL PRO 30</t>
  </si>
  <si>
    <t>KLOPIDOGREL</t>
  </si>
  <si>
    <t>KYSELINA ACETYLSALICYLOVÁ</t>
  </si>
  <si>
    <t>203564</t>
  </si>
  <si>
    <t>ANOPYRIN</t>
  </si>
  <si>
    <t>KYSELINA URSODEOXYCHOLOVÁ</t>
  </si>
  <si>
    <t>13808</t>
  </si>
  <si>
    <t>250MG CPS DUR 100</t>
  </si>
  <si>
    <t>MEGESTROL</t>
  </si>
  <si>
    <t>199963</t>
  </si>
  <si>
    <t>MEGACE</t>
  </si>
  <si>
    <t>160MG TBL NOB 30</t>
  </si>
  <si>
    <t>Metoklopramid</t>
  </si>
  <si>
    <t>10MG TBL NOB 40</t>
  </si>
  <si>
    <t>METOPROLOL</t>
  </si>
  <si>
    <t>BETALOC ZOK</t>
  </si>
  <si>
    <t>25MG TBL PRO 28</t>
  </si>
  <si>
    <t>Midazolam</t>
  </si>
  <si>
    <t>MIRTAZAPIN</t>
  </si>
  <si>
    <t>127760</t>
  </si>
  <si>
    <t>MIRZATEN ORO TAB</t>
  </si>
  <si>
    <t>32061</t>
  </si>
  <si>
    <t>59806</t>
  </si>
  <si>
    <t>19000IU/ML INJ SOL ISP 10X0,6M</t>
  </si>
  <si>
    <t>19000IU/ML INJ SOL ISP 10X0,8M</t>
  </si>
  <si>
    <t>NAPROXEN</t>
  </si>
  <si>
    <t>207253</t>
  </si>
  <si>
    <t>NALGESIN</t>
  </si>
  <si>
    <t>550MG TBL FLM 30</t>
  </si>
  <si>
    <t>OMEPRAZOL</t>
  </si>
  <si>
    <t>115317</t>
  </si>
  <si>
    <t>115318</t>
  </si>
  <si>
    <t>20MG CPS ETD 90</t>
  </si>
  <si>
    <t>122114</t>
  </si>
  <si>
    <t>APO-OME 20</t>
  </si>
  <si>
    <t>20MG CPS ETD 100</t>
  </si>
  <si>
    <t>140192</t>
  </si>
  <si>
    <t>OMEPRAZOL STADA</t>
  </si>
  <si>
    <t>Ondansetron</t>
  </si>
  <si>
    <t>185202</t>
  </si>
  <si>
    <t>PANTOPRAZOL</t>
  </si>
  <si>
    <t>49113</t>
  </si>
  <si>
    <t>20MG TBL ENT 28 I</t>
  </si>
  <si>
    <t>PERINDOPRIL A DIURETIKA</t>
  </si>
  <si>
    <t>Prednison</t>
  </si>
  <si>
    <t>PREDNISON 20 LÉČIVA</t>
  </si>
  <si>
    <t>20MG TBL NOB 20</t>
  </si>
  <si>
    <t>SILYMARIN</t>
  </si>
  <si>
    <t>TBL OBD 100</t>
  </si>
  <si>
    <t>Síran železnatý</t>
  </si>
  <si>
    <t>80MG TBL RET 30 I</t>
  </si>
  <si>
    <t>SODNÁ SŮL METAMIZOLU</t>
  </si>
  <si>
    <t>Spironolakton</t>
  </si>
  <si>
    <t>25MG TBL NOB 20</t>
  </si>
  <si>
    <t>57339</t>
  </si>
  <si>
    <t>25MG TBL NOB 100</t>
  </si>
  <si>
    <t>TRAMADOL A PARACETAMOL</t>
  </si>
  <si>
    <t>17926</t>
  </si>
  <si>
    <t>37,5MG/325MG TBL FLM 30</t>
  </si>
  <si>
    <t>179327</t>
  </si>
  <si>
    <t>DORETA</t>
  </si>
  <si>
    <t>75MG/650MG TBL FLM 30 I</t>
  </si>
  <si>
    <t>132872</t>
  </si>
  <si>
    <t>Jiná</t>
  </si>
  <si>
    <t>*1026</t>
  </si>
  <si>
    <t>Obvazový materiál, náplasti</t>
  </si>
  <si>
    <t>21071</t>
  </si>
  <si>
    <t>GÁZA SKLÁDANÁ KOMPRESY STERILNÍ STERILUX ES</t>
  </si>
  <si>
    <t>5X5CM,8 VRSTEV,2KS</t>
  </si>
  <si>
    <t>BISOPROLOL</t>
  </si>
  <si>
    <t>94163</t>
  </si>
  <si>
    <t>CONCOR 10</t>
  </si>
  <si>
    <t>52335</t>
  </si>
  <si>
    <t>4MG TBL NOB 30</t>
  </si>
  <si>
    <t>FENTANYL</t>
  </si>
  <si>
    <t>25MCG/H TDR EMP 5X4,2MG</t>
  </si>
  <si>
    <t>50MCG/H TDR EMP 5X8,4MG</t>
  </si>
  <si>
    <t>56804</t>
  </si>
  <si>
    <t>FURORESE 40</t>
  </si>
  <si>
    <t>KLINDAMYCIN</t>
  </si>
  <si>
    <t>132671</t>
  </si>
  <si>
    <t>DALACIN C</t>
  </si>
  <si>
    <t>300MG CPS DUR 16</t>
  </si>
  <si>
    <t>250MG CPS DUR 50</t>
  </si>
  <si>
    <t>LOPERAMID</t>
  </si>
  <si>
    <t>10151</t>
  </si>
  <si>
    <t>2MG CPS DUR 10</t>
  </si>
  <si>
    <t>58037</t>
  </si>
  <si>
    <t>50MG TBL PRO 30</t>
  </si>
  <si>
    <t>32059</t>
  </si>
  <si>
    <t>207252</t>
  </si>
  <si>
    <t>550MG TBL FLM 20</t>
  </si>
  <si>
    <t>25364</t>
  </si>
  <si>
    <t>20MG CPS ETD 14</t>
  </si>
  <si>
    <t>115308</t>
  </si>
  <si>
    <t>216912</t>
  </si>
  <si>
    <t>ZOFRAN ZYDIS</t>
  </si>
  <si>
    <t>8MG TBL BUC 10</t>
  </si>
  <si>
    <t>Perindopril</t>
  </si>
  <si>
    <t>122685</t>
  </si>
  <si>
    <t>5MG/1,25MG TBL FLM 30</t>
  </si>
  <si>
    <t>SULFAMETHOXAZOL A TRIMETHOPRIM</t>
  </si>
  <si>
    <t>3377</t>
  </si>
  <si>
    <t>400MG/80MG TBL NOB 20</t>
  </si>
  <si>
    <t>Thiethylperazin</t>
  </si>
  <si>
    <t>6,5MG SUP 6</t>
  </si>
  <si>
    <t>TIAPRID</t>
  </si>
  <si>
    <t>99925</t>
  </si>
  <si>
    <t>TIAPRA</t>
  </si>
  <si>
    <t>100MG TBL FLM 20</t>
  </si>
  <si>
    <t>ZOLPIDEM</t>
  </si>
  <si>
    <t>146894</t>
  </si>
  <si>
    <t>10MG TBL FLM 20</t>
  </si>
  <si>
    <t>17925</t>
  </si>
  <si>
    <t>37,5MG/325MG TBL FLM 20</t>
  </si>
  <si>
    <t>201611</t>
  </si>
  <si>
    <t>37,5MG/325MG TBL FLM 50X1</t>
  </si>
  <si>
    <t>132670</t>
  </si>
  <si>
    <t>216284</t>
  </si>
  <si>
    <t>100MG TBL NOB 90</t>
  </si>
  <si>
    <t>216285</t>
  </si>
  <si>
    <t>300MG TBL NOB 90</t>
  </si>
  <si>
    <t>Aprepitant</t>
  </si>
  <si>
    <t>26637</t>
  </si>
  <si>
    <t>EMEND</t>
  </si>
  <si>
    <t>125MG+80MG CPS DUR 1+2</t>
  </si>
  <si>
    <t>BUPRENORFIN</t>
  </si>
  <si>
    <t>212281</t>
  </si>
  <si>
    <t>NOPREX</t>
  </si>
  <si>
    <t>52,5MCG/H TDR EMP 5</t>
  </si>
  <si>
    <t>52336</t>
  </si>
  <si>
    <t>4MG TBL NOB 100</t>
  </si>
  <si>
    <t>DOSULEPIN</t>
  </si>
  <si>
    <t>PROTHIADEN 25</t>
  </si>
  <si>
    <t>25MG TBL OBD 30</t>
  </si>
  <si>
    <t>Escitalopram</t>
  </si>
  <si>
    <t>125183</t>
  </si>
  <si>
    <t>CIPRALEX</t>
  </si>
  <si>
    <t>10MG TBL FLM 56 I</t>
  </si>
  <si>
    <t>LUNALDIN</t>
  </si>
  <si>
    <t>100MCG SLG TBL NOB 30</t>
  </si>
  <si>
    <t>100MCG/H TDR EMP 5X16,8MG</t>
  </si>
  <si>
    <t>201566</t>
  </si>
  <si>
    <t>VELLOFENT</t>
  </si>
  <si>
    <t>267MCG SLG TBL NOB 30 II</t>
  </si>
  <si>
    <t>GABAPENTIN</t>
  </si>
  <si>
    <t>100MG CPS DUR 100</t>
  </si>
  <si>
    <t>300MG CPS DUR 100</t>
  </si>
  <si>
    <t>KLOTRIMAZOL</t>
  </si>
  <si>
    <t>16895</t>
  </si>
  <si>
    <t>IMAZOL KRÉMPASTA</t>
  </si>
  <si>
    <t>10MG/G DRM PST 1X30G</t>
  </si>
  <si>
    <t>KODEIN</t>
  </si>
  <si>
    <t>88</t>
  </si>
  <si>
    <t>CODEIN SLOVAKOFARMA</t>
  </si>
  <si>
    <t>15MG TBL NOB 10</t>
  </si>
  <si>
    <t>2MG CPS DUR 20</t>
  </si>
  <si>
    <t>MAKROGOL</t>
  </si>
  <si>
    <t>58827</t>
  </si>
  <si>
    <t>FORTRANS</t>
  </si>
  <si>
    <t>POR PLV SOL 4</t>
  </si>
  <si>
    <t>MOMETASON</t>
  </si>
  <si>
    <t>192197</t>
  </si>
  <si>
    <t>ELOCOM</t>
  </si>
  <si>
    <t>1MG/ML DRM SOL 1X30ML</t>
  </si>
  <si>
    <t>Morfin</t>
  </si>
  <si>
    <t>41737</t>
  </si>
  <si>
    <t>SEVREDOL</t>
  </si>
  <si>
    <t>25366</t>
  </si>
  <si>
    <t>185203</t>
  </si>
  <si>
    <t>8MG POR TBL DIS 10X6</t>
  </si>
  <si>
    <t>Oxykodon</t>
  </si>
  <si>
    <t>180405</t>
  </si>
  <si>
    <t>80MG TBL PRO 60</t>
  </si>
  <si>
    <t>180349</t>
  </si>
  <si>
    <t>10MG TBL PRO 60</t>
  </si>
  <si>
    <t>PALONOSETRON</t>
  </si>
  <si>
    <t>500MCG CPS MOL 1</t>
  </si>
  <si>
    <t>Pregabalin</t>
  </si>
  <si>
    <t>210570</t>
  </si>
  <si>
    <t>PREGABALIN SANDOZ</t>
  </si>
  <si>
    <t>150MG CPS DUR 84</t>
  </si>
  <si>
    <t>Temozolomid</t>
  </si>
  <si>
    <t>183518</t>
  </si>
  <si>
    <t>20MG CPS DUR 5</t>
  </si>
  <si>
    <t>198056</t>
  </si>
  <si>
    <t>Itopridum</t>
  </si>
  <si>
    <t>138842</t>
  </si>
  <si>
    <t>37,5MG/325MG TBL FLM 40 I</t>
  </si>
  <si>
    <t>17929</t>
  </si>
  <si>
    <t>201612</t>
  </si>
  <si>
    <t>37,5MG/325MG TBL FLM 60X1</t>
  </si>
  <si>
    <t>Dále nespecifikované pomůcky</t>
  </si>
  <si>
    <t>140409</t>
  </si>
  <si>
    <t>ROZTOK K VÝPLACHŮM ÚSTNí DUTINY CAPHOSOL, MAXIMÁLN</t>
  </si>
  <si>
    <t>AMPULE 15 ML X 60</t>
  </si>
  <si>
    <t>278</t>
  </si>
  <si>
    <t>PARUKA</t>
  </si>
  <si>
    <t>PŘÍSPĚVEK POJIŠŤOVNY DO VÝŠE</t>
  </si>
  <si>
    <t>ACEBUTOLOL</t>
  </si>
  <si>
    <t>ACECOR 400</t>
  </si>
  <si>
    <t>400MG TBL FLM 30</t>
  </si>
  <si>
    <t>FYTOMENADION</t>
  </si>
  <si>
    <t>20MG/ML POR GTT EML 1X5ML</t>
  </si>
  <si>
    <t>HYDROCHLOROTHIAZID</t>
  </si>
  <si>
    <t>168</t>
  </si>
  <si>
    <t>HYDROCHLOROTHIAZID LÉČIVA</t>
  </si>
  <si>
    <t>500MG TBL ENT 100</t>
  </si>
  <si>
    <t>MULTIENZYMOVÉ PŘÍPRAVKY (LIPÁZA, PROTEÁZA APOD.)</t>
  </si>
  <si>
    <t>25000U CPS ETD 50</t>
  </si>
  <si>
    <t>Ofloxacin</t>
  </si>
  <si>
    <t>200MG TBL FLM 10</t>
  </si>
  <si>
    <t>97776</t>
  </si>
  <si>
    <t>4MG TBL BUC 10</t>
  </si>
  <si>
    <t>RILMENIDIN</t>
  </si>
  <si>
    <t>138841</t>
  </si>
  <si>
    <t>37,5MG/325MG TBL FLM 30 I</t>
  </si>
  <si>
    <t>75MG/650MG TBL FLM 90 I</t>
  </si>
  <si>
    <t>155382</t>
  </si>
  <si>
    <t>100MCG SLG TBL NOB 10</t>
  </si>
  <si>
    <t>Lansoprazol</t>
  </si>
  <si>
    <t>17122</t>
  </si>
  <si>
    <t>30MG CPS DUR 56</t>
  </si>
  <si>
    <t>MAGNESIUM-LAKTÁT</t>
  </si>
  <si>
    <t>0,5G TBL NOB 100</t>
  </si>
  <si>
    <t>TAMSULOSIN</t>
  </si>
  <si>
    <t>159304</t>
  </si>
  <si>
    <t>TANYZ ERAS</t>
  </si>
  <si>
    <t>0,4MG TBL PRO 50 I</t>
  </si>
  <si>
    <t>6,5MG TBL OBD 50</t>
  </si>
  <si>
    <t>176112</t>
  </si>
  <si>
    <t>ITOPRID PMCS</t>
  </si>
  <si>
    <t>50MG TBL FLM 20 I</t>
  </si>
  <si>
    <t>119773</t>
  </si>
  <si>
    <t>132811</t>
  </si>
  <si>
    <t>AUGMENTIN 1 G</t>
  </si>
  <si>
    <t>132711</t>
  </si>
  <si>
    <t>Bikalutamid</t>
  </si>
  <si>
    <t>128125</t>
  </si>
  <si>
    <t>BINABIC</t>
  </si>
  <si>
    <t>150MG TBL FLM 28</t>
  </si>
  <si>
    <t>176913</t>
  </si>
  <si>
    <t>5MG TBL FLM 90</t>
  </si>
  <si>
    <t>Bromazepam</t>
  </si>
  <si>
    <t>132728</t>
  </si>
  <si>
    <t>132810</t>
  </si>
  <si>
    <t>LEXAURIN 1,5</t>
  </si>
  <si>
    <t>1,5MG TBL NOB 30</t>
  </si>
  <si>
    <t>132523</t>
  </si>
  <si>
    <t>132524</t>
  </si>
  <si>
    <t>DOXYBENE</t>
  </si>
  <si>
    <t>100MG CPS MOL 10</t>
  </si>
  <si>
    <t>133MCG SLG TBL NOB 30 II</t>
  </si>
  <si>
    <t>122588</t>
  </si>
  <si>
    <t>12,5MCG/H TDR EMP 5</t>
  </si>
  <si>
    <t>2785</t>
  </si>
  <si>
    <t>FUROSEMID - SLOVAKOFARMA FORTE</t>
  </si>
  <si>
    <t>250MG TBL NOB 10</t>
  </si>
  <si>
    <t>INDOMETACIN</t>
  </si>
  <si>
    <t>93724</t>
  </si>
  <si>
    <t>INDOMETACIN 100 BERLIN-CHEMIE</t>
  </si>
  <si>
    <t>100MG SUP 10</t>
  </si>
  <si>
    <t>Jiná antibiotika pro lokální aplikaci</t>
  </si>
  <si>
    <t>250IU/G+5,2MG/G UNG 10G</t>
  </si>
  <si>
    <t>30MG TBL NOB 10</t>
  </si>
  <si>
    <t>KYSELINA LISTOVÁ</t>
  </si>
  <si>
    <t>ACIDUM FOLICUM LÉČIVA</t>
  </si>
  <si>
    <t>10MG TBL OBD 30</t>
  </si>
  <si>
    <t>LETROZOL</t>
  </si>
  <si>
    <t>138854</t>
  </si>
  <si>
    <t>TROZEL</t>
  </si>
  <si>
    <t>2,5MG TBL FLM 30</t>
  </si>
  <si>
    <t>MUPIROCIN</t>
  </si>
  <si>
    <t>90778</t>
  </si>
  <si>
    <t>BACTROBAN</t>
  </si>
  <si>
    <t>20MG/G UNG 15G</t>
  </si>
  <si>
    <t>32058</t>
  </si>
  <si>
    <t>9500IU/ML INJ SOL ISP 10X0,3ML</t>
  </si>
  <si>
    <t>Nystatin, kombinace</t>
  </si>
  <si>
    <t>500MG/200000IU VAG CPS MOL 8</t>
  </si>
  <si>
    <t>185205</t>
  </si>
  <si>
    <t>8MG POR TBL DIS 6</t>
  </si>
  <si>
    <t>185208</t>
  </si>
  <si>
    <t>8MG POR TBL DIS 10X10</t>
  </si>
  <si>
    <t>11084</t>
  </si>
  <si>
    <t>10MG TBL PRO 30</t>
  </si>
  <si>
    <t>Paracetamol</t>
  </si>
  <si>
    <t>500MG TBL NOB 24</t>
  </si>
  <si>
    <t>ROSUVASTATIN</t>
  </si>
  <si>
    <t>148074</t>
  </si>
  <si>
    <t>20MG TBL FLM 90</t>
  </si>
  <si>
    <t>50MG CPS DUR 30</t>
  </si>
  <si>
    <t>400MG/80MG TBL NOB 28</t>
  </si>
  <si>
    <t>Tamoxifen</t>
  </si>
  <si>
    <t>Warfarin</t>
  </si>
  <si>
    <t>OXYKODON A NALOXON+E4851</t>
  </si>
  <si>
    <t>138543</t>
  </si>
  <si>
    <t>TARGIN</t>
  </si>
  <si>
    <t>20MG/10MG TBL PRO 100</t>
  </si>
  <si>
    <t>215751</t>
  </si>
  <si>
    <t>40MG/20MG TBL PRO 100</t>
  </si>
  <si>
    <t>CETIRIZIN</t>
  </si>
  <si>
    <t>IBUPROFEN</t>
  </si>
  <si>
    <t>32018</t>
  </si>
  <si>
    <t>IBUPROFEN AL 400</t>
  </si>
  <si>
    <t>86393</t>
  </si>
  <si>
    <t>0,5G TBL NOB 50</t>
  </si>
  <si>
    <t>185201</t>
  </si>
  <si>
    <t>PERINDOPRIL A AMLODIPIN</t>
  </si>
  <si>
    <t>166421</t>
  </si>
  <si>
    <t>RILMENIDIN TEVA</t>
  </si>
  <si>
    <t>141034</t>
  </si>
  <si>
    <t>TROMBEX</t>
  </si>
  <si>
    <t>75MG TBL FLM 30</t>
  </si>
  <si>
    <t>151142</t>
  </si>
  <si>
    <t>Kyselina tranexamová</t>
  </si>
  <si>
    <t>Kyselina valproová</t>
  </si>
  <si>
    <t>132604</t>
  </si>
  <si>
    <t>59805</t>
  </si>
  <si>
    <t>19000IU/ML INJ SOL ISP 2X0,6ML</t>
  </si>
  <si>
    <t>25365</t>
  </si>
  <si>
    <t>10245</t>
  </si>
  <si>
    <t>OMEPRAZOL AL 20</t>
  </si>
  <si>
    <t>20MG CPS ETD 30</t>
  </si>
  <si>
    <t>202874</t>
  </si>
  <si>
    <t>HELICID</t>
  </si>
  <si>
    <t>40MG CPS ETD 14X2</t>
  </si>
  <si>
    <t>99589</t>
  </si>
  <si>
    <t>ZOFRAN</t>
  </si>
  <si>
    <t>49112</t>
  </si>
  <si>
    <t>20MG TBL ENT 14 I</t>
  </si>
  <si>
    <t>214433</t>
  </si>
  <si>
    <t>164886</t>
  </si>
  <si>
    <t>CALTRATE 600 MG/400 IU D3 POTAHOVANÁ TABLETA</t>
  </si>
  <si>
    <t>600MG/400IU TBL FLM 30</t>
  </si>
  <si>
    <t>86656</t>
  </si>
  <si>
    <t>NEUROL 1,0</t>
  </si>
  <si>
    <t>42848</t>
  </si>
  <si>
    <t>HIPRES 5</t>
  </si>
  <si>
    <t>12494</t>
  </si>
  <si>
    <t>875MG/125MG TBL FLM 14 I</t>
  </si>
  <si>
    <t>ANASTROZOL</t>
  </si>
  <si>
    <t>187543</t>
  </si>
  <si>
    <t>ALOZEX</t>
  </si>
  <si>
    <t>1MG TBL FLM 28</t>
  </si>
  <si>
    <t>187544</t>
  </si>
  <si>
    <t>1MG TBL FLM 30</t>
  </si>
  <si>
    <t>Antipropulziva</t>
  </si>
  <si>
    <t>ATENOLOL</t>
  </si>
  <si>
    <t>TENORMIN 50</t>
  </si>
  <si>
    <t>50MG TBL FLM 28</t>
  </si>
  <si>
    <t>BETAMETHASON A ANTIBIOTIKA</t>
  </si>
  <si>
    <t>BELOGENT</t>
  </si>
  <si>
    <t>0,5MG/G+1MG/G CRM 30G</t>
  </si>
  <si>
    <t>216679</t>
  </si>
  <si>
    <t>1,5MG TBL NOB 28</t>
  </si>
  <si>
    <t>216708</t>
  </si>
  <si>
    <t>3MG TBL NOB 28</t>
  </si>
  <si>
    <t>216707</t>
  </si>
  <si>
    <t>125121</t>
  </si>
  <si>
    <t>100MG TBL RET 30</t>
  </si>
  <si>
    <t>DIOSMIN, KOMBINACE</t>
  </si>
  <si>
    <t>500MG TBL FLM 120</t>
  </si>
  <si>
    <t>4013</t>
  </si>
  <si>
    <t>200MG TBL NOB 10</t>
  </si>
  <si>
    <t>90986</t>
  </si>
  <si>
    <t>DEOXYMYKOIN</t>
  </si>
  <si>
    <t>155389</t>
  </si>
  <si>
    <t>400MCG SLG TBL NOB 30</t>
  </si>
  <si>
    <t>Flutikason-furoát</t>
  </si>
  <si>
    <t>AVAMYS 27,5 MIKROGRAMŮ</t>
  </si>
  <si>
    <t>27,5MCG/DÁV NAS SPR SUS 1X120D</t>
  </si>
  <si>
    <t>Gliklazid</t>
  </si>
  <si>
    <t>18390</t>
  </si>
  <si>
    <t>DIAPREL MR</t>
  </si>
  <si>
    <t>30MG TBL RET 120</t>
  </si>
  <si>
    <t>Hydrokortison a antibiotika</t>
  </si>
  <si>
    <t>41515</t>
  </si>
  <si>
    <t>10MG/G+10MG/G+3,5MG/G CRM 15G</t>
  </si>
  <si>
    <t>99579</t>
  </si>
  <si>
    <t>BRUFEN 400</t>
  </si>
  <si>
    <t>INTERFERON ALFA-2A</t>
  </si>
  <si>
    <t>16558</t>
  </si>
  <si>
    <t>ROFERON-A</t>
  </si>
  <si>
    <t>3MIU/0,5ML INJ SOL ISP 5X0,5ML</t>
  </si>
  <si>
    <t>INTERFERON ALFA-2B</t>
  </si>
  <si>
    <t>25777</t>
  </si>
  <si>
    <t>INTRONA</t>
  </si>
  <si>
    <t>18MIU INJ SOL 1X1,2ML+12</t>
  </si>
  <si>
    <t>Jodovaný povidon</t>
  </si>
  <si>
    <t>203323</t>
  </si>
  <si>
    <t>100MG/G UNG 100G</t>
  </si>
  <si>
    <t>KAPECITABIN</t>
  </si>
  <si>
    <t>193280</t>
  </si>
  <si>
    <t>ECANSYA</t>
  </si>
  <si>
    <t>500MG TBL FLM 120 II</t>
  </si>
  <si>
    <t>Kyselina aminomethylbenzoová</t>
  </si>
  <si>
    <t>2123</t>
  </si>
  <si>
    <t>KYSELINA KLODRONOVÁ</t>
  </si>
  <si>
    <t>56638</t>
  </si>
  <si>
    <t>BONEFOS</t>
  </si>
  <si>
    <t>800MG TBL FLM 60</t>
  </si>
  <si>
    <t>LÉČIVA K TERAPII ONEMOCNĚNÍ JATER</t>
  </si>
  <si>
    <t>125753</t>
  </si>
  <si>
    <t>16469</t>
  </si>
  <si>
    <t>FEMARA</t>
  </si>
  <si>
    <t>2,5MG TBL FLM 30(3X10)</t>
  </si>
  <si>
    <t>LOSARTAN A DIURETIKA</t>
  </si>
  <si>
    <t>102382</t>
  </si>
  <si>
    <t>LORISTA H</t>
  </si>
  <si>
    <t>100MG/25MG TBL FLM 28</t>
  </si>
  <si>
    <t>56167</t>
  </si>
  <si>
    <t>PANGROL 20000</t>
  </si>
  <si>
    <t>20000IU TBL ENT 50 I</t>
  </si>
  <si>
    <t>200309</t>
  </si>
  <si>
    <t>NIMESULID</t>
  </si>
  <si>
    <t>12892</t>
  </si>
  <si>
    <t>100MG POR GRA SUS 30 I</t>
  </si>
  <si>
    <t>119513</t>
  </si>
  <si>
    <t>LOSEPRAZOL</t>
  </si>
  <si>
    <t>20MG CPS ETD 98</t>
  </si>
  <si>
    <t>11110</t>
  </si>
  <si>
    <t>180581</t>
  </si>
  <si>
    <t>20MG TBL ENT 100 II</t>
  </si>
  <si>
    <t>214435</t>
  </si>
  <si>
    <t>20MG TBL ENT 100</t>
  </si>
  <si>
    <t>124115</t>
  </si>
  <si>
    <t>10MG/5MG TBL NOB 30</t>
  </si>
  <si>
    <t>PIKOSÍRAN SODNÝ</t>
  </si>
  <si>
    <t>7,5MG POR GTT SOL 1X30ML</t>
  </si>
  <si>
    <t>Pikosíran sodný, kombinace</t>
  </si>
  <si>
    <t>160806</t>
  </si>
  <si>
    <t>PICOPREP</t>
  </si>
  <si>
    <t>10MG/3,5G/12G POR PLV SOL 2</t>
  </si>
  <si>
    <t>POTRAVINY PRO ZVLÁŠTNÍ LÉKAŘSKÉ ÚČELY (PZLÚ)</t>
  </si>
  <si>
    <t>33331</t>
  </si>
  <si>
    <t>33420</t>
  </si>
  <si>
    <t>NUTRIDRINK COMPACT S PŘÍCHUTÍ VANILKOVOU</t>
  </si>
  <si>
    <t>33531</t>
  </si>
  <si>
    <t>33752</t>
  </si>
  <si>
    <t>NUTRIDRINK CREME S PŘÍCHUTÍ LESNÍHO OVOCE</t>
  </si>
  <si>
    <t>33749</t>
  </si>
  <si>
    <t>NUTRIDRINK CREME S PŘÍCHUTÍ BANÁNOVOU</t>
  </si>
  <si>
    <t>33677</t>
  </si>
  <si>
    <t>POR SOL 1X1500ML</t>
  </si>
  <si>
    <t>33678</t>
  </si>
  <si>
    <t>POR SOL 6X1500ML</t>
  </si>
  <si>
    <t>33419</t>
  </si>
  <si>
    <t>NUTRIDRINK COMPACT S PŘÍCHUTÍ BANÁNOVOU</t>
  </si>
  <si>
    <t>33897</t>
  </si>
  <si>
    <t>NUTRIDRINK COMPACT PROTEIN S PŘÍCHUTÍ BROSKEV A MANGO</t>
  </si>
  <si>
    <t>33865</t>
  </si>
  <si>
    <t>NUTRIDRINK COMPACT S PŘÍCHUTÍ LESNÍHO OVOCE</t>
  </si>
  <si>
    <t>217078</t>
  </si>
  <si>
    <t>ENSURE PLUS ADVANCE JAHODOVÁ PŘÍCHUŤ</t>
  </si>
  <si>
    <t>POR SOL 4X220ML</t>
  </si>
  <si>
    <t>33982</t>
  </si>
  <si>
    <t>PROSURE BANÁNOVÁ PŘÍCHUŤ</t>
  </si>
  <si>
    <t>33986</t>
  </si>
  <si>
    <t>PROSURE KÁVOVÁ PŘÍCHUŤ</t>
  </si>
  <si>
    <t>217076</t>
  </si>
  <si>
    <t>ENSURE PLUS ADVANCE ČOKOLÁDOVÁ PŘÍCHUŤ</t>
  </si>
  <si>
    <t>33516</t>
  </si>
  <si>
    <t>ENSURE PLUS PŘÍCHUŤ LESNÍ OVOCE</t>
  </si>
  <si>
    <t>POR SOL 1X220ML</t>
  </si>
  <si>
    <t>33990</t>
  </si>
  <si>
    <t>PROSURE ČOKOLÁDOVÁ PŘÍCHUŤ</t>
  </si>
  <si>
    <t>269</t>
  </si>
  <si>
    <t>PREDNISON 5 LÉČIVA</t>
  </si>
  <si>
    <t>5MG TBL NOB 20</t>
  </si>
  <si>
    <t>28223</t>
  </si>
  <si>
    <t>LYRICA</t>
  </si>
  <si>
    <t>150MG CPS DUR 56</t>
  </si>
  <si>
    <t>125641</t>
  </si>
  <si>
    <t>1MG TBL NOB 90</t>
  </si>
  <si>
    <t>Sildenafil</t>
  </si>
  <si>
    <t>160211</t>
  </si>
  <si>
    <t>SILDENAFIL ACCORD</t>
  </si>
  <si>
    <t>100MG TBL FLM 4</t>
  </si>
  <si>
    <t>800MG/160MG TBL NOB 10</t>
  </si>
  <si>
    <t>TADALAFIL</t>
  </si>
  <si>
    <t>185302</t>
  </si>
  <si>
    <t>CIALIS</t>
  </si>
  <si>
    <t>20MG TBL FLM 4</t>
  </si>
  <si>
    <t>Trandolapril</t>
  </si>
  <si>
    <t>215914</t>
  </si>
  <si>
    <t>GOPTEN</t>
  </si>
  <si>
    <t>2MG CPS DUR 28</t>
  </si>
  <si>
    <t>VINORELBIN</t>
  </si>
  <si>
    <t>5925</t>
  </si>
  <si>
    <t>NAVELBINE ORAL</t>
  </si>
  <si>
    <t>30MG CPS MOL 1</t>
  </si>
  <si>
    <t>16285</t>
  </si>
  <si>
    <t>STILNOX</t>
  </si>
  <si>
    <t>10MG TBL FLM 10</t>
  </si>
  <si>
    <t>16286</t>
  </si>
  <si>
    <t>ARTIKAIN, KOMBINACE</t>
  </si>
  <si>
    <t>93109</t>
  </si>
  <si>
    <t>SUPRACAIN 4%</t>
  </si>
  <si>
    <t>40MG/ML INJ SOL 10X2ML</t>
  </si>
  <si>
    <t>APIXABAN</t>
  </si>
  <si>
    <t>HOŘČÍK</t>
  </si>
  <si>
    <t>470MG/5MG TBL OBD 50</t>
  </si>
  <si>
    <t>81790</t>
  </si>
  <si>
    <t>KRYTÍ ANTIMIKROBIÁLNÍ MEPILEX AG</t>
  </si>
  <si>
    <t>10X10CM SE SILIKONOVOU VRSTVOU SAFETAC,5KS</t>
  </si>
  <si>
    <t>18515</t>
  </si>
  <si>
    <t>KRYTÍ ACTISORB PLUS</t>
  </si>
  <si>
    <t>10,5X10,5CM; AKTIVNÍ ČÁST 8X8CM 5KS</t>
  </si>
  <si>
    <t>Ortopedicko protetické pomůcky sériově vyráběné</t>
  </si>
  <si>
    <t>140622</t>
  </si>
  <si>
    <t>EPITÉZA MAMÁRNÍ ESSENTIAL LIGHT 2S</t>
  </si>
  <si>
    <t>SILIKONOVÁ ODLEHČENÁ, SYMETRICKÁ, 442</t>
  </si>
  <si>
    <t>94933</t>
  </si>
  <si>
    <t>875MG/125MG TBL FLM 14 II</t>
  </si>
  <si>
    <t>CYKLOFOSFAMID</t>
  </si>
  <si>
    <t>185374</t>
  </si>
  <si>
    <t>ENDOXAN</t>
  </si>
  <si>
    <t>50MG TBL OBD 50</t>
  </si>
  <si>
    <t>189165</t>
  </si>
  <si>
    <t>ELICEA ORO TAB</t>
  </si>
  <si>
    <t>10MG POR TBL DIS 28 I</t>
  </si>
  <si>
    <t>EXEMESTAN</t>
  </si>
  <si>
    <t>147472</t>
  </si>
  <si>
    <t>EXEMESTANE ACCORD</t>
  </si>
  <si>
    <t>25MG TBL FLM 30</t>
  </si>
  <si>
    <t>124566</t>
  </si>
  <si>
    <t>DOLFORIN</t>
  </si>
  <si>
    <t>FINASTERID</t>
  </si>
  <si>
    <t>FINANORM</t>
  </si>
  <si>
    <t>5MG TBL FLM 100 I</t>
  </si>
  <si>
    <t>Indapamid</t>
  </si>
  <si>
    <t>151949</t>
  </si>
  <si>
    <t>2,5MG CPS DUR 100</t>
  </si>
  <si>
    <t>27024</t>
  </si>
  <si>
    <t>XELODA</t>
  </si>
  <si>
    <t>KLARITHROMYCIN</t>
  </si>
  <si>
    <t>203854</t>
  </si>
  <si>
    <t>44997</t>
  </si>
  <si>
    <t>DEPAKINE CHRONO 500 MG SÉCABLE</t>
  </si>
  <si>
    <t>500MG TBL RET 100</t>
  </si>
  <si>
    <t>LAKTULÓZA</t>
  </si>
  <si>
    <t>132772</t>
  </si>
  <si>
    <t>LEVOTHYROXIN, SODNÁ SŮL</t>
  </si>
  <si>
    <t>46692</t>
  </si>
  <si>
    <t>75MCG TBL NOB 100</t>
  </si>
  <si>
    <t>14811</t>
  </si>
  <si>
    <t>CPS ETD 50X25000UT</t>
  </si>
  <si>
    <t>49115</t>
  </si>
  <si>
    <t>88708</t>
  </si>
  <si>
    <t>ALGIFEN</t>
  </si>
  <si>
    <t>500MG/5,25MG/0,1MG TBL NOB 20</t>
  </si>
  <si>
    <t>49196</t>
  </si>
  <si>
    <t>0,4MG CPS RDR 100</t>
  </si>
  <si>
    <t>Telmisartan</t>
  </si>
  <si>
    <t>183524</t>
  </si>
  <si>
    <t>140MG CPS DUR 5</t>
  </si>
  <si>
    <t>28846</t>
  </si>
  <si>
    <t>TEMODAL</t>
  </si>
  <si>
    <t>28847</t>
  </si>
  <si>
    <t>180MG CPS DUR 5</t>
  </si>
  <si>
    <t>183525</t>
  </si>
  <si>
    <t>500518</t>
  </si>
  <si>
    <t>500520</t>
  </si>
  <si>
    <t>TRAMADOL</t>
  </si>
  <si>
    <t>84262</t>
  </si>
  <si>
    <t>100MG/ML POR GTT SOL 96ML</t>
  </si>
  <si>
    <t>12475</t>
  </si>
  <si>
    <t>TRAMABENE 50 TOBOLKY</t>
  </si>
  <si>
    <t>164888</t>
  </si>
  <si>
    <t>600MG/400IU TBL FLM 90</t>
  </si>
  <si>
    <t>94776</t>
  </si>
  <si>
    <t>ZOLPINOX</t>
  </si>
  <si>
    <t>*3009</t>
  </si>
  <si>
    <t>LEVOCETIRIZIN</t>
  </si>
  <si>
    <t>124343</t>
  </si>
  <si>
    <t>CEZERA</t>
  </si>
  <si>
    <t>5MG TBL FLM 30 I</t>
  </si>
  <si>
    <t>SALMETEROL A FLUTIKASON</t>
  </si>
  <si>
    <t>45961</t>
  </si>
  <si>
    <t>SERETIDE DISKUS</t>
  </si>
  <si>
    <t>50MCG/100MCG INH PLV DOS 1X60D</t>
  </si>
  <si>
    <t>ACEKLOFENAK</t>
  </si>
  <si>
    <t>191728</t>
  </si>
  <si>
    <t>BIOFENAC</t>
  </si>
  <si>
    <t>100MG POR PLV SUS 20</t>
  </si>
  <si>
    <t>185519</t>
  </si>
  <si>
    <t>150MG TBL FLM 98</t>
  </si>
  <si>
    <t>DESOGESTREL</t>
  </si>
  <si>
    <t>132733</t>
  </si>
  <si>
    <t>CERAZETTE</t>
  </si>
  <si>
    <t>0,075MG TBL FLM 3X28</t>
  </si>
  <si>
    <t>67546</t>
  </si>
  <si>
    <t>75MG/3ML INJ SOL 1X3ML</t>
  </si>
  <si>
    <t>75MG/3ML INJ SOL 10X3ML</t>
  </si>
  <si>
    <t>179604</t>
  </si>
  <si>
    <t>FENTANYL MYLAN</t>
  </si>
  <si>
    <t>KYSELINA IBANDRONOVÁ</t>
  </si>
  <si>
    <t>26242</t>
  </si>
  <si>
    <t>BONDRONAT</t>
  </si>
  <si>
    <t>MĚKKÝ PARAFIN A TUKOVÉ PRODUKTY</t>
  </si>
  <si>
    <t>100273</t>
  </si>
  <si>
    <t>LIPOBASE</t>
  </si>
  <si>
    <t>CRM 100G</t>
  </si>
  <si>
    <t>41740</t>
  </si>
  <si>
    <t>17187</t>
  </si>
  <si>
    <t>NIMESIL</t>
  </si>
  <si>
    <t>100MG POR GRA SUS 30</t>
  </si>
  <si>
    <t>Oxazepam</t>
  </si>
  <si>
    <t>OXAZEPAM LÉČIVA</t>
  </si>
  <si>
    <t>10MG TBL NOB 20</t>
  </si>
  <si>
    <t>11094</t>
  </si>
  <si>
    <t>46873</t>
  </si>
  <si>
    <t>20MG TBL PRO 56</t>
  </si>
  <si>
    <t>46869</t>
  </si>
  <si>
    <t>10MG TBL PRO 56</t>
  </si>
  <si>
    <t>250MCG INJ SOL 1X5ML</t>
  </si>
  <si>
    <t>Triamcinolon a antiseptika</t>
  </si>
  <si>
    <t>4178</t>
  </si>
  <si>
    <t>TRIAMCINOLON E LÉČIVA</t>
  </si>
  <si>
    <t>1MG/G+10MG/G UNG 1X20G</t>
  </si>
  <si>
    <t>94744</t>
  </si>
  <si>
    <t>214604</t>
  </si>
  <si>
    <t>HYPNOGEN</t>
  </si>
  <si>
    <t>191730</t>
  </si>
  <si>
    <t>100MG TBL FLM 60</t>
  </si>
  <si>
    <t>16474</t>
  </si>
  <si>
    <t>ARIMIDEX</t>
  </si>
  <si>
    <t>187541</t>
  </si>
  <si>
    <t>1MG TBL FLM 100</t>
  </si>
  <si>
    <t>ATORVASTATIN</t>
  </si>
  <si>
    <t>93015</t>
  </si>
  <si>
    <t>Betamethason</t>
  </si>
  <si>
    <t>19757</t>
  </si>
  <si>
    <t>BELODERM</t>
  </si>
  <si>
    <t>0,5MG/G UNG 30G</t>
  </si>
  <si>
    <t>132600</t>
  </si>
  <si>
    <t>132601</t>
  </si>
  <si>
    <t>BUTAMIRÁT</t>
  </si>
  <si>
    <t>14725</t>
  </si>
  <si>
    <t>TUSSIN</t>
  </si>
  <si>
    <t>4,62MG/ML POR GTT SOL 1X25ML</t>
  </si>
  <si>
    <t>CINCHOKAIN</t>
  </si>
  <si>
    <t>50MG/G+20MG/G RCT UNG 20G</t>
  </si>
  <si>
    <t>500MG TBL FLM 60</t>
  </si>
  <si>
    <t>155385</t>
  </si>
  <si>
    <t>200MCG SLG TBL NOB 30</t>
  </si>
  <si>
    <t>98218</t>
  </si>
  <si>
    <t>40MG TBL NOB 20</t>
  </si>
  <si>
    <t>GRANISETRON</t>
  </si>
  <si>
    <t>140629</t>
  </si>
  <si>
    <t>GRANEGIS</t>
  </si>
  <si>
    <t>1MG TBL FLM 10</t>
  </si>
  <si>
    <t>Hydrokortison</t>
  </si>
  <si>
    <t>OPHTHALMO-HYDROCORTISON LÉČIVA</t>
  </si>
  <si>
    <t>5MG/G OPH UNG 5G</t>
  </si>
  <si>
    <t>IBALGIN</t>
  </si>
  <si>
    <t>50MG/G GEL 100G</t>
  </si>
  <si>
    <t>193277</t>
  </si>
  <si>
    <t>500MG TBL FLM 120 I</t>
  </si>
  <si>
    <t>193265</t>
  </si>
  <si>
    <t>150MG TBL FLM 120 I</t>
  </si>
  <si>
    <t>40MG/ML POR SUS 1X240ML</t>
  </si>
  <si>
    <t>Meloxikam</t>
  </si>
  <si>
    <t>112561</t>
  </si>
  <si>
    <t>RECOXA 15</t>
  </si>
  <si>
    <t>15MG TBL NOB 30</t>
  </si>
  <si>
    <t>15010</t>
  </si>
  <si>
    <t>15MG TBL FLM 10X1</t>
  </si>
  <si>
    <t>215609</t>
  </si>
  <si>
    <t>HELICID 10 ZENTIVA</t>
  </si>
  <si>
    <t>10MG CPS ETD 90</t>
  </si>
  <si>
    <t>Organo-heparinoid</t>
  </si>
  <si>
    <t>HEPAROID LÉČIVA</t>
  </si>
  <si>
    <t>2MG/G CRM 30G</t>
  </si>
  <si>
    <t>29962</t>
  </si>
  <si>
    <t>150MG CPS DUR 100</t>
  </si>
  <si>
    <t>Ranitidin</t>
  </si>
  <si>
    <t>RŮZNÉ JINÉ KOMBINACE ŽELEZA</t>
  </si>
  <si>
    <t>119654</t>
  </si>
  <si>
    <t>SORBIFER DURULES</t>
  </si>
  <si>
    <t>320MG/60MG TBL FLM 100</t>
  </si>
  <si>
    <t>115714</t>
  </si>
  <si>
    <t>320MG/60MG TBL FLM 50</t>
  </si>
  <si>
    <t>44057</t>
  </si>
  <si>
    <t>12687</t>
  </si>
  <si>
    <t>TRAMAL RETARD TABLETY 100 MG</t>
  </si>
  <si>
    <t>100MG TBL PRO 30</t>
  </si>
  <si>
    <t>4306</t>
  </si>
  <si>
    <t>TRAMAL TOBOLKY 50 MG</t>
  </si>
  <si>
    <t>50MG CPS DUR 20 I</t>
  </si>
  <si>
    <t>189088</t>
  </si>
  <si>
    <t>CALCICHEW D3 LEMON</t>
  </si>
  <si>
    <t>500MG/400IU TBL MND 60</t>
  </si>
  <si>
    <t>VINPOCETIN</t>
  </si>
  <si>
    <t>10253</t>
  </si>
  <si>
    <t>CAVINTON FORTE</t>
  </si>
  <si>
    <t>10MG TBL NOB 90</t>
  </si>
  <si>
    <t>132603</t>
  </si>
  <si>
    <t>ŽELEZO V KOMBINACI S KYANOKOBALAMINEM A KYSELINOU LISTOVOU</t>
  </si>
  <si>
    <t>59569</t>
  </si>
  <si>
    <t>FERRO-FOLGAMMA</t>
  </si>
  <si>
    <t>37MG/5MG/0,01MG CPS MOL 20</t>
  </si>
  <si>
    <t>140551</t>
  </si>
  <si>
    <t>PODPRSENKA KOMPRESIVNÍ EVA</t>
  </si>
  <si>
    <t>0765, 0768</t>
  </si>
  <si>
    <t>140623</t>
  </si>
  <si>
    <t>EPITÉZA MAMÁRNÍ ESSENTIAL 2A</t>
  </si>
  <si>
    <t>SILIKONOVÁ, ASYMETRICKÁ, 353</t>
  </si>
  <si>
    <t>Acetylcystein</t>
  </si>
  <si>
    <t>57396</t>
  </si>
  <si>
    <t>ACC LONG</t>
  </si>
  <si>
    <t>Ambroxol</t>
  </si>
  <si>
    <t>7,5MG/ML GTT SOL 60ML</t>
  </si>
  <si>
    <t>AMITRIPTYLIN</t>
  </si>
  <si>
    <t>AMITRIPTYLIN-SLOVAKOFARMA</t>
  </si>
  <si>
    <t>25MG TBL FLM 50</t>
  </si>
  <si>
    <t>192382</t>
  </si>
  <si>
    <t>AMLODIPIN ACCORD</t>
  </si>
  <si>
    <t>5MG TBL NOB 14</t>
  </si>
  <si>
    <t>191321</t>
  </si>
  <si>
    <t>BENZYDAMIN</t>
  </si>
  <si>
    <t>180305</t>
  </si>
  <si>
    <t>1,5MG/ML GGR 120ML</t>
  </si>
  <si>
    <t>0,5MG/G+1MG/G UNG 30G</t>
  </si>
  <si>
    <t>128123</t>
  </si>
  <si>
    <t>132763</t>
  </si>
  <si>
    <t>42844</t>
  </si>
  <si>
    <t>125MG POR GRA SUS 100ML</t>
  </si>
  <si>
    <t>5496</t>
  </si>
  <si>
    <t>10MG TBL FLM 60</t>
  </si>
  <si>
    <t>Cinakalcet</t>
  </si>
  <si>
    <t>28309</t>
  </si>
  <si>
    <t>MIMPARA</t>
  </si>
  <si>
    <t>30MG TBL FLM 28</t>
  </si>
  <si>
    <t>97632</t>
  </si>
  <si>
    <t>DICLOREUM 100</t>
  </si>
  <si>
    <t>132632</t>
  </si>
  <si>
    <t>132908</t>
  </si>
  <si>
    <t>1259</t>
  </si>
  <si>
    <t>AROMASIN</t>
  </si>
  <si>
    <t>25MG TBL FLM 90</t>
  </si>
  <si>
    <t>1258</t>
  </si>
  <si>
    <t>FELODIPIN</t>
  </si>
  <si>
    <t>2957</t>
  </si>
  <si>
    <t>PRESID</t>
  </si>
  <si>
    <t>5MG TBL PRO 30</t>
  </si>
  <si>
    <t>94167</t>
  </si>
  <si>
    <t>PLENDIL ER</t>
  </si>
  <si>
    <t>10MG TBL PRO 30 I</t>
  </si>
  <si>
    <t>137120</t>
  </si>
  <si>
    <t>MAGNESIUM 250 MG PHARMAVIT</t>
  </si>
  <si>
    <t>250MG TBL EFF 20</t>
  </si>
  <si>
    <t>2,5MG CPS DUR 30</t>
  </si>
  <si>
    <t>16555</t>
  </si>
  <si>
    <t>9MIU/0,5ML INJ SOL ISP 5X0,5ML</t>
  </si>
  <si>
    <t>83615</t>
  </si>
  <si>
    <t>KLACID 250</t>
  </si>
  <si>
    <t>250MG TBL FLM 10</t>
  </si>
  <si>
    <t>13798</t>
  </si>
  <si>
    <t>CANESTEN</t>
  </si>
  <si>
    <t>10MG/G CRM 20G</t>
  </si>
  <si>
    <t>CANESTEN GYN 1 DEN</t>
  </si>
  <si>
    <t>0,5G VAG TBL 1</t>
  </si>
  <si>
    <t>188848</t>
  </si>
  <si>
    <t>STACYL</t>
  </si>
  <si>
    <t>100MG TBL ENT 60 I</t>
  </si>
  <si>
    <t>15317</t>
  </si>
  <si>
    <t>50MG/12,5MG TBL FLM 90</t>
  </si>
  <si>
    <t>MAKROGOL, KOMBINACE</t>
  </si>
  <si>
    <t>170244</t>
  </si>
  <si>
    <t>MOVIPREP</t>
  </si>
  <si>
    <t>POR PLV SOL 10+10</t>
  </si>
  <si>
    <t>46980</t>
  </si>
  <si>
    <t>BETALOC SR</t>
  </si>
  <si>
    <t>200MG TBL PRO 100</t>
  </si>
  <si>
    <t>163150</t>
  </si>
  <si>
    <t>VASOCARDIN SR 200</t>
  </si>
  <si>
    <t>200MG TBL PRO 30</t>
  </si>
  <si>
    <t>METRONIDAZOL</t>
  </si>
  <si>
    <t>2427</t>
  </si>
  <si>
    <t>ENTIZOL</t>
  </si>
  <si>
    <t>250MG TBL NOB 20</t>
  </si>
  <si>
    <t>16647</t>
  </si>
  <si>
    <t>MIRZATEN</t>
  </si>
  <si>
    <t>45MG TBL FLM 30</t>
  </si>
  <si>
    <t>17685</t>
  </si>
  <si>
    <t>30MG TBL FLM 30</t>
  </si>
  <si>
    <t>192520</t>
  </si>
  <si>
    <t>NASONEX</t>
  </si>
  <si>
    <t>50MCG/DÁV NAS SPR SUS 60DÁV</t>
  </si>
  <si>
    <t>215173</t>
  </si>
  <si>
    <t>25000U CPS ETD 100</t>
  </si>
  <si>
    <t>32064</t>
  </si>
  <si>
    <t>41146</t>
  </si>
  <si>
    <t>500MG/200000IU VAG CPS MOL 12</t>
  </si>
  <si>
    <t>157258</t>
  </si>
  <si>
    <t>OMEPRAZOL ACTAVIS</t>
  </si>
  <si>
    <t>157230</t>
  </si>
  <si>
    <t>10MG CPS ETD 28</t>
  </si>
  <si>
    <t>122298</t>
  </si>
  <si>
    <t>8MG TBL FLM 10X1</t>
  </si>
  <si>
    <t>167643</t>
  </si>
  <si>
    <t>500MCG CPS MOL 5</t>
  </si>
  <si>
    <t>101211</t>
  </si>
  <si>
    <t>57860</t>
  </si>
  <si>
    <t>PREDNISOLON A ANTISEPTIKA</t>
  </si>
  <si>
    <t>10MG/G+2,5MG/G+5MG/G CRM 20G</t>
  </si>
  <si>
    <t>Pyridoxin (vitamin B6)</t>
  </si>
  <si>
    <t>PYRIDOXIN LÉČIVA</t>
  </si>
  <si>
    <t>RAMIPRIL</t>
  </si>
  <si>
    <t>15864</t>
  </si>
  <si>
    <t>97402</t>
  </si>
  <si>
    <t>SERTRALIN</t>
  </si>
  <si>
    <t>17967</t>
  </si>
  <si>
    <t>ASENTRA 100</t>
  </si>
  <si>
    <t>100MG TBL FLM 84</t>
  </si>
  <si>
    <t>132768</t>
  </si>
  <si>
    <t>ASENTRA 50</t>
  </si>
  <si>
    <t>75023</t>
  </si>
  <si>
    <t>800MG/160MG TBL NOB 20</t>
  </si>
  <si>
    <t>58701</t>
  </si>
  <si>
    <t>10MG TBL NOB 100</t>
  </si>
  <si>
    <t>164887</t>
  </si>
  <si>
    <t>600MG/400IU TBL FLM 60</t>
  </si>
  <si>
    <t>206536</t>
  </si>
  <si>
    <t>500MG/1000IU TBL MND 60</t>
  </si>
  <si>
    <t>206529</t>
  </si>
  <si>
    <t>CALCICHEW D3 JAHODA</t>
  </si>
  <si>
    <t>146898</t>
  </si>
  <si>
    <t>198057</t>
  </si>
  <si>
    <t>*20011</t>
  </si>
  <si>
    <t>999999</t>
  </si>
  <si>
    <t>162079</t>
  </si>
  <si>
    <t>NOLPAZA</t>
  </si>
  <si>
    <t>20MG TBL ENT 98</t>
  </si>
  <si>
    <t>29255</t>
  </si>
  <si>
    <t>10MG TBL FLM 4</t>
  </si>
  <si>
    <t>CIKLOPIROX</t>
  </si>
  <si>
    <t>Dehty</t>
  </si>
  <si>
    <t>59982</t>
  </si>
  <si>
    <t>ICHTOXYL</t>
  </si>
  <si>
    <t>90MG/G UNG 30G</t>
  </si>
  <si>
    <t>DIHYDROKODEIN</t>
  </si>
  <si>
    <t>41798</t>
  </si>
  <si>
    <t>DHC CONTINUS</t>
  </si>
  <si>
    <t>60MG TBL RET 30</t>
  </si>
  <si>
    <t>EKONAZOL</t>
  </si>
  <si>
    <t>59074</t>
  </si>
  <si>
    <t>PEVARYL</t>
  </si>
  <si>
    <t>100MG/G CRM 30G</t>
  </si>
  <si>
    <t>ENOXAPARIN</t>
  </si>
  <si>
    <t>115401</t>
  </si>
  <si>
    <t>CLEXANE</t>
  </si>
  <si>
    <t>100MG/ML INJ SOL ISP 10X0,4ML</t>
  </si>
  <si>
    <t>135928</t>
  </si>
  <si>
    <t>ESOPREX</t>
  </si>
  <si>
    <t>155391</t>
  </si>
  <si>
    <t>600MCG SLG TBL NOB 30</t>
  </si>
  <si>
    <t>127590</t>
  </si>
  <si>
    <t>GABAPENTIN AUROBINDO</t>
  </si>
  <si>
    <t>300MG CPS DUR 50 I</t>
  </si>
  <si>
    <t>HYDROKORTISON-BUTYRÁT</t>
  </si>
  <si>
    <t>9305</t>
  </si>
  <si>
    <t>LOCOID 0,1%</t>
  </si>
  <si>
    <t>1MG/G CRM 30G</t>
  </si>
  <si>
    <t>27023</t>
  </si>
  <si>
    <t>150MG TBL FLM 60</t>
  </si>
  <si>
    <t>90</t>
  </si>
  <si>
    <t>Kyselina fusidová</t>
  </si>
  <si>
    <t>20MG/G UNG 1X15G</t>
  </si>
  <si>
    <t>92587</t>
  </si>
  <si>
    <t>500MG TBL RET 30</t>
  </si>
  <si>
    <t>100027</t>
  </si>
  <si>
    <t>MEGACE 160 MG</t>
  </si>
  <si>
    <t>TBL NOB 30X160MG</t>
  </si>
  <si>
    <t>96974</t>
  </si>
  <si>
    <t>CERUCAL</t>
  </si>
  <si>
    <t>10MG TBL NOB 50</t>
  </si>
  <si>
    <t>192196</t>
  </si>
  <si>
    <t>1MG/ML DRM SOL 1X20ML</t>
  </si>
  <si>
    <t>202869</t>
  </si>
  <si>
    <t>40MG CPS ETD 28 VI</t>
  </si>
  <si>
    <t>32086</t>
  </si>
  <si>
    <t>TRALGIT</t>
  </si>
  <si>
    <t>50MG CPS DUR 20</t>
  </si>
  <si>
    <t>UREA</t>
  </si>
  <si>
    <t>40MG/ML DRM EML 200ML</t>
  </si>
  <si>
    <t>Urea, kombinace</t>
  </si>
  <si>
    <t>16468</t>
  </si>
  <si>
    <t>KERASAL</t>
  </si>
  <si>
    <t>50MG/G+100MG/G UNG 50G</t>
  </si>
  <si>
    <t>94775</t>
  </si>
  <si>
    <t>Různá jiná léčiva pro lokální léčbu v dutině ústní</t>
  </si>
  <si>
    <t>136395</t>
  </si>
  <si>
    <t>SOLCOSERYL</t>
  </si>
  <si>
    <t>2,125MG/G+10MG/G ORM PST 1X5G</t>
  </si>
  <si>
    <t>180549</t>
  </si>
  <si>
    <t>MUCOSOLVAN LONG EFFECT</t>
  </si>
  <si>
    <t>75MG CPS PRO 10</t>
  </si>
  <si>
    <t>192854</t>
  </si>
  <si>
    <t>119755</t>
  </si>
  <si>
    <t>ANASTROZOL MYLAN</t>
  </si>
  <si>
    <t>158691</t>
  </si>
  <si>
    <t>BISOPROLOL MYLAN</t>
  </si>
  <si>
    <t>5MG TBL FLM 28</t>
  </si>
  <si>
    <t>132639</t>
  </si>
  <si>
    <t>17427</t>
  </si>
  <si>
    <t>194816</t>
  </si>
  <si>
    <t>DESLORATADINE ACTAVIS</t>
  </si>
  <si>
    <t>5MG TBL FLM 100</t>
  </si>
  <si>
    <t>DIAZEPAM</t>
  </si>
  <si>
    <t>5MG TBL NOB 20(2X10)</t>
  </si>
  <si>
    <t>10MG TBL NOB 20(2X10)</t>
  </si>
  <si>
    <t>208695</t>
  </si>
  <si>
    <t>10MG TBL NOB 20(1X20)</t>
  </si>
  <si>
    <t>100MG TBL PRO 20</t>
  </si>
  <si>
    <t>DROSPIRENON A ETHINYLESTRADIOL</t>
  </si>
  <si>
    <t>132740</t>
  </si>
  <si>
    <t>YADINE</t>
  </si>
  <si>
    <t>3MG/0,03MG TBL FLM 3X21</t>
  </si>
  <si>
    <t>Erdostein</t>
  </si>
  <si>
    <t>25263</t>
  </si>
  <si>
    <t>225MG POR PLV SOL 10</t>
  </si>
  <si>
    <t>ESOMEPRAZOL</t>
  </si>
  <si>
    <t>191097</t>
  </si>
  <si>
    <t>EMANERA</t>
  </si>
  <si>
    <t>20MG CPS ETD 90 II</t>
  </si>
  <si>
    <t>ESTRADIOL</t>
  </si>
  <si>
    <t>53797</t>
  </si>
  <si>
    <t>ESTROFEM</t>
  </si>
  <si>
    <t>Fesoterodin</t>
  </si>
  <si>
    <t>28791</t>
  </si>
  <si>
    <t>TOVIAZ</t>
  </si>
  <si>
    <t>8MG TBL PRO 28</t>
  </si>
  <si>
    <t>Gestoden a ethinylestradiol</t>
  </si>
  <si>
    <t>6247</t>
  </si>
  <si>
    <t>LUNAFEM</t>
  </si>
  <si>
    <t>0,075MG/0,02MG TBL OBD 63</t>
  </si>
  <si>
    <t>50MG SUP 10</t>
  </si>
  <si>
    <t>Isosorbid-mononitrát</t>
  </si>
  <si>
    <t>23306</t>
  </si>
  <si>
    <t>MONOSAN</t>
  </si>
  <si>
    <t>40MG TBL NOB 100</t>
  </si>
  <si>
    <t>Jiná antihistaminika pro systémovou aplikaci</t>
  </si>
  <si>
    <t>2MG TBL NOB 20</t>
  </si>
  <si>
    <t>JINÁ KAPILÁRY STABILIZUJÍCÍ LÁTKY</t>
  </si>
  <si>
    <t>20MG TBL ENT 90</t>
  </si>
  <si>
    <t>KOMBINACE RŮZNÝCH ANTIBIOTIK</t>
  </si>
  <si>
    <t>OPH UNG 5G</t>
  </si>
  <si>
    <t>155782</t>
  </si>
  <si>
    <t>GODASAL 100</t>
  </si>
  <si>
    <t>100MG/50MG TBL NOB 100</t>
  </si>
  <si>
    <t>25421</t>
  </si>
  <si>
    <t>BONVIVA</t>
  </si>
  <si>
    <t>150MG TBL FLM 1</t>
  </si>
  <si>
    <t>130610</t>
  </si>
  <si>
    <t>URSOFALK SUSPENZE</t>
  </si>
  <si>
    <t>250MG/5ML POR SUS 1X250ML</t>
  </si>
  <si>
    <t>185400</t>
  </si>
  <si>
    <t>2,5MG TBL FLM 28(2X14)</t>
  </si>
  <si>
    <t>138853</t>
  </si>
  <si>
    <t>2,5MG TBL FLM 28</t>
  </si>
  <si>
    <t>LEVETIRACETAM</t>
  </si>
  <si>
    <t>25838</t>
  </si>
  <si>
    <t>KEPPRA</t>
  </si>
  <si>
    <t>187427</t>
  </si>
  <si>
    <t>LETROX 100</t>
  </si>
  <si>
    <t>100MCG TBL NOB 100 II</t>
  </si>
  <si>
    <t>LISINOPRIL</t>
  </si>
  <si>
    <t>32501</t>
  </si>
  <si>
    <t>DAPRIL 5</t>
  </si>
  <si>
    <t>MEBEVERIN</t>
  </si>
  <si>
    <t>215568</t>
  </si>
  <si>
    <t>DUSPATALIN RETARD</t>
  </si>
  <si>
    <t>200MG CPS RDR 30</t>
  </si>
  <si>
    <t>Medroxyprogesteron</t>
  </si>
  <si>
    <t>58392</t>
  </si>
  <si>
    <t>PROVERA</t>
  </si>
  <si>
    <t>METFORMIN</t>
  </si>
  <si>
    <t>12356</t>
  </si>
  <si>
    <t>850MG TBL FLM 120 I</t>
  </si>
  <si>
    <t>132576</t>
  </si>
  <si>
    <t>850MG TBL FLM 120</t>
  </si>
  <si>
    <t>214627</t>
  </si>
  <si>
    <t>VASOCARDIN 100</t>
  </si>
  <si>
    <t>15011</t>
  </si>
  <si>
    <t>15MG TBL FLM 30X1</t>
  </si>
  <si>
    <t>15014</t>
  </si>
  <si>
    <t>7,5MG TBL FLM 30X1</t>
  </si>
  <si>
    <t>200310</t>
  </si>
  <si>
    <t>59810</t>
  </si>
  <si>
    <t>19000IU/ML INJ SOL ISP 10X1ML</t>
  </si>
  <si>
    <t>180698</t>
  </si>
  <si>
    <t>40MG TBL ENT 90</t>
  </si>
  <si>
    <t>120796</t>
  </si>
  <si>
    <t>APO-PERINDO</t>
  </si>
  <si>
    <t>28222</t>
  </si>
  <si>
    <t>150MG CPS DUR 14</t>
  </si>
  <si>
    <t>210544</t>
  </si>
  <si>
    <t>75MG CPS DUR 56</t>
  </si>
  <si>
    <t>26196</t>
  </si>
  <si>
    <t>225MG CPS DUR 56</t>
  </si>
  <si>
    <t>PROMETHAZIN</t>
  </si>
  <si>
    <t>172476</t>
  </si>
  <si>
    <t>PROTHAZIN</t>
  </si>
  <si>
    <t>25MG TBL FLM 20X1</t>
  </si>
  <si>
    <t>PROPIVERIN</t>
  </si>
  <si>
    <t>92254</t>
  </si>
  <si>
    <t>MICTONORM</t>
  </si>
  <si>
    <t>15MG TBL OBD 30</t>
  </si>
  <si>
    <t>191026</t>
  </si>
  <si>
    <t>5MG TBL NOB 28</t>
  </si>
  <si>
    <t>RUTOSID, KOMBINACE</t>
  </si>
  <si>
    <t>ASCORUTIN</t>
  </si>
  <si>
    <t>100MG/20MG TBL FLM 50</t>
  </si>
  <si>
    <t>SPAZMOLYTIKA, PSYCHOLEPTIKA A ANALGETIKA V KOMBINACI</t>
  </si>
  <si>
    <t>91261</t>
  </si>
  <si>
    <t>SPASMOPAN</t>
  </si>
  <si>
    <t>500MG/19,2MG/10MG/0,1MG SUP 5</t>
  </si>
  <si>
    <t>SULFADIAZIN, STŘÍBRNÁ SŮL, KOMBINACE</t>
  </si>
  <si>
    <t>14877</t>
  </si>
  <si>
    <t>IALUGEN PLUS</t>
  </si>
  <si>
    <t>2MG/G+10MG/G CRM 60G</t>
  </si>
  <si>
    <t>TIANEPTIN</t>
  </si>
  <si>
    <t>14808</t>
  </si>
  <si>
    <t>COAXIL</t>
  </si>
  <si>
    <t>12,5MG TBL OBD 90</t>
  </si>
  <si>
    <t>Tizanidin</t>
  </si>
  <si>
    <t>16052</t>
  </si>
  <si>
    <t>SIRDALUD</t>
  </si>
  <si>
    <t>4311</t>
  </si>
  <si>
    <t>TRAMAL KAPKY 100 MG/1 ML</t>
  </si>
  <si>
    <t>100MG/ML POR GTT SOL 1X10ML</t>
  </si>
  <si>
    <t>57793</t>
  </si>
  <si>
    <t>100MG/ML POR GTT SOL 1X96ML</t>
  </si>
  <si>
    <t>201133</t>
  </si>
  <si>
    <t>56844</t>
  </si>
  <si>
    <t>TRAMAL RETARD TABLETY 150 MG</t>
  </si>
  <si>
    <t>150MG TBL PRO 30</t>
  </si>
  <si>
    <t>Trazodon</t>
  </si>
  <si>
    <t>54094</t>
  </si>
  <si>
    <t>TRITTICO AC 75</t>
  </si>
  <si>
    <t>75MG TBL RET 30</t>
  </si>
  <si>
    <t>16461</t>
  </si>
  <si>
    <t>EXCIPIAL U HYDROLOTIO</t>
  </si>
  <si>
    <t>20MG/ML DRM EML 200ML</t>
  </si>
  <si>
    <t>163149</t>
  </si>
  <si>
    <t>146901</t>
  </si>
  <si>
    <t>84795</t>
  </si>
  <si>
    <t>ZOLPIDEM-RATIOPHARM</t>
  </si>
  <si>
    <t>142657</t>
  </si>
  <si>
    <t>APO-ZOLPIDEM</t>
  </si>
  <si>
    <t>MAGNESIUM-OROTÁT</t>
  </si>
  <si>
    <t>32889</t>
  </si>
  <si>
    <t>MAGNEROT</t>
  </si>
  <si>
    <t>500MG TBL NOB 100 I</t>
  </si>
  <si>
    <t>FORMOTEROL A BUDESONID</t>
  </si>
  <si>
    <t>180087</t>
  </si>
  <si>
    <t>SYMBICORT TURBUHALER 200 MIKROGRAMŮ/ 6 MIKROGRAMŮ/ INHALACE</t>
  </si>
  <si>
    <t>160MCG/4,5MCG INH PLV 1X120DÁV</t>
  </si>
  <si>
    <t>166777</t>
  </si>
  <si>
    <t>50MG TBL FLM 100 II</t>
  </si>
  <si>
    <t>179334</t>
  </si>
  <si>
    <t>75MG/650MG TBL FLM 100 I</t>
  </si>
  <si>
    <t>Bupropion a naltrexon</t>
  </si>
  <si>
    <t>210388</t>
  </si>
  <si>
    <t>MYSIMBA</t>
  </si>
  <si>
    <t>8MG/90MG TBL PRO 112</t>
  </si>
  <si>
    <t>216680</t>
  </si>
  <si>
    <t>41791</t>
  </si>
  <si>
    <t>60MG TBL RET 20</t>
  </si>
  <si>
    <t>75603</t>
  </si>
  <si>
    <t>DICLOFENAC AL 25</t>
  </si>
  <si>
    <t>25MG TBL ENT 20</t>
  </si>
  <si>
    <t>DIMETINDEN</t>
  </si>
  <si>
    <t>132735</t>
  </si>
  <si>
    <t>1MG/G GEL 1X30G</t>
  </si>
  <si>
    <t>Duloxetin</t>
  </si>
  <si>
    <t>28389</t>
  </si>
  <si>
    <t>CYMBALTA</t>
  </si>
  <si>
    <t>60MG CPS ETD 28</t>
  </si>
  <si>
    <t>64940</t>
  </si>
  <si>
    <t>50MG CPS DUR 7 I</t>
  </si>
  <si>
    <t>180827</t>
  </si>
  <si>
    <t>HYDROCORTISON 10 MG JENAPHARM</t>
  </si>
  <si>
    <t>26243</t>
  </si>
  <si>
    <t>50MG TBL FLM 84</t>
  </si>
  <si>
    <t>187983</t>
  </si>
  <si>
    <t>25363</t>
  </si>
  <si>
    <t>185204</t>
  </si>
  <si>
    <t>11109</t>
  </si>
  <si>
    <t>40MG TBL PRO 50</t>
  </si>
  <si>
    <t>119688</t>
  </si>
  <si>
    <t>33341</t>
  </si>
  <si>
    <t>CUBITAN S PŘÍCHUTÍ VANILKOVOU</t>
  </si>
  <si>
    <t>33421</t>
  </si>
  <si>
    <t>NUTRIDRINK COMPACT S PŘÍCHUTÍ KÁVY</t>
  </si>
  <si>
    <t>33526</t>
  </si>
  <si>
    <t>33787</t>
  </si>
  <si>
    <t>FORTICARE S PŘÍCHUTÍ CAPPUCCINO</t>
  </si>
  <si>
    <t>33786</t>
  </si>
  <si>
    <t>FORTICARE S PŘÍCHUTÍ BROSKEV A ZÁZVOR</t>
  </si>
  <si>
    <t>33866</t>
  </si>
  <si>
    <t>NUTRIDRINK COMPACT S PŘÍCHUTÍ MERUŇKOVOU</t>
  </si>
  <si>
    <t>132817</t>
  </si>
  <si>
    <t>FLAVOBION</t>
  </si>
  <si>
    <t>70MG TBL FLM 50</t>
  </si>
  <si>
    <t>TELMISARTAN A DIURETIKA</t>
  </si>
  <si>
    <t>193874</t>
  </si>
  <si>
    <t>TOLUCOMBI</t>
  </si>
  <si>
    <t>40MG/12,5MG TBL NOB 28 II</t>
  </si>
  <si>
    <t>48578</t>
  </si>
  <si>
    <t>TIAPRIDAL</t>
  </si>
  <si>
    <t>132673</t>
  </si>
  <si>
    <t>214601</t>
  </si>
  <si>
    <t>138848</t>
  </si>
  <si>
    <t>37,5MG/325MG TBL FLM 100 I</t>
  </si>
  <si>
    <t>KODEIN A PARACETAMOL</t>
  </si>
  <si>
    <t>86016</t>
  </si>
  <si>
    <t>TALVOSILEN</t>
  </si>
  <si>
    <t>500MG/20MG TBL NOB 20</t>
  </si>
  <si>
    <t>*4013</t>
  </si>
  <si>
    <t>1631</t>
  </si>
  <si>
    <t>PURINOL</t>
  </si>
  <si>
    <t>125053</t>
  </si>
  <si>
    <t>BILASTIN</t>
  </si>
  <si>
    <t>148675</t>
  </si>
  <si>
    <t>XADOS</t>
  </si>
  <si>
    <t>20MG TBL NOB 50</t>
  </si>
  <si>
    <t>3801</t>
  </si>
  <si>
    <t>CONCOR COR</t>
  </si>
  <si>
    <t>199252</t>
  </si>
  <si>
    <t>SEROPRAM</t>
  </si>
  <si>
    <t>28839</t>
  </si>
  <si>
    <t>AERIUS</t>
  </si>
  <si>
    <t>0,5MG/ML POR SOL 120ML+LŽIČKA</t>
  </si>
  <si>
    <t>Dienogest a estradiol</t>
  </si>
  <si>
    <t>129929</t>
  </si>
  <si>
    <t>QLAIRA</t>
  </si>
  <si>
    <t>3MG+2MG/2MG+2MG/3MG+1MG TBL FL</t>
  </si>
  <si>
    <t>41824</t>
  </si>
  <si>
    <t>60MG TBL RET 60</t>
  </si>
  <si>
    <t>41822</t>
  </si>
  <si>
    <t>120MG TBL RET 60</t>
  </si>
  <si>
    <t>97655</t>
  </si>
  <si>
    <t>100MG CPS MOL 20</t>
  </si>
  <si>
    <t>Enalapril</t>
  </si>
  <si>
    <t>45275</t>
  </si>
  <si>
    <t>ENAP</t>
  </si>
  <si>
    <t>87073</t>
  </si>
  <si>
    <t>225MG POR PLV SOL 20</t>
  </si>
  <si>
    <t>300MG CPS DUR 20</t>
  </si>
  <si>
    <t>176961</t>
  </si>
  <si>
    <t>10MG TBL FLM 100 II</t>
  </si>
  <si>
    <t>124569</t>
  </si>
  <si>
    <t>124575</t>
  </si>
  <si>
    <t>179576</t>
  </si>
  <si>
    <t>12MCG/H TDR EMP 5</t>
  </si>
  <si>
    <t>40777</t>
  </si>
  <si>
    <t>600MG TBL FLM 50</t>
  </si>
  <si>
    <t>132832</t>
  </si>
  <si>
    <t>MIRELLE</t>
  </si>
  <si>
    <t>0,06MG/0,015MG TBL FLM 3X28</t>
  </si>
  <si>
    <t>GLYCEROL</t>
  </si>
  <si>
    <t>SUPPOSITORIA GLYCERINI LÉČIVA</t>
  </si>
  <si>
    <t>2,06G SUP 10</t>
  </si>
  <si>
    <t>Hydromorfon</t>
  </si>
  <si>
    <t>21592</t>
  </si>
  <si>
    <t>PALLADONE-SR</t>
  </si>
  <si>
    <t>4MG CPS PRO 60</t>
  </si>
  <si>
    <t>CHOLEKALCIFEROL</t>
  </si>
  <si>
    <t>103788</t>
  </si>
  <si>
    <t>VIGANTOL</t>
  </si>
  <si>
    <t>0,5MG/ML POR GTT SOL 1X10ML</t>
  </si>
  <si>
    <t>16320</t>
  </si>
  <si>
    <t>BRAUNOVIDON</t>
  </si>
  <si>
    <t>84492</t>
  </si>
  <si>
    <t>20MG/G CRM 1X15G</t>
  </si>
  <si>
    <t>Kyselina tiaprofenová</t>
  </si>
  <si>
    <t>SURGAM LÉČIVA</t>
  </si>
  <si>
    <t>300MG TBL NOB 20</t>
  </si>
  <si>
    <t>172044</t>
  </si>
  <si>
    <t>LETROX 150</t>
  </si>
  <si>
    <t>150MCG TBL NOB 100 II</t>
  </si>
  <si>
    <t>69190</t>
  </si>
  <si>
    <t>50MCG TBL NOB 50</t>
  </si>
  <si>
    <t>69191</t>
  </si>
  <si>
    <t>150MCG TBL NOB 100</t>
  </si>
  <si>
    <t>97186</t>
  </si>
  <si>
    <t>100MCG TBL NOB 100 I</t>
  </si>
  <si>
    <t>53641</t>
  </si>
  <si>
    <t>DIROTON</t>
  </si>
  <si>
    <t>89997</t>
  </si>
  <si>
    <t>LINOLA FETT ÖLBAD</t>
  </si>
  <si>
    <t>ADT BAL 1X400ML</t>
  </si>
  <si>
    <t>16466</t>
  </si>
  <si>
    <t>EXCIPIAL MAST S MANDLOVÝM OLEJEM</t>
  </si>
  <si>
    <t>UNG 100G</t>
  </si>
  <si>
    <t>58041</t>
  </si>
  <si>
    <t>10MG/ML INJ SOL 10X1ML</t>
  </si>
  <si>
    <t>1127</t>
  </si>
  <si>
    <t>10MG/ML INJ SOL 10X2ML</t>
  </si>
  <si>
    <t>40MG TBL ENT 84</t>
  </si>
  <si>
    <t>116439</t>
  </si>
  <si>
    <t>APO-PANTO 40</t>
  </si>
  <si>
    <t>40MG TBL ENT 100</t>
  </si>
  <si>
    <t>101233</t>
  </si>
  <si>
    <t>PRESTARIUM NEO FORTE</t>
  </si>
  <si>
    <t>210546</t>
  </si>
  <si>
    <t>75MG CPS DUR 84</t>
  </si>
  <si>
    <t>166423</t>
  </si>
  <si>
    <t>53950</t>
  </si>
  <si>
    <t>ZOLOFT</t>
  </si>
  <si>
    <t>53951</t>
  </si>
  <si>
    <t>100MG TBL FLM 28</t>
  </si>
  <si>
    <t>Simvastatin</t>
  </si>
  <si>
    <t>125077</t>
  </si>
  <si>
    <t>APO-SIMVA 10</t>
  </si>
  <si>
    <t>178235</t>
  </si>
  <si>
    <t>TRAMADOL MYLAN</t>
  </si>
  <si>
    <t>100MG TBL PRO 30 II</t>
  </si>
  <si>
    <t>104494</t>
  </si>
  <si>
    <t>MABRON RETARD 150</t>
  </si>
  <si>
    <t>150MG TBL PRO 60</t>
  </si>
  <si>
    <t>VERAPAMIL</t>
  </si>
  <si>
    <t>215964</t>
  </si>
  <si>
    <t>ISOPTIN SR</t>
  </si>
  <si>
    <t>240MG TBL PRO 30</t>
  </si>
  <si>
    <t>59571</t>
  </si>
  <si>
    <t>37MG/5MG/0,01MG CPS MOL 100</t>
  </si>
  <si>
    <t>VEMURAFENIB</t>
  </si>
  <si>
    <t>168973</t>
  </si>
  <si>
    <t>ZELBORAF</t>
  </si>
  <si>
    <t>240MG TBL FLM 56X1</t>
  </si>
  <si>
    <t>179330</t>
  </si>
  <si>
    <t>75MG/650MG TBL FLM 60 I</t>
  </si>
  <si>
    <t>109799</t>
  </si>
  <si>
    <t>ULTRACOD</t>
  </si>
  <si>
    <t>500MG/30MG TBL NOB 30</t>
  </si>
  <si>
    <t>138530</t>
  </si>
  <si>
    <t>10MG/5MG TBL PRO 60</t>
  </si>
  <si>
    <t>*2030</t>
  </si>
  <si>
    <t>83099</t>
  </si>
  <si>
    <t>XANAX SR</t>
  </si>
  <si>
    <t>0,5MG TBL PRO 30</t>
  </si>
  <si>
    <t>208694</t>
  </si>
  <si>
    <t>5MG TBL NOB 20(1X20)</t>
  </si>
  <si>
    <t>Digoxin</t>
  </si>
  <si>
    <t>DIGOXIN 0,125 LÉČIVA</t>
  </si>
  <si>
    <t>0,125MG TBL NOB 30</t>
  </si>
  <si>
    <t>DICLOFENAC DUO PHARMASWISS</t>
  </si>
  <si>
    <t>75MG CPS RDR 30 I</t>
  </si>
  <si>
    <t>216669</t>
  </si>
  <si>
    <t>75MG CPS RDR 30 II</t>
  </si>
  <si>
    <t>132907</t>
  </si>
  <si>
    <t>134507</t>
  </si>
  <si>
    <t>FOSINOPRIL</t>
  </si>
  <si>
    <t>200207</t>
  </si>
  <si>
    <t>MONOPRIL</t>
  </si>
  <si>
    <t>20MG TBL NOB 28</t>
  </si>
  <si>
    <t>56814</t>
  </si>
  <si>
    <t>FURORESE 500</t>
  </si>
  <si>
    <t>500MG TBL NOB 50</t>
  </si>
  <si>
    <t>17188</t>
  </si>
  <si>
    <t>500MG TBL ENT 50</t>
  </si>
  <si>
    <t>JINÁ IMUNOSTIMULANCIA</t>
  </si>
  <si>
    <t>55676</t>
  </si>
  <si>
    <t>RIBOMUNYL</t>
  </si>
  <si>
    <t>TBL NOB 20</t>
  </si>
  <si>
    <t>188857</t>
  </si>
  <si>
    <t>100MG TBL ENT 100 II</t>
  </si>
  <si>
    <t>127965</t>
  </si>
  <si>
    <t>ETRUZIL</t>
  </si>
  <si>
    <t>2,5MG TBL FLM 90</t>
  </si>
  <si>
    <t>132672</t>
  </si>
  <si>
    <t>EGILOK</t>
  </si>
  <si>
    <t>25MG TBL NOB 60</t>
  </si>
  <si>
    <t>NEBIVOLOL</t>
  </si>
  <si>
    <t>213939</t>
  </si>
  <si>
    <t>NEBILET</t>
  </si>
  <si>
    <t>5MG TBL NOB 90</t>
  </si>
  <si>
    <t>119512</t>
  </si>
  <si>
    <t>20MG CPS ETD 56</t>
  </si>
  <si>
    <t>49123</t>
  </si>
  <si>
    <t>180652</t>
  </si>
  <si>
    <t>40MG TBL ENT 90 H II</t>
  </si>
  <si>
    <t>101227</t>
  </si>
  <si>
    <t>124119</t>
  </si>
  <si>
    <t>10MG/5MG TBL NOB 90</t>
  </si>
  <si>
    <t>Ramipril a felodipin</t>
  </si>
  <si>
    <t>169177</t>
  </si>
  <si>
    <t>TRIASYN 2,5/2,5 MG</t>
  </si>
  <si>
    <t>2,5MG/2,5MG TBL RET 100</t>
  </si>
  <si>
    <t>Rifaximin</t>
  </si>
  <si>
    <t>200MG TBL FLM 28</t>
  </si>
  <si>
    <t>158198</t>
  </si>
  <si>
    <t>80MG TBL NOB 100</t>
  </si>
  <si>
    <t>164889</t>
  </si>
  <si>
    <t>600MG/400IU TBL FLM 180</t>
  </si>
  <si>
    <t>180094</t>
  </si>
  <si>
    <t>160MCG/4,5MCG INH PLV 10X120DÁ</t>
  </si>
  <si>
    <t>164778</t>
  </si>
  <si>
    <t>JANGEE 0,02 MG/3 MG 28 POTAHOVANÝCH TABLET</t>
  </si>
  <si>
    <t>0,02MG/3MG TBL FLM 3X28(21+7)</t>
  </si>
  <si>
    <t>25837</t>
  </si>
  <si>
    <t>500MG TBL FLM 100</t>
  </si>
  <si>
    <t>42755</t>
  </si>
  <si>
    <t>TRANSTEC</t>
  </si>
  <si>
    <t>35MCG/H TDR EMP 5</t>
  </si>
  <si>
    <t>42761</t>
  </si>
  <si>
    <t>70MCG/H TDR EMP 5</t>
  </si>
  <si>
    <t>214597</t>
  </si>
  <si>
    <t>50MG/G+20MG/G RCT UNG 30G</t>
  </si>
  <si>
    <t>2,5MG POR TBL DIS 30</t>
  </si>
  <si>
    <t>ETAMSYLÁT</t>
  </si>
  <si>
    <t>40539</t>
  </si>
  <si>
    <t>DICYNONE 500</t>
  </si>
  <si>
    <t>500MG CPS DUR 60</t>
  </si>
  <si>
    <t>10848</t>
  </si>
  <si>
    <t>8MG CPS PRO 60</t>
  </si>
  <si>
    <t>Kalcipotriol, kombinace</t>
  </si>
  <si>
    <t>152949</t>
  </si>
  <si>
    <t>XAMIOL</t>
  </si>
  <si>
    <t>50MCG/ML+0,5MG/G GEL 2X60G</t>
  </si>
  <si>
    <t>Karvedilol</t>
  </si>
  <si>
    <t>102600</t>
  </si>
  <si>
    <t>CARVESAN 6,25</t>
  </si>
  <si>
    <t>6,25MG TBL NOB 100</t>
  </si>
  <si>
    <t>KETOPROFEN</t>
  </si>
  <si>
    <t>16287</t>
  </si>
  <si>
    <t>FASTUM</t>
  </si>
  <si>
    <t>25MG/G GEL 100G</t>
  </si>
  <si>
    <t>11045</t>
  </si>
  <si>
    <t>11072</t>
  </si>
  <si>
    <t>20MG TBL PRO 50</t>
  </si>
  <si>
    <t>189078</t>
  </si>
  <si>
    <t>500MG/400IU TBL MND 50</t>
  </si>
  <si>
    <t>206537</t>
  </si>
  <si>
    <t>500MG/1000IU TBL MND 90</t>
  </si>
  <si>
    <t>191729</t>
  </si>
  <si>
    <t>142104</t>
  </si>
  <si>
    <t>AMLORATIO</t>
  </si>
  <si>
    <t>5MG TBL NOB 100X1</t>
  </si>
  <si>
    <t>142103</t>
  </si>
  <si>
    <t>42758</t>
  </si>
  <si>
    <t>45560</t>
  </si>
  <si>
    <t>40MG/ML POR GTT SOL 15ML</t>
  </si>
  <si>
    <t>2146</t>
  </si>
  <si>
    <t>132634</t>
  </si>
  <si>
    <t>115402</t>
  </si>
  <si>
    <t>100MG/ML INJ SOL ISP 10X0,6ML</t>
  </si>
  <si>
    <t>124572</t>
  </si>
  <si>
    <t>179583</t>
  </si>
  <si>
    <t>155387</t>
  </si>
  <si>
    <t>300MCG SLG TBL NOB 30</t>
  </si>
  <si>
    <t>HALOPERIDOL-RICHTER</t>
  </si>
  <si>
    <t>2MG/ML POR GTT SOL 10ML</t>
  </si>
  <si>
    <t>191879</t>
  </si>
  <si>
    <t>INDAPAMID PMCS</t>
  </si>
  <si>
    <t>2,5MG TBL NOB 60</t>
  </si>
  <si>
    <t>LERKANIDIPIN</t>
  </si>
  <si>
    <t>169629</t>
  </si>
  <si>
    <t>KAPIDIN</t>
  </si>
  <si>
    <t>Losartan</t>
  </si>
  <si>
    <t>114067</t>
  </si>
  <si>
    <t>LOZAP 50 ZENTIVA</t>
  </si>
  <si>
    <t>50MG TBL FLM 90 II</t>
  </si>
  <si>
    <t>13888</t>
  </si>
  <si>
    <t>12,5MG TBL FLM 90 AL</t>
  </si>
  <si>
    <t>MEFENOXALON</t>
  </si>
  <si>
    <t>85656</t>
  </si>
  <si>
    <t>DORSIFLEX</t>
  </si>
  <si>
    <t>89998</t>
  </si>
  <si>
    <t>ADT BAL 2X400ML</t>
  </si>
  <si>
    <t>12354</t>
  </si>
  <si>
    <t>METHYLPREDNISOLON-ACEPONÁT</t>
  </si>
  <si>
    <t>202998</t>
  </si>
  <si>
    <t>ADVANTAN MLÉKO</t>
  </si>
  <si>
    <t>1MG/G DRM EML 1X20G</t>
  </si>
  <si>
    <t>MOXONIDIN</t>
  </si>
  <si>
    <t>216564</t>
  </si>
  <si>
    <t>CYNT 0,2</t>
  </si>
  <si>
    <t>0,2MG TBL FLM 98 II</t>
  </si>
  <si>
    <t>NATAMYCIN</t>
  </si>
  <si>
    <t>3800</t>
  </si>
  <si>
    <t>PIMAFUCIN</t>
  </si>
  <si>
    <t>20MG/G CRM 30G</t>
  </si>
  <si>
    <t>59687</t>
  </si>
  <si>
    <t>200MG TBL FLM 14</t>
  </si>
  <si>
    <t>PROGESTERON</t>
  </si>
  <si>
    <t>132648</t>
  </si>
  <si>
    <t>UTROGESTAN</t>
  </si>
  <si>
    <t>100MG CPS MOL 30</t>
  </si>
  <si>
    <t>216866</t>
  </si>
  <si>
    <t>150MG TBL PRO 30 III</t>
  </si>
  <si>
    <t>46444</t>
  </si>
  <si>
    <t>TRITTICO AC 150</t>
  </si>
  <si>
    <t>150MG TBL RET 60</t>
  </si>
  <si>
    <t>Venlafaxin</t>
  </si>
  <si>
    <t>142083</t>
  </si>
  <si>
    <t>VENLAFAXIN MYLAN</t>
  </si>
  <si>
    <t>75MG CPS PRO 90</t>
  </si>
  <si>
    <t>162843</t>
  </si>
  <si>
    <t>75MG CPS PRO 50</t>
  </si>
  <si>
    <t>146877</t>
  </si>
  <si>
    <t>163145</t>
  </si>
  <si>
    <t>170129</t>
  </si>
  <si>
    <t>ADORMA</t>
  </si>
  <si>
    <t>132901</t>
  </si>
  <si>
    <t>138552</t>
  </si>
  <si>
    <t>40MG/20MG TBL PRO 60</t>
  </si>
  <si>
    <t>*1023</t>
  </si>
  <si>
    <t>*4005</t>
  </si>
  <si>
    <t>29815</t>
  </si>
  <si>
    <t>AVAMYS</t>
  </si>
  <si>
    <t>27,5MCG/DÁV NAS SPR SUS 1X60DÁ</t>
  </si>
  <si>
    <t>132866</t>
  </si>
  <si>
    <t>LINDYNETTE 20</t>
  </si>
  <si>
    <t>75MCG/20MCG TBL OBD 3X21</t>
  </si>
  <si>
    <t>27899</t>
  </si>
  <si>
    <t>202790</t>
  </si>
  <si>
    <t>VERAL 1% GEL</t>
  </si>
  <si>
    <t>10MG/G GEL 100G II</t>
  </si>
  <si>
    <t>169882</t>
  </si>
  <si>
    <t>1MG/G GEL 1X50G</t>
  </si>
  <si>
    <t>155781</t>
  </si>
  <si>
    <t>100MG/50MG TBL NOB 50</t>
  </si>
  <si>
    <t>13892</t>
  </si>
  <si>
    <t>50MG TBL FLM 30 I</t>
  </si>
  <si>
    <t>25MG TBL PRO 100</t>
  </si>
  <si>
    <t>97563</t>
  </si>
  <si>
    <t>56977</t>
  </si>
  <si>
    <t>2,5MG TBL NOB 30</t>
  </si>
  <si>
    <t>186538</t>
  </si>
  <si>
    <t>CALTRATE PLUS</t>
  </si>
  <si>
    <t>TBL FLM 90</t>
  </si>
  <si>
    <t>99366</t>
  </si>
  <si>
    <t>AMOKSIKLAV 457 MG/5 ML</t>
  </si>
  <si>
    <t>400MG/57MG/5ML POR PLV SUS 70M</t>
  </si>
  <si>
    <t>69418</t>
  </si>
  <si>
    <t>DIAZEPAM DESITIN RECTAL TUBE</t>
  </si>
  <si>
    <t>10MG RCT SOL 5X2,5ML</t>
  </si>
  <si>
    <t>ERYTHROMYCIN, KOMBINACE</t>
  </si>
  <si>
    <t>173200</t>
  </si>
  <si>
    <t>ZINERYT</t>
  </si>
  <si>
    <t>40MG/ML+12MG/ML DRM SOL 1+1X30</t>
  </si>
  <si>
    <t>HYDROCORTISON LÉČIVA</t>
  </si>
  <si>
    <t>10MG/G UNG 10G</t>
  </si>
  <si>
    <t>Pseudoefedrin, kombinace</t>
  </si>
  <si>
    <t>29051</t>
  </si>
  <si>
    <t>AERINAZE</t>
  </si>
  <si>
    <t>2,5MG/120MG TBL RET 14</t>
  </si>
  <si>
    <t>81247</t>
  </si>
  <si>
    <t>KRYTÍ ABSORPČNÍ TENKÉ MEPILEX LITE</t>
  </si>
  <si>
    <t>10X10CM,SE SILIKONOVOU VRSTVOU SAFETAC,5KS</t>
  </si>
  <si>
    <t>80194</t>
  </si>
  <si>
    <t>KRYTÍ MŘÍŽKA SILIKONOVÁ MEPITEL</t>
  </si>
  <si>
    <t>7,5X10CM,NEADHERENTNÍ K RÁNĚ,10KS</t>
  </si>
  <si>
    <t>169610</t>
  </si>
  <si>
    <t>KRYTÍ ANTIMIKROBIÁLNÍ MEPILEX TRANSFER AG</t>
  </si>
  <si>
    <t>7,5 X 8,5 CM,SILIKONOVÁ KONTAKTNÍ VRSTVA K.ODVODU EXSUDÁTU,10KS</t>
  </si>
  <si>
    <t>53853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</si>
  <si>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</si>
  <si>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</si>
  <si>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</si>
  <si>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</si>
  <si>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</si>
  <si>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</si>
  <si>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81476</t>
  </si>
  <si>
    <t>KRYTÍ ABSORPČNÍ TENKÉ MEPILEX BORDER LITE</t>
  </si>
  <si>
    <t>2537</t>
  </si>
  <si>
    <t>1,5MG TBL NOB 50</t>
  </si>
  <si>
    <t>62047</t>
  </si>
  <si>
    <t>LOCOID LIPOCREAM 0,1%</t>
  </si>
  <si>
    <t>47028</t>
  </si>
  <si>
    <t>1MG/G CRM 15G</t>
  </si>
  <si>
    <t>20MG TBL ENT 30</t>
  </si>
  <si>
    <t>216196</t>
  </si>
  <si>
    <t>250MG TBL FLM 14</t>
  </si>
  <si>
    <t>14451</t>
  </si>
  <si>
    <t>OMEPRAZOL 20 GALMED</t>
  </si>
  <si>
    <t>CPS DUR 28X20MG</t>
  </si>
  <si>
    <t>183521</t>
  </si>
  <si>
    <t>146893</t>
  </si>
  <si>
    <t>180086</t>
  </si>
  <si>
    <t>160MCG/4,5MCG INH PLV 1X60DÁV</t>
  </si>
  <si>
    <t>2720</t>
  </si>
  <si>
    <t>Atenolol a thiazidy</t>
  </si>
  <si>
    <t>76715</t>
  </si>
  <si>
    <t>TENORETIC</t>
  </si>
  <si>
    <t>DESOGESTREL A ETHINYLESTRADIOL</t>
  </si>
  <si>
    <t>67238</t>
  </si>
  <si>
    <t>MERCILON</t>
  </si>
  <si>
    <t>0,15MG/0,02MG TBL NOB 6X21</t>
  </si>
  <si>
    <t>97522</t>
  </si>
  <si>
    <t>500MG TBL FLM 30</t>
  </si>
  <si>
    <t>11063</t>
  </si>
  <si>
    <t>IBALGIN 600</t>
  </si>
  <si>
    <t>600MG TBL FLM 30</t>
  </si>
  <si>
    <t>INDOBUFEN</t>
  </si>
  <si>
    <t>47845</t>
  </si>
  <si>
    <t>IBUSTRIN</t>
  </si>
  <si>
    <t>KAPTOPRIL</t>
  </si>
  <si>
    <t>12,5MG TBL NOB 30</t>
  </si>
  <si>
    <t>11636</t>
  </si>
  <si>
    <t>8MG TBL FLM 15</t>
  </si>
  <si>
    <t>184333</t>
  </si>
  <si>
    <t>ZANACODAR</t>
  </si>
  <si>
    <t>80MG TBL NOB 90</t>
  </si>
  <si>
    <t>12686</t>
  </si>
  <si>
    <t>100MG TBL PRO 10</t>
  </si>
  <si>
    <t>TROSPIUM</t>
  </si>
  <si>
    <t>124902</t>
  </si>
  <si>
    <t>SPASMED</t>
  </si>
  <si>
    <t>140625</t>
  </si>
  <si>
    <t>EPITÉZA MAMÁRNÍ ESSENTIAL LIGHT 2A</t>
  </si>
  <si>
    <t>SILIKONOVÁ ODLEHČENÁ, ASYMETRICKÁ, 356</t>
  </si>
  <si>
    <t>NORETHISTERON A ESTROGEN</t>
  </si>
  <si>
    <t>46646</t>
  </si>
  <si>
    <t>ACTIVELLE</t>
  </si>
  <si>
    <t>1MG/0,5MG TBL FLM 3X28</t>
  </si>
  <si>
    <t>83100</t>
  </si>
  <si>
    <t>1MG TBL PRO 30</t>
  </si>
  <si>
    <t>100MG/2,5MG SUP 20</t>
  </si>
  <si>
    <t>FLUOCINOLON-ACETONID</t>
  </si>
  <si>
    <t>3388</t>
  </si>
  <si>
    <t>FLUCINAR</t>
  </si>
  <si>
    <t>0,25MG/G UNG 15G</t>
  </si>
  <si>
    <t>180174</t>
  </si>
  <si>
    <t>CANESTEN GYN 6 DNÍ</t>
  </si>
  <si>
    <t>0,01G/G VAG CRM 35G+APL</t>
  </si>
  <si>
    <t>Tamsulosin a dutasterid</t>
  </si>
  <si>
    <t>145988</t>
  </si>
  <si>
    <t>DUODART</t>
  </si>
  <si>
    <t>0,5MG/0,4MG CPS DUR 90</t>
  </si>
  <si>
    <t>138847</t>
  </si>
  <si>
    <t>37,5MG/325MG TBL FLM 90 I</t>
  </si>
  <si>
    <t>170473</t>
  </si>
  <si>
    <t>KRYTÍ PĚNOVÉ ABSORPČNÍ MEPILEX XT</t>
  </si>
  <si>
    <t>169918</t>
  </si>
  <si>
    <t>KRYTÍ NEADHERENTNÍ MEPITEL FILM</t>
  </si>
  <si>
    <t>10X12CM,SE SILIKONOVOU VRSTVOU SAFETAC,10KS</t>
  </si>
  <si>
    <t>LOMUSTIN</t>
  </si>
  <si>
    <t>64653</t>
  </si>
  <si>
    <t>CEENU LOMUSTINE (CCNU)</t>
  </si>
  <si>
    <t>100MG CPS DUR 20</t>
  </si>
  <si>
    <t>183530</t>
  </si>
  <si>
    <t>250MG CPS DUR 5</t>
  </si>
  <si>
    <t>183527</t>
  </si>
  <si>
    <t>183531</t>
  </si>
  <si>
    <t>201138</t>
  </si>
  <si>
    <t>166776</t>
  </si>
  <si>
    <t>50MG TBL FLM 100 I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</si>
  <si>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</si>
  <si>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</si>
  <si>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</si>
  <si>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</si>
  <si>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</si>
  <si>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L02BG04 - LETROZOL</t>
  </si>
  <si>
    <t>N03AX16 - PREGABALIN</t>
  </si>
  <si>
    <t>L02BG06 - EXEMESTAN</t>
  </si>
  <si>
    <t>N02AE01 - BUPRENORFIN</t>
  </si>
  <si>
    <t>L02BG03 - ANASTROZOL</t>
  </si>
  <si>
    <t>N03AX14 - LEVETIRACETAM</t>
  </si>
  <si>
    <t>N06AB06 - SERTRALIN</t>
  </si>
  <si>
    <t>R01AD09 - MOMETASON</t>
  </si>
  <si>
    <t>A04AA02 - GRANISETRON</t>
  </si>
  <si>
    <t>L01BC06 - KAPECITABIN</t>
  </si>
  <si>
    <t>L02BB03 - BIKALUTAMID</t>
  </si>
  <si>
    <t>L01XE15 - VEMURAFENIB</t>
  </si>
  <si>
    <t>N02AJ06 - KODEIN A PARACETAMOL</t>
  </si>
  <si>
    <t>N06AX16 - VENLAFAXIN</t>
  </si>
  <si>
    <t>N06AX21 - DULOXETIN</t>
  </si>
  <si>
    <t>N06BX18 - VINPOCETIN</t>
  </si>
  <si>
    <t>C02AC05 - MOXONIDIN</t>
  </si>
  <si>
    <t>R05CB06 - AMBROXOL</t>
  </si>
  <si>
    <t>R06AE09 - LEVOCETIRIZIN</t>
  </si>
  <si>
    <t>C07AG02 - KARVEDILOL</t>
  </si>
  <si>
    <t>C10AA01 - SIMVASTATIN</t>
  </si>
  <si>
    <t>R03AK07 - FORMOTEROL A BUDESONID</t>
  </si>
  <si>
    <t>L03AB04 - INTERFERON ALFA-2A</t>
  </si>
  <si>
    <t>M01AC06 - MELOXIKAM</t>
  </si>
  <si>
    <t>N02AE01</t>
  </si>
  <si>
    <t>N03AX14</t>
  </si>
  <si>
    <t>L01BC06</t>
  </si>
  <si>
    <t>L02BG03</t>
  </si>
  <si>
    <t>L02BG04</t>
  </si>
  <si>
    <t>L03AB04</t>
  </si>
  <si>
    <t>N03AX16</t>
  </si>
  <si>
    <t>L02BB03</t>
  </si>
  <si>
    <t>L02BG06</t>
  </si>
  <si>
    <t>R06AE09</t>
  </si>
  <si>
    <t>400MG/57MG/5ML POR PLV SUS 70ML</t>
  </si>
  <si>
    <t>C07AG02</t>
  </si>
  <si>
    <t>L01XE15</t>
  </si>
  <si>
    <t>R03AK07</t>
  </si>
  <si>
    <t>N06AB06</t>
  </si>
  <si>
    <t>A04AA02</t>
  </si>
  <si>
    <t>M01AC06</t>
  </si>
  <si>
    <t>N06BX18</t>
  </si>
  <si>
    <t>R01AD09</t>
  </si>
  <si>
    <t>R05CB06</t>
  </si>
  <si>
    <t>C02AC05</t>
  </si>
  <si>
    <t>N06AX16</t>
  </si>
  <si>
    <t>N06AX21</t>
  </si>
  <si>
    <t>N02AJ06</t>
  </si>
  <si>
    <t>C10AA01</t>
  </si>
  <si>
    <t>160MCG/4,5MCG INH PLV 10X120DÁV</t>
  </si>
  <si>
    <t>Přehled plnění PL - Preskripce léčivých přípravků - orientační přehled</t>
  </si>
  <si>
    <t>2101</t>
  </si>
  <si>
    <t>ONK: vedení klinického pracoviště</t>
  </si>
  <si>
    <t>ONK: vedení klinického pracoviště Celkem</t>
  </si>
  <si>
    <t>ZA320</t>
  </si>
  <si>
    <t>Kompresa gáza 5 x 5 cm/100 ks nesterilní 06001</t>
  </si>
  <si>
    <t>ZA331</t>
  </si>
  <si>
    <t>Obinadlo fixa crep 10 cm x 4 m 1323100104</t>
  </si>
  <si>
    <t>ZA413</t>
  </si>
  <si>
    <t>Kompresa gáza 10 x 10 cm/100 ks nesterilní 06003</t>
  </si>
  <si>
    <t>ZA446</t>
  </si>
  <si>
    <t>Vata buničitá přířezy 20 x 30 cm 1230200129</t>
  </si>
  <si>
    <t>ZA453</t>
  </si>
  <si>
    <t>Kompresa vliwazel 10 x 20 nesterilní 30431</t>
  </si>
  <si>
    <t>ZA464</t>
  </si>
  <si>
    <t>Kompresa NT 10 x 10 cm/2 ks sterilní 26520</t>
  </si>
  <si>
    <t>ZA547</t>
  </si>
  <si>
    <t>Krytí inadine nepřilnavé 9,5 x 9,5 cm 1/10 SYS01512EE</t>
  </si>
  <si>
    <t>ZA562</t>
  </si>
  <si>
    <t>Náplast cosmopor i. v. 6 x 8 cm bal. á 50 ks 9008054</t>
  </si>
  <si>
    <t>ZA593</t>
  </si>
  <si>
    <t>Tampon sterilní stáčený 20 x 20 cm / 5 ks 28003+</t>
  </si>
  <si>
    <t>ZA643</t>
  </si>
  <si>
    <t>Kompresa vliwasoft 10 x 20 nesterilní á 100 ks 12070</t>
  </si>
  <si>
    <t>ZC100</t>
  </si>
  <si>
    <t>Vata buničitá dělená 2 role / 500 ks 40 x 50 mm 1230200310</t>
  </si>
  <si>
    <t>ZF352</t>
  </si>
  <si>
    <t>Náplast transpore bílá 2,50 cm x 9,14 m bal. á 12 ks 1534-1</t>
  </si>
  <si>
    <t>ZH012</t>
  </si>
  <si>
    <t>Náplast micropore 2,50 cm x 9,10 m 840W-1</t>
  </si>
  <si>
    <t>ZI599</t>
  </si>
  <si>
    <t>Náplast curapor 10 x   8 cm 32913 ( 22121,  náhrada za cosmopor )</t>
  </si>
  <si>
    <t>ZK404</t>
  </si>
  <si>
    <t>Krytí prontosan roztok 350 ml 400416</t>
  </si>
  <si>
    <t>ZB571</t>
  </si>
  <si>
    <t>Krytí melgisorb Ag alginátové 5 x 5 cm bal. á 10 ks 256050-00</t>
  </si>
  <si>
    <t>ZN470</t>
  </si>
  <si>
    <t>Obvaz elastický síťový pruban č. 5 ramena, hlava, podpaží 1323300250</t>
  </si>
  <si>
    <t>ZN477</t>
  </si>
  <si>
    <t>Obinadlo elastické universal 12 cm x 5 m 1323100314</t>
  </si>
  <si>
    <t>ZN812</t>
  </si>
  <si>
    <t>Roztok k výplachům dutiny ústní CAPHOSOL 15 ml bal. á 60 ks</t>
  </si>
  <si>
    <t>ZA458</t>
  </si>
  <si>
    <t>Kompresa vliwazel 20 x 40/50 ks nesterilní 30436</t>
  </si>
  <si>
    <t>ZB974</t>
  </si>
  <si>
    <t>Krytí prontosan Gel wound hydrogel x 250 gr 400508</t>
  </si>
  <si>
    <t>ZA713</t>
  </si>
  <si>
    <t>Měřič žilního tlaku 01 646992</t>
  </si>
  <si>
    <t>ZA727</t>
  </si>
  <si>
    <t>Kontejner 30 ml sterilní uchovávání pevných i kapalných vzorků (nesterilní obal) bal. á 500 ks FLME25175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</si>
  <si>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</si>
  <si>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</si>
  <si>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</si>
  <si>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</si>
  <si>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</si>
  <si>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</si>
  <si>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</si>
  <si>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</si>
  <si>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</si>
  <si>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</si>
  <si>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</si>
  <si>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</si>
  <si>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</si>
  <si>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</si>
  <si>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ZB103</t>
  </si>
  <si>
    <t>Láhev k odsávačce flovac 2l hadice 1,8 m 000-036-021</t>
  </si>
  <si>
    <t>ZB117</t>
  </si>
  <si>
    <t>Lanceta haemolance modrá plus low flow bal. á 100 ks DIS7371</t>
  </si>
  <si>
    <t>ZB249</t>
  </si>
  <si>
    <t>Sáček močový s křížovou výpustí 2000 ml ZAR-TNU201601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</si>
  <si>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</si>
  <si>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</si>
  <si>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</si>
  <si>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</si>
  <si>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</si>
  <si>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</si>
  <si>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</si>
  <si>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</si>
  <si>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</si>
  <si>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</si>
  <si>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</si>
  <si>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</si>
  <si>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</si>
  <si>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</si>
  <si>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</si>
  <si>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</si>
  <si>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ZC498</t>
  </si>
  <si>
    <t>Držák močových sáčků UH 800800100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</si>
  <si>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</si>
  <si>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</si>
  <si>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</si>
  <si>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</si>
  <si>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</si>
  <si>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</si>
  <si>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</si>
  <si>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</si>
  <si>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</si>
  <si>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</si>
  <si>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</si>
  <si>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</si>
  <si>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ZE468</t>
  </si>
  <si>
    <t>Zkumavka modrá 1 ml 454320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</si>
  <si>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</si>
  <si>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</si>
  <si>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</si>
  <si>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</si>
  <si>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</si>
  <si>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</si>
  <si>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</si>
  <si>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</si>
  <si>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ZH493</t>
  </si>
  <si>
    <t>Katetr močový foley CH16 180605-000160</t>
  </si>
  <si>
    <t>ZH546</t>
  </si>
  <si>
    <t>Set flocare infinity pack mobile W/O MP Transition (APA 3227163) pro domácí péči 586484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</si>
  <si>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</si>
  <si>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</si>
  <si>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</si>
  <si>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</si>
  <si>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</si>
  <si>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</si>
  <si>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</si>
  <si>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</si>
  <si>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</si>
  <si>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</si>
  <si>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ZK798</t>
  </si>
  <si>
    <t>Zátka combi modrá 4495152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</si>
  <si>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</si>
  <si>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</si>
  <si>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</si>
  <si>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</si>
  <si>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</si>
  <si>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</si>
  <si>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</si>
  <si>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</si>
  <si>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</si>
  <si>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>Nástavec pro odběr moče ke zkumavce vacuete 450251</t>
  </si>
  <si>
    <t>ZL688</t>
  </si>
  <si>
    <t>Proužky Accu-Check Inform IIStrip 50 EU1 á 50 ks 05942861041</t>
  </si>
  <si>
    <t>ZB985</t>
  </si>
  <si>
    <t>Zkumavka močová urin-monovette s pístem 10 ml sterilní bal. á 100 ks 10.252.020</t>
  </si>
  <si>
    <t>ZM656</t>
  </si>
  <si>
    <t>Krytí - roztok Microdacyn 250 ml s rozprašovačem MI44106-00</t>
  </si>
  <si>
    <t>ZN206</t>
  </si>
  <si>
    <t>Lopatka ústní dřevěná lékařská sterilní 150 x 17 mm bal. á 500 ks 4002/SG/CS/L</t>
  </si>
  <si>
    <t>ZN297</t>
  </si>
  <si>
    <t>Hadička spojovací Gamaplus 1,8 x 450 LL NO DOP 606301-ND</t>
  </si>
  <si>
    <t>ZN618</t>
  </si>
  <si>
    <t>Brýle kyslíkové pro dospělé bal. á 100 ks A0100</t>
  </si>
  <si>
    <t>ZN854</t>
  </si>
  <si>
    <t>Stříkačka injekční arteriální 3 ml bez jehly s heparinem bal. á 100 ks safePICO Aspirator 956-622</t>
  </si>
  <si>
    <t>ZO372</t>
  </si>
  <si>
    <t>Konektor bezjehlový OptiSyte JIM:JSM4001</t>
  </si>
  <si>
    <t>ZO932</t>
  </si>
  <si>
    <t>Zkumavka 13 ml PP 101/16,5 mm bílý uzávěr sterilní 60.540.012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</si>
  <si>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</si>
  <si>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</si>
  <si>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</si>
  <si>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</si>
  <si>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ZA715</t>
  </si>
  <si>
    <t>Set infuzní intrafix primeline classic 150 cm 4062957</t>
  </si>
  <si>
    <t>ZE079</t>
  </si>
  <si>
    <t>Set transfúzní non PVC s odvzdušněním a bakteriálním filtrem ZAR-I-TS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</si>
  <si>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</si>
  <si>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</si>
  <si>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</si>
  <si>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</si>
  <si>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</si>
  <si>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</si>
  <si>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</si>
  <si>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</si>
  <si>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ZB729</t>
  </si>
  <si>
    <t>Jehla surecan 90°G20 žlutá zahnutá 20 mm ke krátkodobé infuzi bal. á 50 ks 4439937</t>
  </si>
  <si>
    <t>ZB769</t>
  </si>
  <si>
    <t>Jehla vakuová 206/38 mm žlutá 450077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</si>
  <si>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</si>
  <si>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</si>
  <si>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</si>
  <si>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</si>
  <si>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</si>
  <si>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</si>
  <si>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</si>
  <si>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</si>
  <si>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</si>
  <si>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</si>
  <si>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</si>
  <si>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</si>
  <si>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DH758</t>
  </si>
  <si>
    <t>Bactec Plus Aerobic-plastic</t>
  </si>
  <si>
    <t>DH759</t>
  </si>
  <si>
    <t>Bactec Lytic/ 10 Anaerobic- plastic</t>
  </si>
  <si>
    <t>ZD533</t>
  </si>
  <si>
    <t>Port polysulfon-titanový slim 6F 21-4083-24</t>
  </si>
  <si>
    <t>ZN620</t>
  </si>
  <si>
    <t>Maska kyslíková dospělá s nebulizací a hadičkou 2 m bal. á 100 ks A0400</t>
  </si>
  <si>
    <t>ZA316</t>
  </si>
  <si>
    <t>Krytí mepitel 7,5 x 10 cm bal. á 10 ks 290710-15</t>
  </si>
  <si>
    <t>ZA318</t>
  </si>
  <si>
    <t>Náplast transpore 1,25 cm x 9,14 m 1527-0</t>
  </si>
  <si>
    <t>ZA324</t>
  </si>
  <si>
    <t>Krytí tegaderm 10,0 cm x 12,0 cm bal. á 50 ks 1626W</t>
  </si>
  <si>
    <t>ZA478</t>
  </si>
  <si>
    <t>Krytí actisorb plus 10,5 x 10,5 cm bal. á 10 ks s aktivním uhlím SYSMAP105EE</t>
  </si>
  <si>
    <t>ZA509</t>
  </si>
  <si>
    <t>Krytí tegaderm 8,5 cm x 7,0 cm bal. á 100 ks s výřezem 1633</t>
  </si>
  <si>
    <t>ZA521</t>
  </si>
  <si>
    <t>Kompresa vliwazel 20 x 20 nesterilní bal. á 25 ks 30434</t>
  </si>
  <si>
    <t>ZA530</t>
  </si>
  <si>
    <t>Vložky hygienické samu 7162212</t>
  </si>
  <si>
    <t>ZB084</t>
  </si>
  <si>
    <t>Náplast transpore 2,50 cm x 9,14 m 1527-1</t>
  </si>
  <si>
    <t>ZB404</t>
  </si>
  <si>
    <t>Náplast cosmos 8 cm x 1 m 5403353</t>
  </si>
  <si>
    <t>ZC550</t>
  </si>
  <si>
    <t>Krytí mepilex silikonový Ag 10 x 10 cm bal. á 5 ks 287110-00</t>
  </si>
  <si>
    <t>ZC845</t>
  </si>
  <si>
    <t>Kompresa NT 10 x 20 cm/5 ks sterilní 26621</t>
  </si>
  <si>
    <t>ZD633</t>
  </si>
  <si>
    <t>Krytí mepilex border sacrum 18 x 18 cm bal. á 5 ks 282000-01</t>
  </si>
  <si>
    <t>ZE108</t>
  </si>
  <si>
    <t>Krytí mepilex lite 10 x 10 cm bal. á 5 ks 284100-01</t>
  </si>
  <si>
    <t>ZF351</t>
  </si>
  <si>
    <t>Náplast transpore bílá 1,25 cm x 9,14 m bal. á 24 ks 1534-0</t>
  </si>
  <si>
    <t>ZI600</t>
  </si>
  <si>
    <t>Náplast curapor 10 x 15 cm 32914 ( náhrada za cosmopor )</t>
  </si>
  <si>
    <t>ZK405</t>
  </si>
  <si>
    <t>Krytí hemostatické gelitaspon standard 80 x 50 mm x 10 mm bal. á 10 ks A2107861</t>
  </si>
  <si>
    <t>ZL999</t>
  </si>
  <si>
    <t>Rychloobvaz 8 x 4 cm / 3 ks 001445510</t>
  </si>
  <si>
    <t>ZF042</t>
  </si>
  <si>
    <t>Krytí mastný tyl jelonet 10 x 10 cm á 10 ks 7404</t>
  </si>
  <si>
    <t>ZN366</t>
  </si>
  <si>
    <t>Náplast poinjekční elastická tkaná jednotl. baleno 19 mm x 72 mm P-CURE1972ELAST</t>
  </si>
  <si>
    <t>ZN468</t>
  </si>
  <si>
    <t>Obvaz elastický síťový pruban č. 3 chodidlo, holeň, loket 1323300230</t>
  </si>
  <si>
    <t>ZN814</t>
  </si>
  <si>
    <t>Krytí gelové na rány ActiMaris bal. á 20g 3097749</t>
  </si>
  <si>
    <t>ZI327</t>
  </si>
  <si>
    <t>Náplast cosmopor antibacterial 10,0 x 6 cm sterilní á 25 ks 9010010</t>
  </si>
  <si>
    <t>ZA452</t>
  </si>
  <si>
    <t>Kompresa vliwazel 10 x 10  nesterilní 30430</t>
  </si>
  <si>
    <t>ZA812</t>
  </si>
  <si>
    <t>Uzávěr do katetrů 4435001</t>
  </si>
  <si>
    <t>ZA967</t>
  </si>
  <si>
    <t>Set flocare 800 Pack Transition nový pro enter. vaky ( APA 3227171) 586511</t>
  </si>
  <si>
    <t>ZA996</t>
  </si>
  <si>
    <t>Kanyla TS 8,0 s manžetou 100/800/080</t>
  </si>
  <si>
    <t>ZB314</t>
  </si>
  <si>
    <t>Kanyla TS 8,0 s manžetou bal. á 2 ks 100/523/080</t>
  </si>
  <si>
    <t>ZB488</t>
  </si>
  <si>
    <t>Sprej cavilon 28 ml bal. á 12 ks 3346E</t>
  </si>
  <si>
    <t>ZB753</t>
  </si>
  <si>
    <t>Nebulizátor s maskou+hadičkou 1483</t>
  </si>
  <si>
    <t>ZB775</t>
  </si>
  <si>
    <t>Zkumavka koagulace 4 ml modrá 454329</t>
  </si>
  <si>
    <t>ZB893</t>
  </si>
  <si>
    <t>Stříkačka inzulinová omnican 0,5 ml 100j s jehlou 30 G 9151125S</t>
  </si>
  <si>
    <t>ZB949</t>
  </si>
  <si>
    <t>Pinzeta UH sterilní HAR478 165 (HAR999565)</t>
  </si>
  <si>
    <t>ZD650</t>
  </si>
  <si>
    <t>Aquapak - sterilní voda 340 ml s adaptérem bal. á 20 ks 400340</t>
  </si>
  <si>
    <t>ZH816</t>
  </si>
  <si>
    <t>Katetr močový foley CH14 180605-000140</t>
  </si>
  <si>
    <t>ZK799</t>
  </si>
  <si>
    <t>Zátka combi červená 4495101</t>
  </si>
  <si>
    <t>ZN906</t>
  </si>
  <si>
    <t>Set flocare infinity pack transition (APA 3227148) pro nemocniční péči 586513</t>
  </si>
  <si>
    <t>ZE219</t>
  </si>
  <si>
    <t>Adaptér greiner 451201</t>
  </si>
  <si>
    <t>ZO086</t>
  </si>
  <si>
    <t>Konektor flocare na sondu Luer NOVÝ 30 ks 589733</t>
  </si>
  <si>
    <t>ZB516</t>
  </si>
  <si>
    <t>Kanyla TS 9,0 bez manžety 100/811/090</t>
  </si>
  <si>
    <t>ZC052</t>
  </si>
  <si>
    <t>Tlouček drsný 24 x 115 mm JIZE213A/1</t>
  </si>
  <si>
    <t>ZC858</t>
  </si>
  <si>
    <t>Miska třecí drsná 211/1/0 8,1 cm JIZE211A/1/0</t>
  </si>
  <si>
    <t>ZC625</t>
  </si>
  <si>
    <t>Katetr CVC 3 lumen 7 Fr 18/18/16G set bal. á 5 ks NM-15703</t>
  </si>
  <si>
    <t>ZA832</t>
  </si>
  <si>
    <t>Jehla injekční 0,9 x 40 mm žlutá 4657519</t>
  </si>
  <si>
    <t>ZA999</t>
  </si>
  <si>
    <t>Jehla injekční 0,5 x 16 mm oranžová 4657853</t>
  </si>
  <si>
    <t>ZB768</t>
  </si>
  <si>
    <t>Jehla vakuová 216/38 mm zelená 450076</t>
  </si>
  <si>
    <t>ZM291</t>
  </si>
  <si>
    <t>Rukavice nitril sempercare bez p. S bal. á 200 ks 30802</t>
  </si>
  <si>
    <t>ZM293</t>
  </si>
  <si>
    <t>Rukavice nitril sempercare bez p. L bal. á 200 ks 30804</t>
  </si>
  <si>
    <t>ZB173</t>
  </si>
  <si>
    <t>Maska kyslíková s hadičkou a nosní svorkou dospělá H-103013</t>
  </si>
  <si>
    <t>ZA557</t>
  </si>
  <si>
    <t>Kompresa gáza 10 x 20 cm/5 ks sterilní 26013</t>
  </si>
  <si>
    <t>ZD668</t>
  </si>
  <si>
    <t>Kompresa gáza 10 x 10 cm/5 ks sterilní 1325019275</t>
  </si>
  <si>
    <t>ZD740</t>
  </si>
  <si>
    <t>Kompresa gáza sterilkompres 7,5 x 7,5 cm/5 ks sterilní 1325019265(1230119225)</t>
  </si>
  <si>
    <t>ZH011</t>
  </si>
  <si>
    <t>Náplast micropore 1,25 cm x 9,14 m bal. á 24 ks 1530-0</t>
  </si>
  <si>
    <t>ZL662</t>
  </si>
  <si>
    <t>Krytí mastný tyl pharmatull   5 x   5 cm bal. á 10 ks P-Tull5050</t>
  </si>
  <si>
    <t>ZA728</t>
  </si>
  <si>
    <t>Lopatka ústní dřevěná lékařská nesterilní bal. á 100 ks 1320100655</t>
  </si>
  <si>
    <t>ZF192</t>
  </si>
  <si>
    <t>Nádoba na kontaminovaný odpad 4 l 15-0004</t>
  </si>
  <si>
    <t>ZB767</t>
  </si>
  <si>
    <t>Jehla vakuová 226/38 mm černá 450075</t>
  </si>
  <si>
    <t>ZB417</t>
  </si>
  <si>
    <t>Jehla vacutainer BD eclipse 21 g s držákem bal. á 100 ks 368650</t>
  </si>
  <si>
    <t>ZK475</t>
  </si>
  <si>
    <t>Rukavice operační latexové s pudrem ansell, vasco surgical powderet vel. 7 6035526 (303504EU)</t>
  </si>
  <si>
    <t>ZK441</t>
  </si>
  <si>
    <t>Rukavice operační latexové s pudrem sempermed classic vel. 8,5 31285</t>
  </si>
  <si>
    <t>ZO114</t>
  </si>
  <si>
    <t>Maska termoplastická RG-ELH-2022</t>
  </si>
  <si>
    <t>ZO113</t>
  </si>
  <si>
    <t>Maska termoplastická RG-ELS-2022/RLG-ELS-2412CN</t>
  </si>
  <si>
    <t>ZM805</t>
  </si>
  <si>
    <t>Filtr dýchací M-Piece and Filter Kit bal á 20 ks 11-200-08-01 1522142</t>
  </si>
  <si>
    <t>ZI493</t>
  </si>
  <si>
    <t>Rukavice vinyl bez p. XL 01260-XL (364-XL)</t>
  </si>
  <si>
    <t>ZI759</t>
  </si>
  <si>
    <t>Rukavice vinyl bez p. L á 100 ks EFEKTVR04</t>
  </si>
  <si>
    <t>ZA008</t>
  </si>
  <si>
    <t>Obvaz elastický síťový pruban č. 10 427310</t>
  </si>
  <si>
    <t>ZA329</t>
  </si>
  <si>
    <t>Obinadlo fixa crep   6 cm x 4 m 1323100102</t>
  </si>
  <si>
    <t>ZA410</t>
  </si>
  <si>
    <t>Gáza v pásu 7 cm x 40 m, 17 nití 12002</t>
  </si>
  <si>
    <t>ZA463</t>
  </si>
  <si>
    <t>Kompresa NT 10 x 20 cm/2 ks sterilní 26620</t>
  </si>
  <si>
    <t>ZA544</t>
  </si>
  <si>
    <t>Krytí inadine nepřilnavé 5,0 x 5,0 cm 1/10 SYS01481EE</t>
  </si>
  <si>
    <t>ZD770</t>
  </si>
  <si>
    <t>Krytí tubifast 7,5 x 10 m 2438</t>
  </si>
  <si>
    <t>ZA602</t>
  </si>
  <si>
    <t>Kompresa gáza 5,0 x 5,0 cm/2 ks sterilní karton á 1000 ks 26001</t>
  </si>
  <si>
    <t>ZL790</t>
  </si>
  <si>
    <t>Obvaz sterilní hotový č. 3 A4101144</t>
  </si>
  <si>
    <t>ZK087</t>
  </si>
  <si>
    <t>Krém cavilon ochranný bariérový á 28 g bal. á 12 ks 3391E</t>
  </si>
  <si>
    <t>ZM769</t>
  </si>
  <si>
    <t>Ubrousky cavilon pro péči při inkontinenci 8 ubrousků 20 x 30 cm bal. á 96 ks 9274 DH888843488</t>
  </si>
  <si>
    <t>ZA612</t>
  </si>
  <si>
    <t>Kompresa NT 10 x 10 cm/1 ks sterilní nastřižená  karton á 800 ks 26522</t>
  </si>
  <si>
    <t>ZN474</t>
  </si>
  <si>
    <t>Vložky porodnické maxi 7 x 25 1322300001</t>
  </si>
  <si>
    <t>ZA551</t>
  </si>
  <si>
    <t>Kompresa gáza 10 x 20 cm/3 ks sterilní karton á 1200 ks 26016</t>
  </si>
  <si>
    <t>ZA460</t>
  </si>
  <si>
    <t>Gáza přířezy 32 cm x 42 cm 07005+</t>
  </si>
  <si>
    <t>ZP179</t>
  </si>
  <si>
    <t>Krytí tubifast 25 cm x 10 m 2444</t>
  </si>
  <si>
    <t>ZB424</t>
  </si>
  <si>
    <t>Elektroda EKG H34SG 31.1946.21</t>
  </si>
  <si>
    <t>ZB439</t>
  </si>
  <si>
    <t>Odstraňovač náplastí Convacare á 100 ks 0011279 37443</t>
  </si>
  <si>
    <t>ZG126</t>
  </si>
  <si>
    <t>Elektroda defibrilační pro dospělé QC 11996-000091</t>
  </si>
  <si>
    <t>ZC041</t>
  </si>
  <si>
    <t>Kádinka nízká sklo 50 ml KAVA632411010050</t>
  </si>
  <si>
    <t>ZC038</t>
  </si>
  <si>
    <t>Kádinka vysoká sklo 150 ml KAVA632417012150_U</t>
  </si>
  <si>
    <t>ZM294</t>
  </si>
  <si>
    <t>Rukavice nitril sempercare bez p. XL bal. á 180 ks 30818</t>
  </si>
  <si>
    <t>ZN126</t>
  </si>
  <si>
    <t>Rukavice operační gammex latex PF bez pudru 7,0 330048070</t>
  </si>
  <si>
    <t>ZN130</t>
  </si>
  <si>
    <t>Rukavice operační gammex latex PF bez pudru 6,0 330048060</t>
  </si>
  <si>
    <t>ZN108</t>
  </si>
  <si>
    <t>Rukavice operační gammex latex PF bez pudru 8,0 330048080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</si>
  <si>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</si>
  <si>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</si>
  <si>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</si>
  <si>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</si>
  <si>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</si>
  <si>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</si>
  <si>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</si>
  <si>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</si>
  <si>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</si>
  <si>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</si>
  <si>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</si>
  <si>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</si>
  <si>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50115069</t>
  </si>
  <si>
    <t>534 SZM Porty (112 02 101)</t>
  </si>
  <si>
    <t>50115079</t>
  </si>
  <si>
    <t>542 SZM Intenzivní péče (112 02 100)</t>
  </si>
  <si>
    <t>50115040</t>
  </si>
  <si>
    <t>505 SZM laboratorní sklo a materiál (112 02 140)</t>
  </si>
  <si>
    <t>50115070</t>
  </si>
  <si>
    <t>513 SZM katetry (112 02 101)</t>
  </si>
  <si>
    <t>Spotřeba zdravotnického materiálu - orientační přehled</t>
  </si>
  <si>
    <t>ON Data</t>
  </si>
  <si>
    <t>Specializovaná ambulantní péče</t>
  </si>
  <si>
    <t>402 - Pracoviště klinické onkologie (bez radiační onkolo</t>
  </si>
  <si>
    <t>403 - Pracoviště radioterapie a radiační onkologie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</si>
  <si>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</si>
  <si>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</si>
  <si>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</si>
  <si>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</si>
  <si>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</si>
  <si>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Duchoňová BeatriceMohelníková</t>
  </si>
  <si>
    <t>Klein Jiří</t>
  </si>
  <si>
    <t>Machačová Martina</t>
  </si>
  <si>
    <t>Pejpková Ivana</t>
  </si>
  <si>
    <t>Šimková Lucie</t>
  </si>
  <si>
    <t>Vomáčková Katherine</t>
  </si>
  <si>
    <t>Zlevorová Miloslava</t>
  </si>
  <si>
    <t>Zdravotní výkony vykázané na pracovišti v rámci ambulantní péče dle lékařů *</t>
  </si>
  <si>
    <t>06</t>
  </si>
  <si>
    <t>402</t>
  </si>
  <si>
    <t>1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</si>
  <si>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</si>
  <si>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</si>
  <si>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</si>
  <si>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</si>
  <si>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</si>
  <si>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</si>
  <si>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0001125</t>
  </si>
  <si>
    <t>0002486</t>
  </si>
  <si>
    <t>KALIUM CHLORATUM LÉČIVA 7,5%</t>
  </si>
  <si>
    <t>0004071</t>
  </si>
  <si>
    <t>DITHIADEN INJ</t>
  </si>
  <si>
    <t>0006215</t>
  </si>
  <si>
    <t>DIPHERELINE S.R.</t>
  </si>
  <si>
    <t>0007981</t>
  </si>
  <si>
    <t>0012320</t>
  </si>
  <si>
    <t>0012667</t>
  </si>
  <si>
    <t>0013804</t>
  </si>
  <si>
    <t>SOMATULINE AUTOGEL</t>
  </si>
  <si>
    <t>0015239</t>
  </si>
  <si>
    <t>0015243</t>
  </si>
  <si>
    <t>0017241</t>
  </si>
  <si>
    <t>ELIGARD 22,5 MG</t>
  </si>
  <si>
    <t>0025555</t>
  </si>
  <si>
    <t>0027190</t>
  </si>
  <si>
    <t>SUTENT</t>
  </si>
  <si>
    <t>0027191</t>
  </si>
  <si>
    <t>0027192</t>
  </si>
  <si>
    <t>0027193</t>
  </si>
  <si>
    <t>NEXAVAR</t>
  </si>
  <si>
    <t>0028007</t>
  </si>
  <si>
    <t>ZOMETA</t>
  </si>
  <si>
    <t>0028028</t>
  </si>
  <si>
    <t>GLIVEC</t>
  </si>
  <si>
    <t>0028059</t>
  </si>
  <si>
    <t>FASLODEX</t>
  </si>
  <si>
    <t>0028197</t>
  </si>
  <si>
    <t>0028274</t>
  </si>
  <si>
    <t>ALIMTA</t>
  </si>
  <si>
    <t>0028386</t>
  </si>
  <si>
    <t>0028396</t>
  </si>
  <si>
    <t>0028397</t>
  </si>
  <si>
    <t>0028761</t>
  </si>
  <si>
    <t>0029248</t>
  </si>
  <si>
    <t>0040122</t>
  </si>
  <si>
    <t>HYDROCORTISON VALEANT</t>
  </si>
  <si>
    <t>0042267</t>
  </si>
  <si>
    <t>0042270</t>
  </si>
  <si>
    <t>0049317</t>
  </si>
  <si>
    <t>0065386</t>
  </si>
  <si>
    <t>0067547</t>
  </si>
  <si>
    <t>0069671</t>
  </si>
  <si>
    <t>INJECTIO PROCAINII CHLORATI 0,2% ARDEAPHARMA</t>
  </si>
  <si>
    <t>0082952</t>
  </si>
  <si>
    <t>0084090</t>
  </si>
  <si>
    <t>0084229</t>
  </si>
  <si>
    <t>0084230</t>
  </si>
  <si>
    <t>0084231</t>
  </si>
  <si>
    <t>0091836</t>
  </si>
  <si>
    <t>0093105</t>
  </si>
  <si>
    <t>DEGAN 10 MG ROZTOK PRO INJEKCI</t>
  </si>
  <si>
    <t>0093746</t>
  </si>
  <si>
    <t>HEPARIN LÉČIVA</t>
  </si>
  <si>
    <t>0093969</t>
  </si>
  <si>
    <t>0094882</t>
  </si>
  <si>
    <t>0098197</t>
  </si>
  <si>
    <t>0098203</t>
  </si>
  <si>
    <t>0098872</t>
  </si>
  <si>
    <t>FYZIOLOGICKÝ ROZTOK VIAFLO</t>
  </si>
  <si>
    <t>0104242</t>
  </si>
  <si>
    <t>PACLITAXEL EBEWE</t>
  </si>
  <si>
    <t>0119618</t>
  </si>
  <si>
    <t>0122494</t>
  </si>
  <si>
    <t>CALCIUMFOLINAT EBEWE</t>
  </si>
  <si>
    <t>0125298</t>
  </si>
  <si>
    <t>0125299</t>
  </si>
  <si>
    <t>ELIGARD</t>
  </si>
  <si>
    <t>0127909</t>
  </si>
  <si>
    <t>DOCETAXEL HOSPIRA</t>
  </si>
  <si>
    <t>0127910</t>
  </si>
  <si>
    <t>0128132</t>
  </si>
  <si>
    <t>OXALIPLATIN KABI</t>
  </si>
  <si>
    <t>0128133</t>
  </si>
  <si>
    <t>0129597</t>
  </si>
  <si>
    <t>VINBLASTIN TEVA</t>
  </si>
  <si>
    <t>0149318</t>
  </si>
  <si>
    <t>0149321</t>
  </si>
  <si>
    <t>0149443</t>
  </si>
  <si>
    <t>JAVLOR</t>
  </si>
  <si>
    <t>0149447</t>
  </si>
  <si>
    <t>0149996</t>
  </si>
  <si>
    <t>TEVAGRASTIM</t>
  </si>
  <si>
    <t>0160676</t>
  </si>
  <si>
    <t>GEMCITABIN EBEWE</t>
  </si>
  <si>
    <t>0162057</t>
  </si>
  <si>
    <t>0162207</t>
  </si>
  <si>
    <t>DACARBAZIN TEVA</t>
  </si>
  <si>
    <t>0162387</t>
  </si>
  <si>
    <t>FLUOROURACIL HOSPIRA</t>
  </si>
  <si>
    <t>0163175</t>
  </si>
  <si>
    <t>METHOTREXATE HOSPIRA</t>
  </si>
  <si>
    <t>0163183</t>
  </si>
  <si>
    <t>PLATIDIAM 10</t>
  </si>
  <si>
    <t>0163185</t>
  </si>
  <si>
    <t>PLATIDIAM 25</t>
  </si>
  <si>
    <t>0163187</t>
  </si>
  <si>
    <t>PLATIDIAM 50</t>
  </si>
  <si>
    <t>0167725</t>
  </si>
  <si>
    <t>0167728</t>
  </si>
  <si>
    <t>0168721</t>
  </si>
  <si>
    <t>XGEVA</t>
  </si>
  <si>
    <t>0172173</t>
  </si>
  <si>
    <t>0172174</t>
  </si>
  <si>
    <t>0191565</t>
  </si>
  <si>
    <t>0500566</t>
  </si>
  <si>
    <t>0500570</t>
  </si>
  <si>
    <t>9999990</t>
  </si>
  <si>
    <t>Nespecifikovany LEK</t>
  </si>
  <si>
    <t>9999991</t>
  </si>
  <si>
    <t>0168322</t>
  </si>
  <si>
    <t>0500646</t>
  </si>
  <si>
    <t>FIRMAGON</t>
  </si>
  <si>
    <t>0500647</t>
  </si>
  <si>
    <t>0168443</t>
  </si>
  <si>
    <t>ZYTIGA</t>
  </si>
  <si>
    <t>0185102</t>
  </si>
  <si>
    <t>YERVOY</t>
  </si>
  <si>
    <t>0185101</t>
  </si>
  <si>
    <t>0193520</t>
  </si>
  <si>
    <t>0168043</t>
  </si>
  <si>
    <t>JEVTANA</t>
  </si>
  <si>
    <t>0177659</t>
  </si>
  <si>
    <t>CARBOPLATIN KABI</t>
  </si>
  <si>
    <t>0177658</t>
  </si>
  <si>
    <t>0177657</t>
  </si>
  <si>
    <t>0084336</t>
  </si>
  <si>
    <t>GEMZAR</t>
  </si>
  <si>
    <t>0177660</t>
  </si>
  <si>
    <t>0055407</t>
  </si>
  <si>
    <t>MUSTOPHORAN</t>
  </si>
  <si>
    <t>0168084</t>
  </si>
  <si>
    <t>0104240</t>
  </si>
  <si>
    <t>0124348</t>
  </si>
  <si>
    <t>EPIRUBICIN ACCORD</t>
  </si>
  <si>
    <t>0155098</t>
  </si>
  <si>
    <t>0119616</t>
  </si>
  <si>
    <t>0119617</t>
  </si>
  <si>
    <t>0193870</t>
  </si>
  <si>
    <t>PERJETA</t>
  </si>
  <si>
    <t>0126913</t>
  </si>
  <si>
    <t>FLUOROURACIL ACCORD</t>
  </si>
  <si>
    <t>0126912</t>
  </si>
  <si>
    <t>0185368</t>
  </si>
  <si>
    <t>0126911</t>
  </si>
  <si>
    <t>0168998</t>
  </si>
  <si>
    <t>ZOLEDRONIC ACID ACTAVIS</t>
  </si>
  <si>
    <t>0104239</t>
  </si>
  <si>
    <t>0193834</t>
  </si>
  <si>
    <t>ZALTRAP</t>
  </si>
  <si>
    <t>0104241</t>
  </si>
  <si>
    <t>0145955</t>
  </si>
  <si>
    <t>GEMCITABIN MYLAN 38 MG/ML</t>
  </si>
  <si>
    <t>0193517</t>
  </si>
  <si>
    <t>0193325</t>
  </si>
  <si>
    <t>DOCETAXEL ACCORD</t>
  </si>
  <si>
    <t>0029631</t>
  </si>
  <si>
    <t>ABRAXANE</t>
  </si>
  <si>
    <t>0193326</t>
  </si>
  <si>
    <t>0194246</t>
  </si>
  <si>
    <t>0194634</t>
  </si>
  <si>
    <t>0189992</t>
  </si>
  <si>
    <t>CISPLATIN EBEWE</t>
  </si>
  <si>
    <t>0194633</t>
  </si>
  <si>
    <t>0193836</t>
  </si>
  <si>
    <t>0010820</t>
  </si>
  <si>
    <t>0028441</t>
  </si>
  <si>
    <t>0194334</t>
  </si>
  <si>
    <t>STIVARGA</t>
  </si>
  <si>
    <t>0015365</t>
  </si>
  <si>
    <t>KYTRIL INJ/INF</t>
  </si>
  <si>
    <t>0193478</t>
  </si>
  <si>
    <t>0187607</t>
  </si>
  <si>
    <t>0122495</t>
  </si>
  <si>
    <t>0142874</t>
  </si>
  <si>
    <t>DOCETAXEL EBEWE</t>
  </si>
  <si>
    <t>0194326</t>
  </si>
  <si>
    <t>0142877</t>
  </si>
  <si>
    <t>0194286</t>
  </si>
  <si>
    <t>ERIVEDGE</t>
  </si>
  <si>
    <t>0145951</t>
  </si>
  <si>
    <t>9999912</t>
  </si>
  <si>
    <t>Nespecifickř leŔivř p°ipravek</t>
  </si>
  <si>
    <t>0197427</t>
  </si>
  <si>
    <t>0210772</t>
  </si>
  <si>
    <t>OPDIVO</t>
  </si>
  <si>
    <t>0168992</t>
  </si>
  <si>
    <t>CAPRELSA 300 MG_x000E_</t>
  </si>
  <si>
    <t>0210107</t>
  </si>
  <si>
    <t>Cometriq</t>
  </si>
  <si>
    <t>0209130</t>
  </si>
  <si>
    <t>0209131</t>
  </si>
  <si>
    <t>0197098</t>
  </si>
  <si>
    <t>0197099</t>
  </si>
  <si>
    <t>0210773</t>
  </si>
  <si>
    <t>0001127</t>
  </si>
  <si>
    <t>0215611</t>
  </si>
  <si>
    <t>0500870</t>
  </si>
  <si>
    <t>KUVAN</t>
  </si>
  <si>
    <t>2</t>
  </si>
  <si>
    <t>0007917</t>
  </si>
  <si>
    <t>Erytrocyty bez buffy coatu</t>
  </si>
  <si>
    <t>0007955</t>
  </si>
  <si>
    <t>Erytrocyty deleukotizované</t>
  </si>
  <si>
    <t>3</t>
  </si>
  <si>
    <t>0049486</t>
  </si>
  <si>
    <t>PUMPA INFUZNÍ - INFUSOR, 2C1008KP</t>
  </si>
  <si>
    <t>0049487</t>
  </si>
  <si>
    <t>PUMPA INFUZNÍ - INFUSOR, 1009KP</t>
  </si>
  <si>
    <t>0059031</t>
  </si>
  <si>
    <t>PUMPA INFUZNÍ</t>
  </si>
  <si>
    <t>0048486</t>
  </si>
  <si>
    <t>KATETR DRENÁŽNÍ RESOLVE NON-LOCKING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</si>
  <si>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</si>
  <si>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</si>
  <si>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</si>
  <si>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</si>
  <si>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</si>
  <si>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</si>
  <si>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</si>
  <si>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</si>
  <si>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</si>
  <si>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</si>
  <si>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</si>
  <si>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</si>
  <si>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</si>
  <si>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42023</t>
  </si>
  <si>
    <t>KONTROLNÍ VYŠETŘENÍ KLINICKÝM ONKOLOGEM</t>
  </si>
  <si>
    <t>99991</t>
  </si>
  <si>
    <t>(VZP) KÓD POUZE PRO CENTRA DLE VYHL. 368/2006 - SL</t>
  </si>
  <si>
    <t>42520</t>
  </si>
  <si>
    <t>APLIKACE PROTINÁDOROVÉ CHEMOTERAPIE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</si>
  <si>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</si>
  <si>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</si>
  <si>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</si>
  <si>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</si>
  <si>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</si>
  <si>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</si>
  <si>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</si>
  <si>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</si>
  <si>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</si>
  <si>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</si>
  <si>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</si>
  <si>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</si>
  <si>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</si>
  <si>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</si>
  <si>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</si>
  <si>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</si>
  <si>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</si>
  <si>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</si>
  <si>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</si>
  <si>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</si>
  <si>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</si>
  <si>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</si>
  <si>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</si>
  <si>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(prázdné)</t>
  </si>
  <si>
    <t>HERCEP</t>
  </si>
  <si>
    <t>NEXAVA</t>
  </si>
  <si>
    <t>AVASTI</t>
  </si>
  <si>
    <t>ERBITU</t>
  </si>
  <si>
    <t>VECTIB</t>
  </si>
  <si>
    <t>AFINIT</t>
  </si>
  <si>
    <t>VOTRIE</t>
  </si>
  <si>
    <t>JEVTAN</t>
  </si>
  <si>
    <t>HALAVE</t>
  </si>
  <si>
    <t>PERJET</t>
  </si>
  <si>
    <t>ZALTRA</t>
  </si>
  <si>
    <t>KADCYL</t>
  </si>
  <si>
    <t>STIVAR</t>
  </si>
  <si>
    <t>TAFINL</t>
  </si>
  <si>
    <t>PEMETR</t>
  </si>
  <si>
    <t>403</t>
  </si>
  <si>
    <t>0011420</t>
  </si>
  <si>
    <t>VINCRISTINE TEVA</t>
  </si>
  <si>
    <t>0011421</t>
  </si>
  <si>
    <t>0092012</t>
  </si>
  <si>
    <t>0099999</t>
  </si>
  <si>
    <t>ŠROUB SPONGIOZNÍ 4</t>
  </si>
  <si>
    <t>0049497</t>
  </si>
  <si>
    <t>KATETR HEMODIALYZAČNÍ DVOUCESTNÝ HIGH FLOW DOLPHIN</t>
  </si>
  <si>
    <t>0094083</t>
  </si>
  <si>
    <t>PUMPA INFÚZNÍ ELASTOMERICKÁ EASYPUMP II</t>
  </si>
  <si>
    <t>09551</t>
  </si>
  <si>
    <t>SIGNÁLNÍ VÝKON - INFORMACE O VYDÁNÍ ROZHODNUTÍ O U</t>
  </si>
  <si>
    <t>43023</t>
  </si>
  <si>
    <t>KONTROLNÍ VYŠETŘENÍ RADIAČNÍM ONKOLOGEM</t>
  </si>
  <si>
    <t>43315</t>
  </si>
  <si>
    <t>RADIOTERAPIE LINEÁRNÍM URYCHLOVAČEM S POUŽITÍM FIX</t>
  </si>
  <si>
    <t>43413</t>
  </si>
  <si>
    <t>HDR BRACHYTERAPIE POVRCHOVÁ S POMOCÍ AFTERLOADINGU</t>
  </si>
  <si>
    <t>43415</t>
  </si>
  <si>
    <t>BRACHYTERAPIE INTERSTICIÁLNÍ S AUTOMATICKÝM AFTERL</t>
  </si>
  <si>
    <t>43419</t>
  </si>
  <si>
    <t>BRACHYTERAPIE INTRAKAVITÁRNÍ S AUTOMATICKÝM AFTERL</t>
  </si>
  <si>
    <t>43619</t>
  </si>
  <si>
    <t>VERIFIKAČNÍ SNÍMEK NA OZAŘOVAČI (OVĚŘENÍ 1 POLE)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</si>
  <si>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</si>
  <si>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</si>
  <si>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</si>
  <si>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</si>
  <si>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</si>
  <si>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</si>
  <si>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43021</t>
  </si>
  <si>
    <t>KOMPLEXNÍ VYŠETŘENÍ RADIAČNÍM ONKOLOGEM</t>
  </si>
  <si>
    <t>43621</t>
  </si>
  <si>
    <t>LOKALIZACE CÍLOVÉHO OBJEMU, NEBO SIMULACE OZAŘOVAC</t>
  </si>
  <si>
    <t>43637</t>
  </si>
  <si>
    <t>STEREOTAKTICKÁ RADIOTERAPIE LINEÁRNÍM URYCHLOVAČEM</t>
  </si>
  <si>
    <t>43113</t>
  </si>
  <si>
    <t>PLÁNOVÁNÍ RTG TERAPIE NEBO CS 137</t>
  </si>
  <si>
    <t>43111</t>
  </si>
  <si>
    <t>RTG TERAPIE 10-300 KV (1 POLE)</t>
  </si>
  <si>
    <t>0125284</t>
  </si>
  <si>
    <t>0183644</t>
  </si>
  <si>
    <t>LUTRATE DEPOT</t>
  </si>
  <si>
    <t>0211816</t>
  </si>
  <si>
    <t>0043894</t>
  </si>
  <si>
    <t>EFFICAST 3B  35763/2MA</t>
  </si>
  <si>
    <t>0043966</t>
  </si>
  <si>
    <t>PELVICAST 6B 35711/32MA</t>
  </si>
  <si>
    <t>0192024</t>
  </si>
  <si>
    <t>ICAST P10107-301</t>
  </si>
  <si>
    <t>0192027</t>
  </si>
  <si>
    <t>ICAST P10107-305</t>
  </si>
  <si>
    <t>43219</t>
  </si>
  <si>
    <t>PLÁNOVÁNÍ RADIOTERAPIE CO 60 NEBO URYCHLOVAČEM S P</t>
  </si>
  <si>
    <t>43623</t>
  </si>
  <si>
    <t>PŘÍMÁ DOZIMETRIE NA NEMOCNÉM (1 MĚŘÍCÍ MÍSTO)</t>
  </si>
  <si>
    <t>43629</t>
  </si>
  <si>
    <t>VÝROBA INDIVIDUÁLNÍCH FIXAČNÍCH POMŮCEK PRO OZAŘOV</t>
  </si>
  <si>
    <t>43217</t>
  </si>
  <si>
    <t>PLÁNOVÁNÍ RADIOTERAPIE CO 60 NEBO URYCHLOVAČEM</t>
  </si>
  <si>
    <t>43631</t>
  </si>
  <si>
    <t>PLÁNOVÁNÍ RADIOTERAPIE TECHNIKOU IMRT</t>
  </si>
  <si>
    <t>43311</t>
  </si>
  <si>
    <t>RADIOTERAPIE LINEÁRNÍM URYCHLOVAČEM (1 POLE)</t>
  </si>
  <si>
    <t>43611</t>
  </si>
  <si>
    <t>RADIOTERAPIE CS 137 (1 POLE)</t>
  </si>
  <si>
    <t>43635</t>
  </si>
  <si>
    <t>PLÁNOVÁNÍ STEREOTAKTICKÉ RADIOTERAPIE A RADIOCHIRU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</si>
  <si>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</si>
  <si>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</si>
  <si>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</si>
  <si>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</si>
  <si>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</si>
  <si>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</si>
  <si>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</si>
  <si>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</si>
  <si>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</si>
  <si>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</si>
  <si>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</si>
  <si>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</si>
  <si>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</si>
  <si>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</si>
  <si>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</si>
  <si>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</si>
  <si>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</si>
  <si>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</si>
  <si>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</si>
  <si>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</si>
  <si>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</si>
  <si>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</si>
  <si>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</si>
  <si>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</si>
  <si>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</si>
  <si>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</si>
  <si>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</si>
  <si>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</si>
  <si>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</si>
  <si>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</si>
  <si>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</si>
  <si>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</si>
  <si>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</si>
  <si>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</si>
  <si>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</si>
  <si>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</si>
  <si>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</si>
  <si>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</si>
  <si>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</si>
  <si>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202</t>
  </si>
  <si>
    <t>22365</t>
  </si>
  <si>
    <t>ODBĚR PERIFERNÍCH KMENOVÝCH BUŇEK</t>
  </si>
  <si>
    <t>4F2</t>
  </si>
  <si>
    <t>0011592</t>
  </si>
  <si>
    <t>METRONIDAZOL B. BRAUN</t>
  </si>
  <si>
    <t>0011706</t>
  </si>
  <si>
    <t>0012668</t>
  </si>
  <si>
    <t>0012669</t>
  </si>
  <si>
    <t>0012670</t>
  </si>
  <si>
    <t>0012671</t>
  </si>
  <si>
    <t>0016600</t>
  </si>
  <si>
    <t>0020605</t>
  </si>
  <si>
    <t>COLOMYCIN INJEKCE 1 000 000 MEZINÁRODNÍCH JEDNOTEK</t>
  </si>
  <si>
    <t>0026127</t>
  </si>
  <si>
    <t>TYGACIL</t>
  </si>
  <si>
    <t>0049982</t>
  </si>
  <si>
    <t>HOLOXAN</t>
  </si>
  <si>
    <t>0049983</t>
  </si>
  <si>
    <t>0049984</t>
  </si>
  <si>
    <t>0052547</t>
  </si>
  <si>
    <t>0065989</t>
  </si>
  <si>
    <t>MYCOMAX INF</t>
  </si>
  <si>
    <t>0066137</t>
  </si>
  <si>
    <t>0072972</t>
  </si>
  <si>
    <t>AMOKSIKLAV 1,2 G</t>
  </si>
  <si>
    <t>0083417</t>
  </si>
  <si>
    <t>MERONEM</t>
  </si>
  <si>
    <t>0092302</t>
  </si>
  <si>
    <t>0094155</t>
  </si>
  <si>
    <t>ABAKTAL 400 MG/5 ML</t>
  </si>
  <si>
    <t>0094176</t>
  </si>
  <si>
    <t>0096414</t>
  </si>
  <si>
    <t>0131654</t>
  </si>
  <si>
    <t>CEFTAZIDIM KABI</t>
  </si>
  <si>
    <t>0148679</t>
  </si>
  <si>
    <t>GEMCITABINE HOSPIRA</t>
  </si>
  <si>
    <t>0148680</t>
  </si>
  <si>
    <t>0151458</t>
  </si>
  <si>
    <t>CEFUROXIM KABI</t>
  </si>
  <si>
    <t>0155939</t>
  </si>
  <si>
    <t>0162180</t>
  </si>
  <si>
    <t>0162187</t>
  </si>
  <si>
    <t>CIPROFLOXACIN KABI 400 MG/200 ML INFUZNÍ ROZTOK</t>
  </si>
  <si>
    <t>0162384</t>
  </si>
  <si>
    <t>0162386</t>
  </si>
  <si>
    <t>0164401</t>
  </si>
  <si>
    <t>0180534</t>
  </si>
  <si>
    <t>0500720</t>
  </si>
  <si>
    <t>MYCAMINE</t>
  </si>
  <si>
    <t>0129056</t>
  </si>
  <si>
    <t>0180531</t>
  </si>
  <si>
    <t>0113453</t>
  </si>
  <si>
    <t>PIPERACILLIN/TAZOBACTAM KABI</t>
  </si>
  <si>
    <t>0148681</t>
  </si>
  <si>
    <t>0166265</t>
  </si>
  <si>
    <t>0192841</t>
  </si>
  <si>
    <t>ALKERAN</t>
  </si>
  <si>
    <t>0183817</t>
  </si>
  <si>
    <t>0192559</t>
  </si>
  <si>
    <t>ANTITHROMBIN III NF BAXTER</t>
  </si>
  <si>
    <t>0185481</t>
  </si>
  <si>
    <t>EDICIN</t>
  </si>
  <si>
    <t>0129691</t>
  </si>
  <si>
    <t>BERIPLEX</t>
  </si>
  <si>
    <t>0012665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</si>
  <si>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</si>
  <si>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</si>
  <si>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</si>
  <si>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</si>
  <si>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</si>
  <si>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</si>
  <si>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</si>
  <si>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</si>
  <si>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</si>
  <si>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</si>
  <si>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</si>
  <si>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</si>
  <si>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</si>
  <si>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</si>
  <si>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42510</t>
  </si>
  <si>
    <t xml:space="preserve">NÁROČNÁ APLIKACE REŽIMŮ LÉČBY CYTOSTATIKY (1 DEN, </t>
  </si>
  <si>
    <t>5F1</t>
  </si>
  <si>
    <t>51353</t>
  </si>
  <si>
    <t>PUNKCE, ODSÁTÍ TENKÉHO STŘEVA, MANIPULACE SE STŘEV</t>
  </si>
  <si>
    <t>51326</t>
  </si>
  <si>
    <t>DRENÁŽNÍ OPERACE PŘI AKUTNÍ PANKEATITIDĚ, DRENÁŽ A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</si>
  <si>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</si>
  <si>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</si>
  <si>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</si>
  <si>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</si>
  <si>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</si>
  <si>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</si>
  <si>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</si>
  <si>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01011</t>
  </si>
  <si>
    <t>A</t>
  </si>
  <si>
    <t xml:space="preserve">KRANIOTOMIE BEZ CC           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</si>
  <si>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</si>
  <si>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</si>
  <si>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</si>
  <si>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02322</t>
  </si>
  <si>
    <t xml:space="preserve">JINÉ PORUCHY OKA S CC 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</si>
  <si>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</si>
  <si>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</si>
  <si>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</si>
  <si>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</si>
  <si>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</si>
  <si>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</si>
  <si>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</si>
  <si>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</si>
  <si>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</si>
  <si>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</si>
  <si>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</si>
  <si>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</si>
  <si>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</si>
  <si>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</si>
  <si>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05361</t>
  </si>
  <si>
    <t xml:space="preserve">HLUBOKÁ ŽILNÍ TROMBÓZA BEZ CC                                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</si>
  <si>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</si>
  <si>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</si>
  <si>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</si>
  <si>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</si>
  <si>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</si>
  <si>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</si>
  <si>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</si>
  <si>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</si>
  <si>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</si>
  <si>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</si>
  <si>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</si>
  <si>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</si>
  <si>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</si>
  <si>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</si>
  <si>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</si>
  <si>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</si>
  <si>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</si>
  <si>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</si>
  <si>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08031</t>
  </si>
  <si>
    <t xml:space="preserve">FÚZE PÁTEŘE, NE PRO DEFORMITY BEZ CC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</si>
  <si>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</si>
  <si>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</si>
  <si>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</si>
  <si>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</si>
  <si>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</si>
  <si>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</si>
  <si>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</si>
  <si>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</si>
  <si>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</si>
  <si>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</si>
  <si>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</si>
  <si>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</si>
  <si>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</si>
  <si>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</si>
  <si>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</si>
  <si>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</si>
  <si>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</si>
  <si>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</si>
  <si>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</si>
  <si>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</si>
  <si>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</si>
  <si>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</si>
  <si>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</si>
  <si>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</si>
  <si>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</si>
  <si>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</si>
  <si>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</si>
  <si>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</si>
  <si>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11053</t>
  </si>
  <si>
    <t xml:space="preserve">MENŠÍ VÝKONY NA LEDVINÁCH, MOČOVÝCH CESTÁCH A MOČOVÉM MĚCHÝŘI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</si>
  <si>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</si>
  <si>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</si>
  <si>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</si>
  <si>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</si>
  <si>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</si>
  <si>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</si>
  <si>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</si>
  <si>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</si>
  <si>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</si>
  <si>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</si>
  <si>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13102</t>
  </si>
  <si>
    <t xml:space="preserve">JINÉ VÝKONY PŘI PORUCHÁCH A ONEMOCNĚNÍCH ŽENSKÉHO REPRODUKČNÍ                                       </t>
  </si>
  <si>
    <t>13103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</si>
  <si>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</si>
  <si>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</si>
  <si>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</si>
  <si>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</si>
  <si>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</si>
  <si>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</si>
  <si>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16332</t>
  </si>
  <si>
    <t xml:space="preserve">PORUCHY ČERVENÝCH KRVINEK, KROMĚ SRPKOVITÉ CHUDOKREVNOSTI S C                                       </t>
  </si>
  <si>
    <t>17032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</si>
  <si>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</si>
  <si>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</si>
  <si>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</si>
  <si>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17043</t>
  </si>
  <si>
    <t>17311</t>
  </si>
  <si>
    <t xml:space="preserve">LYMFOM A NEAKUTNÍ LEUKÉMIE BEZ CC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</si>
  <si>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</si>
  <si>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</si>
  <si>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</si>
  <si>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</si>
  <si>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</si>
  <si>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</si>
  <si>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</si>
  <si>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</si>
  <si>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</si>
  <si>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</si>
  <si>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</si>
  <si>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</si>
  <si>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</si>
  <si>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</si>
  <si>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</si>
  <si>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</si>
  <si>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</si>
  <si>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</si>
  <si>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</si>
  <si>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</si>
  <si>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</si>
  <si>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</si>
  <si>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</si>
  <si>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</si>
  <si>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</si>
  <si>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</si>
  <si>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</si>
  <si>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</si>
  <si>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</si>
  <si>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</si>
  <si>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</si>
  <si>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</si>
  <si>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</si>
  <si>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</si>
  <si>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</si>
  <si>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</si>
  <si>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0077018</t>
  </si>
  <si>
    <t>ULTRAVIST 370</t>
  </si>
  <si>
    <t>89173</t>
  </si>
  <si>
    <t>ANTEGRÁDNÍ PYELOGRAFIE JEDNOSTRANNÁ</t>
  </si>
  <si>
    <t>89198</t>
  </si>
  <si>
    <t>SKIASKOPIE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</si>
  <si>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</si>
  <si>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</si>
  <si>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</si>
  <si>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</si>
  <si>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</si>
  <si>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</si>
  <si>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</si>
  <si>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</si>
  <si>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</si>
  <si>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</si>
  <si>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</si>
  <si>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</si>
  <si>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</si>
  <si>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</si>
  <si>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</si>
  <si>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</si>
  <si>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</si>
  <si>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</si>
  <si>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</si>
  <si>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</si>
  <si>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</si>
  <si>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</si>
  <si>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</si>
  <si>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</si>
  <si>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</si>
  <si>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0093626</t>
  </si>
  <si>
    <t>0095609</t>
  </si>
  <si>
    <t>MICROPAQUE CT</t>
  </si>
  <si>
    <t>0002018</t>
  </si>
  <si>
    <t>99mTc-makrosalb inj.</t>
  </si>
  <si>
    <t>0002034</t>
  </si>
  <si>
    <t>99mTc-DTPA inj.</t>
  </si>
  <si>
    <t>0002035</t>
  </si>
  <si>
    <t>99mTc-MAG3 inj.</t>
  </si>
  <si>
    <t>0002067</t>
  </si>
  <si>
    <t>81m-krypton plyn k inhal.</t>
  </si>
  <si>
    <t>0002073</t>
  </si>
  <si>
    <t>99mTc-oxidronát disodný inj.</t>
  </si>
  <si>
    <t>0002087</t>
  </si>
  <si>
    <t>18F-FDG</t>
  </si>
  <si>
    <t>0110740</t>
  </si>
  <si>
    <t>VÁLEC STERILNÍ JEDNORÁZOVÝ DO INJEKTORU,V BAL.2KS,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</si>
  <si>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</si>
  <si>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</si>
  <si>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</si>
  <si>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</si>
  <si>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</si>
  <si>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</si>
  <si>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</si>
  <si>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</si>
  <si>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</si>
  <si>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</si>
  <si>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</si>
  <si>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</si>
  <si>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87427</t>
  </si>
  <si>
    <t>CYTOLOGICKÉ NÁTĚRY  NECENTRIFUGOVANÉ TEKUTINY - 4-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</si>
  <si>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</si>
  <si>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</si>
  <si>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</si>
  <si>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</si>
  <si>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</si>
  <si>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</si>
  <si>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</si>
  <si>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</si>
  <si>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</si>
  <si>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</si>
  <si>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</si>
  <si>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</si>
  <si>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</si>
  <si>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</si>
  <si>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</si>
  <si>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</si>
  <si>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</si>
  <si>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</si>
  <si>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</si>
  <si>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</si>
  <si>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</si>
  <si>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</si>
  <si>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</si>
  <si>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</si>
  <si>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</si>
  <si>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</si>
  <si>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</si>
  <si>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</si>
  <si>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</si>
  <si>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</si>
  <si>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</si>
  <si>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</si>
  <si>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</si>
  <si>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</si>
  <si>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</si>
  <si>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</si>
  <si>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</si>
  <si>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</si>
  <si>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</si>
  <si>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</si>
  <si>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</si>
  <si>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</si>
  <si>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</si>
  <si>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</si>
  <si>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</si>
  <si>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</si>
  <si>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</si>
  <si>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</si>
  <si>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</si>
  <si>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</si>
  <si>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</si>
  <si>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</si>
  <si>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</si>
  <si>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</si>
  <si>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</si>
  <si>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96879</t>
  </si>
  <si>
    <t>DRVVT - SCREENING LA</t>
  </si>
  <si>
    <t>96189</t>
  </si>
  <si>
    <t>FAKTOR VII - STANOVENÍ AKTIVITY</t>
  </si>
  <si>
    <t>MOLEKULÁRNÍ MARKERY AKTIVACE HEMOSTÁZY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</si>
  <si>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</si>
  <si>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</si>
  <si>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</si>
  <si>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</si>
  <si>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</si>
  <si>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</si>
  <si>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</si>
  <si>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</si>
  <si>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</si>
  <si>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</si>
  <si>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</si>
  <si>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</si>
  <si>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</si>
  <si>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</si>
  <si>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</si>
  <si>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</si>
  <si>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</si>
  <si>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</si>
  <si>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</si>
  <si>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</si>
  <si>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</si>
  <si>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</si>
  <si>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</si>
  <si>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</si>
  <si>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</si>
  <si>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</si>
  <si>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</si>
  <si>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</si>
  <si>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</si>
  <si>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</si>
  <si>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</si>
  <si>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</si>
  <si>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</si>
  <si>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</si>
  <si>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</si>
  <si>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</si>
  <si>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</si>
  <si>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</si>
  <si>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</si>
  <si>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</si>
  <si>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</si>
  <si>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</si>
  <si>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</si>
  <si>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</si>
  <si>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</si>
  <si>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</si>
  <si>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</si>
  <si>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</si>
  <si>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</si>
  <si>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</si>
  <si>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</si>
  <si>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</si>
  <si>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</si>
  <si>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</si>
  <si>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</si>
  <si>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</si>
  <si>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</si>
  <si>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</si>
  <si>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</si>
  <si>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</si>
  <si>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</si>
  <si>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</si>
  <si>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</si>
  <si>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</si>
  <si>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</si>
  <si>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</si>
  <si>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</si>
  <si>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</si>
  <si>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</si>
  <si>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</si>
  <si>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</si>
  <si>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</si>
  <si>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</si>
  <si>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</si>
  <si>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</si>
  <si>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</si>
  <si>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</si>
  <si>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</si>
  <si>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</si>
  <si>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</si>
  <si>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</si>
  <si>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</si>
  <si>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</si>
  <si>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</si>
  <si>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</si>
  <si>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</si>
  <si>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</si>
  <si>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</si>
  <si>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</si>
  <si>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</si>
  <si>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</si>
  <si>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</si>
  <si>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</si>
  <si>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</si>
  <si>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</si>
  <si>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</si>
  <si>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</si>
  <si>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</si>
  <si>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</si>
  <si>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</si>
  <si>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</si>
  <si>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</si>
  <si>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</si>
  <si>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</si>
  <si>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</si>
  <si>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</si>
  <si>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</si>
  <si>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</si>
  <si>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</si>
  <si>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</si>
  <si>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</si>
  <si>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</si>
  <si>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</si>
  <si>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</si>
  <si>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</si>
  <si>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</si>
  <si>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</si>
  <si>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</si>
  <si>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</si>
  <si>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</si>
  <si>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</si>
  <si>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</si>
  <si>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</si>
  <si>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</si>
  <si>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</si>
  <si>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</si>
  <si>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</si>
  <si>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</si>
  <si>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</si>
  <si>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</si>
  <si>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</si>
  <si>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</si>
  <si>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</si>
  <si>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</si>
  <si>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</si>
  <si>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</si>
  <si>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</si>
  <si>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</si>
  <si>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</si>
  <si>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</si>
  <si>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</si>
  <si>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</si>
  <si>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</si>
  <si>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</si>
  <si>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</si>
  <si>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</si>
  <si>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</si>
  <si>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</si>
  <si>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</si>
  <si>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</si>
  <si>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</si>
  <si>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</si>
  <si>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</si>
  <si>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</si>
  <si>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</si>
  <si>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</si>
  <si>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</si>
  <si>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</si>
  <si>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</si>
  <si>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</si>
  <si>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</si>
  <si>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</si>
  <si>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</si>
  <si>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</si>
  <si>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</si>
  <si>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</si>
  <si>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</si>
  <si>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</si>
  <si>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</si>
  <si>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</si>
  <si>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</si>
  <si>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</si>
  <si>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</si>
  <si>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</si>
  <si>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</si>
  <si>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</si>
  <si>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</si>
  <si>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</si>
  <si>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</si>
  <si>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</si>
  <si>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</si>
  <si>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</si>
  <si>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</si>
  <si>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</si>
  <si>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</si>
  <si>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</si>
  <si>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</si>
  <si>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</si>
  <si>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</si>
  <si>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</si>
  <si>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</si>
  <si>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</si>
  <si>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</si>
  <si>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</si>
  <si>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</si>
  <si>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</si>
  <si>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</si>
  <si>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</si>
  <si>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</si>
  <si>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</si>
  <si>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</si>
  <si>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</si>
  <si>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</si>
  <si>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</si>
  <si>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</si>
  <si>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</si>
  <si>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</si>
  <si>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</si>
  <si>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</si>
  <si>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</si>
  <si>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</si>
  <si>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</si>
  <si>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</si>
  <si>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</si>
  <si>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</si>
  <si>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</si>
  <si>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</si>
  <si>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</si>
  <si>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</si>
  <si>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81353</t>
  </si>
  <si>
    <t>ANGIOTENSIN</t>
  </si>
  <si>
    <t>81755</t>
  </si>
  <si>
    <t xml:space="preserve">VYŠETŘENÍ METABOLITŮ KAPALINOVOU CHROMATOGRAFIÍ S </t>
  </si>
  <si>
    <t>81753</t>
  </si>
  <si>
    <t>VYŠETŘENÍ AKTIVITY BIOTINIDÁZY V RÁMCI NOVOROZENEC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</si>
  <si>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</si>
  <si>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</si>
  <si>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</si>
  <si>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</si>
  <si>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</si>
  <si>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</si>
  <si>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</si>
  <si>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</si>
  <si>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</si>
  <si>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</si>
  <si>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</si>
  <si>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</si>
  <si>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</si>
  <si>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</si>
  <si>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</si>
  <si>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</si>
  <si>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</si>
  <si>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</si>
  <si>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</si>
  <si>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</si>
  <si>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</si>
  <si>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</si>
  <si>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</si>
  <si>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</si>
  <si>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</si>
  <si>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</si>
  <si>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</si>
  <si>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</si>
  <si>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</si>
  <si>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</si>
  <si>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</si>
  <si>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</si>
  <si>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</si>
  <si>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</si>
  <si>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</si>
  <si>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</si>
  <si>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</si>
  <si>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</si>
  <si>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</si>
  <si>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</si>
  <si>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</si>
  <si>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</si>
  <si>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</si>
  <si>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</si>
  <si>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0053936</t>
  </si>
  <si>
    <t>SYSTÉM ZAVÁDĚCÍ ACCUSTICK II 20-705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</si>
  <si>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</si>
  <si>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</si>
  <si>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</si>
  <si>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</si>
  <si>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</si>
  <si>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</si>
  <si>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</si>
  <si>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</si>
  <si>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</si>
  <si>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</si>
  <si>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</si>
  <si>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</si>
  <si>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</si>
  <si>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</si>
  <si>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</si>
  <si>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</si>
  <si>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</si>
  <si>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</si>
  <si>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</si>
  <si>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</si>
  <si>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</si>
  <si>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</si>
  <si>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</si>
  <si>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</si>
  <si>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</si>
  <si>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</si>
  <si>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</si>
  <si>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</si>
  <si>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</si>
  <si>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0141695</t>
  </si>
  <si>
    <t>STENT JÍCNOVÝ FERX-ELLA-BOUBELLA</t>
  </si>
  <si>
    <t>0151449</t>
  </si>
  <si>
    <t>JEHLA BIOPTICKÁ DO DĚLA (BARD MAGNUM)  UNIVERSAL P</t>
  </si>
  <si>
    <t>0192086</t>
  </si>
  <si>
    <t>STENT PERIFERNÍ VASKULÁRNÍ - ZILVER RX/ZILVER FLEX</t>
  </si>
  <si>
    <t>0057416</t>
  </si>
  <si>
    <t>DRÁT VODÍCÍ 110CM,150CM M001468XX0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</si>
  <si>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</si>
  <si>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</si>
  <si>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</si>
  <si>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</si>
  <si>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</si>
  <si>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</si>
  <si>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0054475</t>
  </si>
  <si>
    <t>STENT BILIÁRNÍ ZILVER 635,SAMOEXPANDIBILNÍ,NITINOL</t>
  </si>
  <si>
    <t>0046107</t>
  </si>
  <si>
    <t>STENT BILIÁRNÍ SX-ELLA-NITINELLA, NITINOL</t>
  </si>
  <si>
    <t>0054353</t>
  </si>
  <si>
    <t>KATETR BALÓNKOVÝ PTA - MAXI LD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</si>
  <si>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</si>
  <si>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</si>
  <si>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</si>
  <si>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</si>
  <si>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</si>
  <si>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</si>
  <si>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</si>
  <si>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</si>
  <si>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</si>
  <si>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</si>
  <si>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</si>
  <si>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</si>
  <si>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</si>
  <si>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</si>
  <si>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</si>
  <si>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</si>
  <si>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</si>
  <si>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</si>
  <si>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</si>
  <si>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</si>
  <si>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</si>
  <si>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</si>
  <si>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</si>
  <si>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</si>
  <si>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</si>
  <si>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</si>
  <si>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</si>
  <si>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</si>
  <si>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</si>
  <si>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</si>
  <si>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</si>
  <si>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</si>
  <si>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</si>
  <si>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</si>
  <si>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</si>
  <si>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</si>
  <si>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</si>
  <si>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</si>
  <si>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</si>
  <si>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</si>
  <si>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</si>
  <si>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</si>
  <si>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</si>
  <si>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</si>
  <si>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</si>
  <si>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</si>
  <si>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</si>
  <si>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</si>
  <si>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</si>
  <si>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</si>
  <si>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</si>
  <si>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</si>
  <si>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</si>
  <si>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</si>
  <si>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</si>
  <si>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</si>
  <si>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</si>
  <si>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</si>
  <si>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</si>
  <si>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</si>
  <si>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</si>
  <si>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</si>
  <si>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</si>
  <si>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</si>
  <si>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</si>
  <si>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</si>
  <si>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</si>
  <si>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</si>
  <si>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</si>
  <si>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</si>
  <si>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</si>
  <si>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</si>
  <si>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</si>
  <si>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</si>
  <si>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</si>
  <si>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</si>
  <si>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</si>
  <si>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</si>
  <si>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</si>
  <si>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</si>
  <si>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</si>
  <si>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</si>
  <si>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</si>
  <si>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</si>
  <si>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</si>
  <si>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</si>
  <si>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</si>
  <si>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</si>
  <si>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</si>
  <si>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</si>
  <si>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</si>
  <si>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</si>
  <si>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</si>
  <si>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</si>
  <si>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</si>
  <si>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</si>
  <si>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</si>
  <si>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</si>
  <si>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</si>
  <si>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</si>
  <si>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</si>
  <si>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</si>
  <si>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</si>
  <si>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</si>
  <si>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</si>
  <si>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</si>
  <si>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</si>
  <si>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</si>
  <si>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</si>
  <si>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</si>
  <si>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</si>
  <si>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</si>
  <si>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</si>
  <si>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</si>
  <si>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</si>
  <si>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</si>
  <si>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</si>
  <si>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</si>
  <si>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</si>
  <si>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</si>
  <si>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</si>
  <si>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</si>
  <si>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</si>
  <si>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</si>
  <si>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</si>
  <si>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</si>
  <si>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</si>
  <si>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</si>
  <si>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</si>
  <si>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</si>
  <si>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</si>
  <si>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</si>
  <si>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</si>
  <si>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</si>
  <si>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</si>
  <si>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</si>
  <si>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</si>
  <si>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</si>
  <si>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</si>
  <si>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</si>
  <si>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</si>
  <si>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</si>
  <si>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</si>
  <si>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94201</t>
  </si>
  <si>
    <t>(VZP) FLUORESCENČNÍ IN SITU HYBRIDIZACE LIDSKÉ DNA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</si>
  <si>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</si>
  <si>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</si>
  <si>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</si>
  <si>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</si>
  <si>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</si>
  <si>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</si>
  <si>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</si>
  <si>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</si>
  <si>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</si>
  <si>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</si>
  <si>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</si>
  <si>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</si>
  <si>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</si>
  <si>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</si>
  <si>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</si>
  <si>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</si>
  <si>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</si>
  <si>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</si>
  <si>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</si>
  <si>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</si>
  <si>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</si>
  <si>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</si>
  <si>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</si>
  <si>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</si>
  <si>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</si>
  <si>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</si>
  <si>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</si>
  <si>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</si>
  <si>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</si>
  <si>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</si>
  <si>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</si>
  <si>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</si>
  <si>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</si>
  <si>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</si>
  <si>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</si>
  <si>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</si>
  <si>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</si>
  <si>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</si>
  <si>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</si>
  <si>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</si>
  <si>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</si>
  <si>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</si>
  <si>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</si>
  <si>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</si>
  <si>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</si>
  <si>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</si>
  <si>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</si>
  <si>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</si>
  <si>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</si>
  <si>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</si>
  <si>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</si>
  <si>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</si>
  <si>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</si>
  <si>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</si>
  <si>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</si>
  <si>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</si>
  <si>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</si>
  <si>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</si>
  <si>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82233</t>
  </si>
  <si>
    <t>IDENTIFIKACE MYKOPLASMAT</t>
  </si>
  <si>
    <t>41</t>
  </si>
  <si>
    <t>813</t>
  </si>
  <si>
    <t>86413</t>
  </si>
  <si>
    <t>SCREENING PROTILÁTEK NA PANELU 30TI DÁRCŮ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</si>
  <si>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</si>
  <si>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</si>
  <si>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</si>
  <si>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</si>
  <si>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</si>
  <si>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</si>
  <si>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</si>
  <si>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91493</t>
  </si>
  <si>
    <t>IMUNOANALYTICKÉ STANOVENÍ AUTOPROTILÁTEK PROTI SPE</t>
  </si>
  <si>
    <t>91489</t>
  </si>
  <si>
    <t>IMUNOANALYTICKÉ STANOVENÍ AUTOPROTILÁTEK PROTI LKM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</si>
  <si>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</si>
  <si>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</si>
  <si>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</si>
  <si>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</si>
  <si>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</si>
  <si>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99791</t>
  </si>
  <si>
    <t>(VZP) AMPLIFIKACE HER2-ISH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</si>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</sst>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3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35" fillId="0" borderId="95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9" fontId="35" fillId="0" borderId="102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173" fontId="35" fillId="0" borderId="125" xfId="0" applyNumberFormat="1" applyFont="1" applyBorder="1"/>
    <xf numFmtId="173" fontId="35" fillId="0" borderId="30" xfId="0" applyNumberFormat="1" applyFont="1" applyBorder="1"/>
    <xf numFmtId="173" fontId="35" fillId="0" borderId="23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21" xfId="0" applyNumberFormat="1" applyFont="1" applyBorder="1"/>
    <xf numFmtId="173" fontId="35" fillId="0" borderId="126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1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6" xfId="0" applyNumberFormat="1" applyFont="1" applyFill="1" applyBorder="1"/>
    <xf numFmtId="9" fontId="35" fillId="0" borderId="115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5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6" xfId="0" applyNumberFormat="1" applyFont="1" applyFill="1" applyBorder="1"/>
    <xf numFmtId="3" fontId="35" fillId="0" borderId="115" xfId="0" applyNumberFormat="1" applyFont="1" applyFill="1" applyBorder="1"/>
    <xf numFmtId="3" fontId="35" fillId="0" borderId="147" xfId="0" applyNumberFormat="1" applyFont="1" applyFill="1" applyBorder="1"/>
    <xf numFmtId="0" fontId="35" fillId="0" borderId="118" xfId="0" applyFont="1" applyFill="1" applyBorder="1"/>
    <xf numFmtId="0" fontId="35" fillId="0" borderId="145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100" xfId="0" applyFont="1" applyBorder="1" applyAlignment="1">
      <alignment horizontal="left" indent="1"/>
    </xf>
    <xf numFmtId="0" fontId="67" fillId="0" borderId="93" xfId="0" applyFont="1" applyBorder="1" applyAlignment="1">
      <alignment horizontal="left" indent="1"/>
    </xf>
    <xf numFmtId="0" fontId="67" fillId="4" borderId="100" xfId="0" applyFont="1" applyFill="1" applyBorder="1" applyAlignment="1">
      <alignment horizontal="left"/>
    </xf>
    <xf numFmtId="169" fontId="67" fillId="4" borderId="101" xfId="0" applyNumberFormat="1" applyFont="1" applyFill="1" applyBorder="1"/>
    <xf numFmtId="9" fontId="67" fillId="4" borderId="101" xfId="0" applyNumberFormat="1" applyFont="1" applyFill="1" applyBorder="1"/>
    <xf numFmtId="9" fontId="67" fillId="4" borderId="102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5" xfId="0" applyNumberFormat="1" applyFont="1" applyBorder="1"/>
    <xf numFmtId="166" fontId="5" fillId="0" borderId="144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05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5" xfId="0" applyNumberFormat="1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09" xfId="0" applyNumberFormat="1" applyFont="1" applyBorder="1" applyAlignment="1">
      <alignment horizontal="center"/>
    </xf>
    <xf numFmtId="3" fontId="35" fillId="0" borderId="152" xfId="0" applyNumberFormat="1" applyFont="1" applyBorder="1"/>
    <xf numFmtId="166" fontId="35" fillId="0" borderId="152" xfId="0" applyNumberFormat="1" applyFont="1" applyBorder="1"/>
    <xf numFmtId="166" fontId="35" fillId="0" borderId="110" xfId="0" applyNumberFormat="1" applyFont="1" applyBorder="1"/>
    <xf numFmtId="3" fontId="35" fillId="0" borderId="152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66" fontId="5" fillId="0" borderId="110" xfId="0" applyNumberFormat="1" applyFont="1" applyBorder="1" applyAlignment="1">
      <alignment horizontal="right"/>
    </xf>
    <xf numFmtId="3" fontId="12" fillId="0" borderId="152" xfId="0" applyNumberFormat="1" applyFont="1" applyBorder="1" applyAlignment="1">
      <alignment horizontal="right"/>
    </xf>
    <xf numFmtId="166" fontId="12" fillId="0" borderId="152" xfId="0" applyNumberFormat="1" applyFont="1" applyBorder="1" applyAlignment="1">
      <alignment horizontal="right"/>
    </xf>
    <xf numFmtId="166" fontId="11" fillId="0" borderId="110" xfId="0" applyNumberFormat="1" applyFont="1" applyBorder="1" applyAlignment="1">
      <alignment horizontal="right"/>
    </xf>
    <xf numFmtId="177" fontId="5" fillId="0" borderId="152" xfId="0" applyNumberFormat="1" applyFont="1" applyBorder="1" applyAlignment="1">
      <alignment horizontal="right"/>
    </xf>
    <xf numFmtId="3" fontId="5" fillId="0" borderId="152" xfId="0" applyNumberFormat="1" applyFont="1" applyBorder="1" applyAlignment="1">
      <alignment horizontal="right"/>
    </xf>
    <xf numFmtId="4" fontId="5" fillId="0" borderId="152" xfId="0" applyNumberFormat="1" applyFont="1" applyBorder="1" applyAlignment="1">
      <alignment horizontal="right"/>
    </xf>
    <xf numFmtId="0" fontId="5" fillId="0" borderId="152" xfId="0" applyFont="1" applyBorder="1"/>
    <xf numFmtId="3" fontId="5" fillId="0" borderId="152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5" fillId="0" borderId="110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7" xfId="0" applyNumberFormat="1" applyFont="1" applyBorder="1"/>
    <xf numFmtId="9" fontId="35" fillId="0" borderId="152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0.44358814885220776</c:v>
                </c:pt>
                <c:pt idx="1">
                  <c:v>0.46798732826740835</c:v>
                </c:pt>
                <c:pt idx="2">
                  <c:v>0.47770139972389397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980368"/>
        <c:axId val="10779765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0.50335990999734059</c:v>
                </c:pt>
                <c:pt idx="1">
                  <c:v>0.50335990999734059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978192"/>
        <c:axId val="1077983088"/>
      </c:scatterChart>
      <c:catAx>
        <c:axId val="107798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97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97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7980368"/>
        <c:crosses val="autoZero"/>
        <c:crossBetween val="between"/>
      </c:valAx>
      <c:valAx>
        <c:axId val="10779781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7983088"/>
        <c:crosses val="max"/>
        <c:crossBetween val="midCat"/>
      </c:valAx>
      <c:valAx>
        <c:axId val="1077983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79781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1.0116772823779194</c:v>
                </c:pt>
                <c:pt idx="1">
                  <c:v>1.1235795454545454</c:v>
                </c:pt>
                <c:pt idx="2">
                  <c:v>1.1315107913669065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976016"/>
        <c:axId val="10779863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173520"/>
        <c:axId val="748165360"/>
      </c:scatterChart>
      <c:catAx>
        <c:axId val="107797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98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9863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7976016"/>
        <c:crosses val="autoZero"/>
        <c:crossBetween val="between"/>
      </c:valAx>
      <c:valAx>
        <c:axId val="7481735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48165360"/>
        <c:crosses val="max"/>
        <c:crossBetween val="midCat"/>
      </c:valAx>
      <c:valAx>
        <c:axId val="7481653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7481735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37" t="s">
        <v>132</v>
      </c>
      <c r="B1" s="537"/>
    </row>
    <row r="2" spans="1:3" ht="14.4" customHeight="1" thickBot="1" x14ac:dyDescent="0.35">
      <c r="A2" s="374" t="s">
        <v>323</v>
      </c>
      <c r="B2" s="50"/>
    </row>
    <row r="3" spans="1:3" ht="14.4" customHeight="1" thickBot="1" x14ac:dyDescent="0.35">
      <c r="A3" s="533" t="s">
        <v>182</v>
      </c>
      <c r="B3" s="534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35" t="s">
        <v>133</v>
      </c>
      <c r="B10" s="534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65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3118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49" t="s">
        <v>256</v>
      </c>
      <c r="C15" s="51" t="s">
        <v>266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4785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65" t="s">
        <v>4786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4837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5227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36" t="s">
        <v>134</v>
      </c>
      <c r="B25" s="534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5232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5244</v>
      </c>
      <c r="C27" s="51" t="s">
        <v>269</v>
      </c>
    </row>
    <row r="28" spans="1:3" ht="14.4" customHeight="1" x14ac:dyDescent="0.3">
      <c r="A28" s="266" t="str">
        <f t="shared" si="4"/>
        <v>ZV Vykáz.-A Detail</v>
      </c>
      <c r="B28" s="180" t="s">
        <v>5596</v>
      </c>
      <c r="C28" s="51" t="s">
        <v>154</v>
      </c>
    </row>
    <row r="29" spans="1:3" ht="14.4" customHeight="1" x14ac:dyDescent="0.3">
      <c r="A29" s="485" t="str">
        <f>HYPERLINK("#'"&amp;C29&amp;"'!A1",C29)</f>
        <v>ZV Vykáz.-A Det.Lék.</v>
      </c>
      <c r="B29" s="180" t="s">
        <v>5597</v>
      </c>
      <c r="C29" s="51" t="s">
        <v>306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5728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5857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6536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37" t="s">
        <v>151</v>
      </c>
      <c r="B1" s="537"/>
      <c r="C1" s="538"/>
      <c r="D1" s="538"/>
      <c r="E1" s="538"/>
    </row>
    <row r="2" spans="1:5" ht="14.4" customHeight="1" thickBot="1" x14ac:dyDescent="0.35">
      <c r="A2" s="374" t="s">
        <v>323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90510.392037857542</v>
      </c>
      <c r="D4" s="280">
        <f ca="1">IF(ISERROR(VLOOKUP("Náklady celkem",INDIRECT("HI!$A:$G"),5,0)),0,VLOOKUP("Náklady celkem",INDIRECT("HI!$A:$G"),5,0))</f>
        <v>91839.637450000009</v>
      </c>
      <c r="E4" s="281">
        <f ca="1">IF(C4=0,0,D4/C4)</f>
        <v>1.014686108216021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63221.604862036373</v>
      </c>
      <c r="D7" s="288">
        <f>IF(ISERROR(HI!E5),"",HI!E5)</f>
        <v>63683.158470000017</v>
      </c>
      <c r="E7" s="285">
        <f t="shared" ref="E7:E15" si="0">IF(C7=0,0,D7/C7)</f>
        <v>1.0073005677247653</v>
      </c>
    </row>
    <row r="8" spans="1:5" ht="14.4" customHeight="1" x14ac:dyDescent="0.3">
      <c r="A8" s="45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0.97996157681973062</v>
      </c>
      <c r="E8" s="285">
        <f t="shared" si="0"/>
        <v>1.0888461964663674</v>
      </c>
    </row>
    <row r="9" spans="1:5" ht="14.4" customHeight="1" x14ac:dyDescent="0.3">
      <c r="A9" s="452" t="str">
        <f>HYPERLINK("#'LŽ Statim'!A1","Podíl statimových žádanek (max. 30%)")</f>
        <v>Podíl statimových žádanek (max. 30%)</v>
      </c>
      <c r="B9" s="450" t="s">
        <v>266</v>
      </c>
      <c r="C9" s="451">
        <v>0.3</v>
      </c>
      <c r="D9" s="451">
        <f>IF('LŽ Statim'!G3="",0,'LŽ Statim'!G3)</f>
        <v>0.37164998385534387</v>
      </c>
      <c r="E9" s="285">
        <f>IF(C9=0,0,D9/C9)</f>
        <v>1.238833279517813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0.62710059076999669</v>
      </c>
      <c r="E11" s="285">
        <f t="shared" si="0"/>
        <v>1.0451676512833279</v>
      </c>
    </row>
    <row r="12" spans="1:5" ht="14.4" customHeight="1" x14ac:dyDescent="0.3">
      <c r="A12" s="45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0.94551649687739459</v>
      </c>
      <c r="E12" s="285">
        <f t="shared" si="0"/>
        <v>1.1818956210967431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756.58606795161336</v>
      </c>
      <c r="D15" s="288">
        <f>IF(ISERROR(HI!E6),"",HI!E6)</f>
        <v>1282.0439200000012</v>
      </c>
      <c r="E15" s="285">
        <f t="shared" si="0"/>
        <v>1.6945116680128889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15201.25</v>
      </c>
      <c r="D16" s="284">
        <f ca="1">IF(ISERROR(VLOOKUP("Osobní náklady (Kč) *",INDIRECT("HI!$A:$G"),5,0)),0,VLOOKUP("Osobní náklady (Kč) *",INDIRECT("HI!$A:$G"),5,0))</f>
        <v>15031.019060000002</v>
      </c>
      <c r="E16" s="285">
        <f ca="1">IF(C16=0,0,D16/C16)</f>
        <v>0.98880151698051166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45559.302789999987</v>
      </c>
      <c r="D18" s="303">
        <f ca="1">IF(ISERROR(VLOOKUP("Výnosy celkem",INDIRECT("HI!$A:$G"),5,0)),0,VLOOKUP("Výnosy celkem",INDIRECT("HI!$A:$G"),5,0))</f>
        <v>43871.92364999999</v>
      </c>
      <c r="E18" s="304">
        <f t="shared" ref="E18:E31" ca="1" si="1">IF(C18=0,0,D18/C18)</f>
        <v>0.96296301662521566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32907.10278999999</v>
      </c>
      <c r="D19" s="284">
        <f ca="1">IF(ISERROR(VLOOKUP("Ambulance *",INDIRECT("HI!$A:$G"),5,0)),0,VLOOKUP("Ambulance *",INDIRECT("HI!$A:$G"),5,0))</f>
        <v>31342.453649999992</v>
      </c>
      <c r="E19" s="285">
        <f t="shared" ca="1" si="1"/>
        <v>0.95245254041399618</v>
      </c>
    </row>
    <row r="20" spans="1:5" ht="14.4" customHeight="1" x14ac:dyDescent="0.3">
      <c r="A20" s="482" t="str">
        <f>HYPERLINK("#'ZV Vykáz.-A'!A1","Zdravotní výkony vykázané u ambulantních pacientů (min. 100 % 2016)")</f>
        <v>Zdravotní výkony vykázané u ambulantních pacientů (min. 100 % 2016)</v>
      </c>
      <c r="B20" s="483" t="s">
        <v>153</v>
      </c>
      <c r="C20" s="289">
        <v>1</v>
      </c>
      <c r="D20" s="289">
        <f>IF(ISERROR(VLOOKUP("Celkem:",'ZV Vykáz.-A'!$A:$AB,10,0)),"",VLOOKUP("Celkem:",'ZV Vykáz.-A'!$A:$AB,10,0))</f>
        <v>0.95245254041399607</v>
      </c>
      <c r="E20" s="285">
        <f t="shared" si="1"/>
        <v>0.95245254041399607</v>
      </c>
    </row>
    <row r="21" spans="1:5" ht="14.4" customHeight="1" x14ac:dyDescent="0.3">
      <c r="A21" s="480" t="str">
        <f>HYPERLINK("#'ZV Vykáz.-A'!A1","Specializovaná ambulantní péče")</f>
        <v>Specializovaná ambulantní péče</v>
      </c>
      <c r="B21" s="483" t="s">
        <v>153</v>
      </c>
      <c r="C21" s="289">
        <v>1</v>
      </c>
      <c r="D21" s="451">
        <f>IF(ISERROR(VLOOKUP("Specializovaná ambulantní péče",'ZV Vykáz.-A'!$A:$AB,10,0)),"",VLOOKUP("Specializovaná ambulantní péče",'ZV Vykáz.-A'!$A:$AB,10,0))</f>
        <v>0.95245254041399618</v>
      </c>
      <c r="E21" s="285">
        <f t="shared" si="1"/>
        <v>0.95245254041399618</v>
      </c>
    </row>
    <row r="22" spans="1:5" ht="14.4" customHeight="1" x14ac:dyDescent="0.3">
      <c r="A22" s="480" t="str">
        <f>HYPERLINK("#'ZV Vykáz.-A'!A1","Ambulantní péče ve vyjmenovaných odbornostech (§9)")</f>
        <v>Ambulantní péče ve vyjmenovaných odbornostech (§9)</v>
      </c>
      <c r="B22" s="483" t="s">
        <v>153</v>
      </c>
      <c r="C22" s="289">
        <v>1</v>
      </c>
      <c r="D22" s="45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83" t="s">
        <v>155</v>
      </c>
      <c r="C23" s="289">
        <v>0.85</v>
      </c>
      <c r="D23" s="289">
        <f>IF(ISERROR(VLOOKUP("Celkem:",'ZV Vykáz.-H'!$A:$S,7,0)),"",VLOOKUP("Celkem:",'ZV Vykáz.-H'!$A:$S,7,0))</f>
        <v>1.0506606616564786</v>
      </c>
      <c r="E23" s="285">
        <f t="shared" si="1"/>
        <v>1.2360713666546808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12652.199999999999</v>
      </c>
      <c r="D24" s="284">
        <f ca="1">IF(ISERROR(VLOOKUP("Hospitalizace *",INDIRECT("HI!$A:$G"),5,0)),0,VLOOKUP("Hospitalizace *",INDIRECT("HI!$A:$G"),5,0))</f>
        <v>12529.47</v>
      </c>
      <c r="E24" s="285">
        <f ca="1">IF(C24=0,0,D24/C24)</f>
        <v>0.99029971072224598</v>
      </c>
    </row>
    <row r="25" spans="1:5" ht="14.4" customHeight="1" x14ac:dyDescent="0.3">
      <c r="A25" s="482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0.9902997107222461</v>
      </c>
      <c r="E25" s="285">
        <f t="shared" si="1"/>
        <v>0.9902997107222461</v>
      </c>
    </row>
    <row r="26" spans="1:5" ht="14.4" customHeight="1" x14ac:dyDescent="0.3">
      <c r="A26" s="481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0.9902997107222461</v>
      </c>
      <c r="E26" s="285">
        <f t="shared" si="1"/>
        <v>0.9902997107222461</v>
      </c>
    </row>
    <row r="27" spans="1:5" ht="14.4" customHeight="1" x14ac:dyDescent="0.3">
      <c r="A27" s="481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80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0.92909090909090908</v>
      </c>
      <c r="E29" s="285">
        <f t="shared" si="1"/>
        <v>0.97799043062200963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1.1315107913669065</v>
      </c>
      <c r="E30" s="285">
        <f t="shared" si="1"/>
        <v>1.1315107913669065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0.93059942144449215</v>
      </c>
      <c r="D31" s="289">
        <f>IF(ISERROR(VLOOKUP("Celkem:",'ZV Vyžád.'!$A:$M,7,0)),"",VLOOKUP("Celkem:",'ZV Vyžád.'!$A:$M,7,0))</f>
        <v>1.268971464257334</v>
      </c>
      <c r="E31" s="285">
        <f t="shared" si="1"/>
        <v>1.363606547581574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48" t="s">
        <v>175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0" ht="14.4" customHeight="1" thickBot="1" x14ac:dyDescent="0.35">
      <c r="A2" s="374" t="s">
        <v>323</v>
      </c>
      <c r="B2" s="220"/>
      <c r="C2" s="220"/>
      <c r="D2" s="220"/>
      <c r="E2" s="220"/>
      <c r="F2" s="220"/>
    </row>
    <row r="3" spans="1:10" ht="14.4" customHeight="1" x14ac:dyDescent="0.3">
      <c r="A3" s="539"/>
      <c r="B3" s="216">
        <v>2015</v>
      </c>
      <c r="C3" s="44">
        <v>2016</v>
      </c>
      <c r="D3" s="11"/>
      <c r="E3" s="543">
        <v>2017</v>
      </c>
      <c r="F3" s="544"/>
      <c r="G3" s="544"/>
      <c r="H3" s="545"/>
      <c r="I3" s="546">
        <v>2017</v>
      </c>
      <c r="J3" s="547"/>
    </row>
    <row r="4" spans="1:10" ht="14.4" customHeight="1" thickBot="1" x14ac:dyDescent="0.35">
      <c r="A4" s="540"/>
      <c r="B4" s="541" t="s">
        <v>94</v>
      </c>
      <c r="C4" s="542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86" t="s">
        <v>310</v>
      </c>
      <c r="J4" s="487" t="s">
        <v>311</v>
      </c>
    </row>
    <row r="5" spans="1:10" ht="14.4" customHeight="1" x14ac:dyDescent="0.3">
      <c r="A5" s="221" t="str">
        <f>HYPERLINK("#'Léky Žádanky'!A1","Léky (Kč)")</f>
        <v>Léky (Kč)</v>
      </c>
      <c r="B5" s="31">
        <v>58637.637610000013</v>
      </c>
      <c r="C5" s="33">
        <v>60932.520759999999</v>
      </c>
      <c r="D5" s="12"/>
      <c r="E5" s="226">
        <v>63683.158470000017</v>
      </c>
      <c r="F5" s="32">
        <v>63221.604862036373</v>
      </c>
      <c r="G5" s="225">
        <f>E5-F5</f>
        <v>461.55360796364403</v>
      </c>
      <c r="H5" s="231">
        <f>IF(F5&lt;0.00000001,"",E5/F5)</f>
        <v>1.0073005677247653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387.16069000000005</v>
      </c>
      <c r="C6" s="35">
        <v>456.67430999999999</v>
      </c>
      <c r="D6" s="12"/>
      <c r="E6" s="227">
        <v>1282.0439200000012</v>
      </c>
      <c r="F6" s="34">
        <v>756.58606795161336</v>
      </c>
      <c r="G6" s="228">
        <f>E6-F6</f>
        <v>525.45785204838785</v>
      </c>
      <c r="H6" s="232">
        <f>IF(F6&lt;0.00000001,"",E6/F6)</f>
        <v>1.6945116680128889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12674.477030000007</v>
      </c>
      <c r="C7" s="35">
        <v>13700.82993</v>
      </c>
      <c r="D7" s="12"/>
      <c r="E7" s="227">
        <v>15031.019060000002</v>
      </c>
      <c r="F7" s="34">
        <v>15201.25</v>
      </c>
      <c r="G7" s="228">
        <f>E7-F7</f>
        <v>-170.23093999999764</v>
      </c>
      <c r="H7" s="232">
        <f>IF(F7&lt;0.00000001,"",E7/F7)</f>
        <v>0.98880151698051166</v>
      </c>
    </row>
    <row r="8" spans="1:10" ht="14.4" customHeight="1" thickBot="1" x14ac:dyDescent="0.35">
      <c r="A8" s="1" t="s">
        <v>97</v>
      </c>
      <c r="B8" s="15">
        <v>11044.859619999999</v>
      </c>
      <c r="C8" s="37">
        <v>9569.1843800000079</v>
      </c>
      <c r="D8" s="12"/>
      <c r="E8" s="229">
        <v>11843.415999999985</v>
      </c>
      <c r="F8" s="36">
        <v>11330.951107869556</v>
      </c>
      <c r="G8" s="230">
        <f>E8-F8</f>
        <v>512.46489213042878</v>
      </c>
      <c r="H8" s="233">
        <f>IF(F8&lt;0.00000001,"",E8/F8)</f>
        <v>1.0452269970324479</v>
      </c>
    </row>
    <row r="9" spans="1:10" ht="14.4" customHeight="1" thickBot="1" x14ac:dyDescent="0.35">
      <c r="A9" s="2" t="s">
        <v>98</v>
      </c>
      <c r="B9" s="3">
        <v>82744.134950000021</v>
      </c>
      <c r="C9" s="39">
        <v>84659.20938</v>
      </c>
      <c r="D9" s="12"/>
      <c r="E9" s="3">
        <v>91839.637450000009</v>
      </c>
      <c r="F9" s="38">
        <v>90510.392037857542</v>
      </c>
      <c r="G9" s="38">
        <f>E9-F9</f>
        <v>1329.2454121424671</v>
      </c>
      <c r="H9" s="234">
        <f>IF(F9&lt;0.00000001,"",E9/F9)</f>
        <v>1.014686108216021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22097.771000000001</v>
      </c>
      <c r="C11" s="33">
        <f>IF(ISERROR(VLOOKUP("Celkem:",'ZV Vykáz.-A'!A:H,5,0)),0,VLOOKUP("Celkem:",'ZV Vykáz.-A'!A:H,5,0)/1000)</f>
        <v>32907.10278999999</v>
      </c>
      <c r="D11" s="12"/>
      <c r="E11" s="226">
        <f>IF(ISERROR(VLOOKUP("Celkem:",'ZV Vykáz.-A'!A:H,8,0)),0,VLOOKUP("Celkem:",'ZV Vykáz.-A'!A:H,8,0)/1000)</f>
        <v>31342.453649999992</v>
      </c>
      <c r="F11" s="32">
        <f>C11</f>
        <v>32907.10278999999</v>
      </c>
      <c r="G11" s="225">
        <f>E11-F11</f>
        <v>-1564.6491399999977</v>
      </c>
      <c r="H11" s="231">
        <f>IF(F11&lt;0.00000001,"",E11/F11)</f>
        <v>0.95245254041399618</v>
      </c>
      <c r="I11" s="225">
        <f>E11-B11</f>
        <v>9244.6826499999916</v>
      </c>
      <c r="J11" s="231">
        <f>IF(B11&lt;0.00000001,"",E11/B11)</f>
        <v>1.4183536271599517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13863.660000000002</v>
      </c>
      <c r="C12" s="37">
        <f>IF(ISERROR(VLOOKUP("Celkem",CaseMix!A:D,3,0)),0,VLOOKUP("Celkem",CaseMix!A:D,3,0)*30)</f>
        <v>12652.199999999999</v>
      </c>
      <c r="D12" s="12"/>
      <c r="E12" s="229">
        <f>IF(ISERROR(VLOOKUP("Celkem",CaseMix!A:D,4,0)),0,VLOOKUP("Celkem",CaseMix!A:D,4,0)*30)</f>
        <v>12529.47</v>
      </c>
      <c r="F12" s="36">
        <f>C12</f>
        <v>12652.199999999999</v>
      </c>
      <c r="G12" s="230">
        <f>E12-F12</f>
        <v>-122.72999999999956</v>
      </c>
      <c r="H12" s="233">
        <f>IF(F12&lt;0.00000001,"",E12/F12)</f>
        <v>0.99029971072224598</v>
      </c>
      <c r="I12" s="230">
        <f>E12-B12</f>
        <v>-1334.1900000000023</v>
      </c>
      <c r="J12" s="233">
        <f>IF(B12&lt;0.00000001,"",E12/B12)</f>
        <v>0.90376350833762498</v>
      </c>
    </row>
    <row r="13" spans="1:10" ht="14.4" customHeight="1" thickBot="1" x14ac:dyDescent="0.35">
      <c r="A13" s="4" t="s">
        <v>101</v>
      </c>
      <c r="B13" s="9">
        <f>SUM(B11:B12)</f>
        <v>35961.431000000004</v>
      </c>
      <c r="C13" s="41">
        <f>SUM(C11:C12)</f>
        <v>45559.302789999987</v>
      </c>
      <c r="D13" s="12"/>
      <c r="E13" s="9">
        <f>SUM(E11:E12)</f>
        <v>43871.92364999999</v>
      </c>
      <c r="F13" s="40">
        <f>SUM(F11:F12)</f>
        <v>45559.302789999987</v>
      </c>
      <c r="G13" s="40">
        <f>E13-F13</f>
        <v>-1687.3791399999973</v>
      </c>
      <c r="H13" s="235">
        <f>IF(F13&lt;0.00000001,"",E13/F13)</f>
        <v>0.96296301662521566</v>
      </c>
      <c r="I13" s="40">
        <f>SUM(I11:I12)</f>
        <v>7910.4926499999892</v>
      </c>
      <c r="J13" s="235">
        <f>IF(B13&lt;0.00000001,"",E13/B13)</f>
        <v>1.2199715759364522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0.43461003032698931</v>
      </c>
      <c r="C15" s="43">
        <f>IF(C9=0,"",C13/C9)</f>
        <v>0.53814940068130346</v>
      </c>
      <c r="D15" s="12"/>
      <c r="E15" s="10">
        <f>IF(E9=0,"",E13/E9)</f>
        <v>0.47770140288157231</v>
      </c>
      <c r="F15" s="42">
        <f>IF(F9=0,"",F13/F9)</f>
        <v>0.50335990999734059</v>
      </c>
      <c r="G15" s="42">
        <f>IF(ISERROR(F15-E15),"",E15-F15)</f>
        <v>-2.5658507115768281E-2</v>
      </c>
      <c r="H15" s="236">
        <f>IF(ISERROR(F15-E15),"",IF(F15&lt;0.00000001,"",E15/F15))</f>
        <v>0.94902552506435434</v>
      </c>
    </row>
    <row r="17" spans="1:8" ht="14.4" customHeight="1" x14ac:dyDescent="0.3">
      <c r="A17" s="222" t="s">
        <v>202</v>
      </c>
    </row>
    <row r="18" spans="1:8" ht="14.4" customHeight="1" x14ac:dyDescent="0.3">
      <c r="A18" s="423" t="s">
        <v>239</v>
      </c>
      <c r="B18" s="424"/>
      <c r="C18" s="424"/>
      <c r="D18" s="424"/>
      <c r="E18" s="424"/>
      <c r="F18" s="424"/>
      <c r="G18" s="424"/>
      <c r="H18" s="424"/>
    </row>
    <row r="19" spans="1:8" x14ac:dyDescent="0.3">
      <c r="A19" s="422" t="s">
        <v>238</v>
      </c>
      <c r="B19" s="424"/>
      <c r="C19" s="424"/>
      <c r="D19" s="424"/>
      <c r="E19" s="424"/>
      <c r="F19" s="424"/>
      <c r="G19" s="424"/>
      <c r="H19" s="424"/>
    </row>
    <row r="20" spans="1:8" ht="14.4" customHeight="1" x14ac:dyDescent="0.3">
      <c r="A20" s="223" t="s">
        <v>267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309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37" t="s">
        <v>128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</row>
    <row r="2" spans="1:13" ht="14.4" customHeight="1" x14ac:dyDescent="0.3">
      <c r="A2" s="374" t="s">
        <v>323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0.44358814885220776</v>
      </c>
      <c r="C4" s="323">
        <f t="shared" ref="C4:M4" si="0">(C10+C8)/C6</f>
        <v>0.46798732826740835</v>
      </c>
      <c r="D4" s="323">
        <f t="shared" si="0"/>
        <v>0.47770139972389397</v>
      </c>
      <c r="E4" s="323">
        <f t="shared" si="0"/>
        <v>0.34127370523499351</v>
      </c>
      <c r="F4" s="323">
        <f t="shared" si="0"/>
        <v>0.34127370523499351</v>
      </c>
      <c r="G4" s="323">
        <f t="shared" si="0"/>
        <v>0.34127370523499351</v>
      </c>
      <c r="H4" s="323">
        <f t="shared" si="0"/>
        <v>0.34127370523499351</v>
      </c>
      <c r="I4" s="323">
        <f t="shared" si="0"/>
        <v>0.34127370523499351</v>
      </c>
      <c r="J4" s="323">
        <f t="shared" si="0"/>
        <v>0.34127370523499351</v>
      </c>
      <c r="K4" s="323">
        <f t="shared" si="0"/>
        <v>0.34127370523499351</v>
      </c>
      <c r="L4" s="323">
        <f t="shared" si="0"/>
        <v>0.34127370523499351</v>
      </c>
      <c r="M4" s="323">
        <f t="shared" si="0"/>
        <v>0.34127370523499351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33791.751400000001</v>
      </c>
      <c r="C5" s="323">
        <f>IF(ISERROR(VLOOKUP($A5,'Man Tab'!$A:$Q,COLUMN()+2,0)),0,VLOOKUP($A5,'Man Tab'!$A:$Q,COLUMN()+2,0))</f>
        <v>29694.070619999999</v>
      </c>
      <c r="D5" s="323">
        <f>IF(ISERROR(VLOOKUP($A5,'Man Tab'!$A:$Q,COLUMN()+2,0)),0,VLOOKUP($A5,'Man Tab'!$A:$Q,COLUMN()+2,0))</f>
        <v>28353.815430000101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33791.751400000001</v>
      </c>
      <c r="C6" s="325">
        <f t="shared" ref="C6:M6" si="1">C5+B6</f>
        <v>63485.82202</v>
      </c>
      <c r="D6" s="325">
        <f t="shared" si="1"/>
        <v>91839.637450000097</v>
      </c>
      <c r="E6" s="325">
        <f t="shared" si="1"/>
        <v>91839.637450000097</v>
      </c>
      <c r="F6" s="325">
        <f t="shared" si="1"/>
        <v>91839.637450000097</v>
      </c>
      <c r="G6" s="325">
        <f t="shared" si="1"/>
        <v>91839.637450000097</v>
      </c>
      <c r="H6" s="325">
        <f t="shared" si="1"/>
        <v>91839.637450000097</v>
      </c>
      <c r="I6" s="325">
        <f t="shared" si="1"/>
        <v>91839.637450000097</v>
      </c>
      <c r="J6" s="325">
        <f t="shared" si="1"/>
        <v>91839.637450000097</v>
      </c>
      <c r="K6" s="325">
        <f t="shared" si="1"/>
        <v>91839.637450000097</v>
      </c>
      <c r="L6" s="325">
        <f t="shared" si="1"/>
        <v>91839.637450000097</v>
      </c>
      <c r="M6" s="325">
        <f t="shared" si="1"/>
        <v>91839.637450000097</v>
      </c>
    </row>
    <row r="7" spans="1:13" ht="14.4" customHeight="1" x14ac:dyDescent="0.3">
      <c r="A7" s="324" t="s">
        <v>126</v>
      </c>
      <c r="B7" s="324">
        <v>110.455</v>
      </c>
      <c r="C7" s="324">
        <v>252.97800000000001</v>
      </c>
      <c r="D7" s="324">
        <v>417.649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3313.65</v>
      </c>
      <c r="C8" s="325">
        <f t="shared" ref="C8:M8" si="2">C7*30</f>
        <v>7589.34</v>
      </c>
      <c r="D8" s="325">
        <f t="shared" si="2"/>
        <v>12529.47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11675970.450000001</v>
      </c>
      <c r="C9" s="324">
        <v>10445249.780000001</v>
      </c>
      <c r="D9" s="324">
        <v>9221233.1300000008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11675.970450000001</v>
      </c>
      <c r="C10" s="325">
        <f t="shared" ref="C10:M10" si="3">C9/1000+B10</f>
        <v>22121.220230000003</v>
      </c>
      <c r="D10" s="325">
        <f t="shared" si="3"/>
        <v>31342.453360000003</v>
      </c>
      <c r="E10" s="325">
        <f t="shared" si="3"/>
        <v>31342.453360000003</v>
      </c>
      <c r="F10" s="325">
        <f t="shared" si="3"/>
        <v>31342.453360000003</v>
      </c>
      <c r="G10" s="325">
        <f t="shared" si="3"/>
        <v>31342.453360000003</v>
      </c>
      <c r="H10" s="325">
        <f t="shared" si="3"/>
        <v>31342.453360000003</v>
      </c>
      <c r="I10" s="325">
        <f t="shared" si="3"/>
        <v>31342.453360000003</v>
      </c>
      <c r="J10" s="325">
        <f t="shared" si="3"/>
        <v>31342.453360000003</v>
      </c>
      <c r="K10" s="325">
        <f t="shared" si="3"/>
        <v>31342.453360000003</v>
      </c>
      <c r="L10" s="325">
        <f t="shared" si="3"/>
        <v>31342.453360000003</v>
      </c>
      <c r="M10" s="325">
        <f t="shared" si="3"/>
        <v>31342.453360000003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0.50335990999734059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0.50335990999734059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49" t="s">
        <v>325</v>
      </c>
      <c r="B1" s="549"/>
      <c r="C1" s="549"/>
      <c r="D1" s="549"/>
      <c r="E1" s="549"/>
      <c r="F1" s="549"/>
      <c r="G1" s="549"/>
      <c r="H1" s="537"/>
      <c r="I1" s="537"/>
      <c r="J1" s="537"/>
      <c r="K1" s="537"/>
      <c r="L1" s="537"/>
      <c r="M1" s="537"/>
      <c r="N1" s="537"/>
      <c r="O1" s="537"/>
      <c r="P1" s="537"/>
      <c r="Q1" s="537"/>
    </row>
    <row r="2" spans="1:17" s="326" customFormat="1" ht="14.4" customHeight="1" thickBot="1" x14ac:dyDescent="0.3">
      <c r="A2" s="374" t="s">
        <v>323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50" t="s">
        <v>29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59" t="s">
        <v>276</v>
      </c>
      <c r="E4" s="459" t="s">
        <v>277</v>
      </c>
      <c r="F4" s="459" t="s">
        <v>278</v>
      </c>
      <c r="G4" s="459" t="s">
        <v>279</v>
      </c>
      <c r="H4" s="459" t="s">
        <v>280</v>
      </c>
      <c r="I4" s="459" t="s">
        <v>281</v>
      </c>
      <c r="J4" s="459" t="s">
        <v>282</v>
      </c>
      <c r="K4" s="459" t="s">
        <v>283</v>
      </c>
      <c r="L4" s="459" t="s">
        <v>284</v>
      </c>
      <c r="M4" s="459" t="s">
        <v>285</v>
      </c>
      <c r="N4" s="459" t="s">
        <v>286</v>
      </c>
      <c r="O4" s="459" t="s">
        <v>287</v>
      </c>
      <c r="P4" s="552" t="s">
        <v>3</v>
      </c>
      <c r="Q4" s="553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324</v>
      </c>
    </row>
    <row r="7" spans="1:17" ht="14.4" customHeight="1" x14ac:dyDescent="0.3">
      <c r="A7" s="19" t="s">
        <v>35</v>
      </c>
      <c r="B7" s="55">
        <v>252886.41944814601</v>
      </c>
      <c r="C7" s="56">
        <v>21073.8682873455</v>
      </c>
      <c r="D7" s="56">
        <v>24657.351739999998</v>
      </c>
      <c r="E7" s="56">
        <v>19811.780309999998</v>
      </c>
      <c r="F7" s="56">
        <v>19214.026419999998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63683.158470000002</v>
      </c>
      <c r="Q7" s="185">
        <v>1.0073005677239999</v>
      </c>
    </row>
    <row r="8" spans="1:17" ht="14.4" customHeight="1" x14ac:dyDescent="0.3">
      <c r="A8" s="19" t="s">
        <v>36</v>
      </c>
      <c r="B8" s="55">
        <v>2635.8697043884999</v>
      </c>
      <c r="C8" s="56">
        <v>219.65580869904201</v>
      </c>
      <c r="D8" s="56">
        <v>233.678</v>
      </c>
      <c r="E8" s="56">
        <v>237.25</v>
      </c>
      <c r="F8" s="56">
        <v>293.74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764.66800000000001</v>
      </c>
      <c r="Q8" s="185">
        <v>1.16040333667</v>
      </c>
    </row>
    <row r="9" spans="1:17" ht="14.4" customHeight="1" x14ac:dyDescent="0.3">
      <c r="A9" s="19" t="s">
        <v>37</v>
      </c>
      <c r="B9" s="55">
        <v>3026.3442718064498</v>
      </c>
      <c r="C9" s="56">
        <v>252.195355983871</v>
      </c>
      <c r="D9" s="56">
        <v>262.92205000000001</v>
      </c>
      <c r="E9" s="56">
        <v>214.13554999999999</v>
      </c>
      <c r="F9" s="56">
        <v>804.986320000001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1282.0439200000001</v>
      </c>
      <c r="Q9" s="185">
        <v>1.694511668012</v>
      </c>
    </row>
    <row r="10" spans="1:17" ht="14.4" customHeight="1" x14ac:dyDescent="0.3">
      <c r="A10" s="19" t="s">
        <v>38</v>
      </c>
      <c r="B10" s="55">
        <v>1274.1304438593399</v>
      </c>
      <c r="C10" s="56">
        <v>106.17753698827801</v>
      </c>
      <c r="D10" s="56">
        <v>106.19853999999999</v>
      </c>
      <c r="E10" s="56">
        <v>102.99715999999999</v>
      </c>
      <c r="F10" s="56">
        <v>108.13306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317.32875999999999</v>
      </c>
      <c r="Q10" s="185">
        <v>0.99622063511400005</v>
      </c>
    </row>
    <row r="11" spans="1:17" ht="14.4" customHeight="1" x14ac:dyDescent="0.3">
      <c r="A11" s="19" t="s">
        <v>39</v>
      </c>
      <c r="B11" s="55">
        <v>783.58527156449702</v>
      </c>
      <c r="C11" s="56">
        <v>65.298772630374003</v>
      </c>
      <c r="D11" s="56">
        <v>71.099680000000006</v>
      </c>
      <c r="E11" s="56">
        <v>68.313550000000006</v>
      </c>
      <c r="F11" s="56">
        <v>92.196740000000005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231.60997</v>
      </c>
      <c r="Q11" s="185">
        <v>1.182308950435</v>
      </c>
    </row>
    <row r="12" spans="1:17" ht="14.4" customHeight="1" x14ac:dyDescent="0.3">
      <c r="A12" s="19" t="s">
        <v>40</v>
      </c>
      <c r="B12" s="55">
        <v>222.61973362711601</v>
      </c>
      <c r="C12" s="56">
        <v>18.551644468926</v>
      </c>
      <c r="D12" s="56">
        <v>7.3287500000000003</v>
      </c>
      <c r="E12" s="56">
        <v>10.49395</v>
      </c>
      <c r="F12" s="56">
        <v>2.6822499999999998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20.504950000000001</v>
      </c>
      <c r="Q12" s="185">
        <v>0.36843005183600003</v>
      </c>
    </row>
    <row r="13" spans="1:17" ht="14.4" customHeight="1" x14ac:dyDescent="0.3">
      <c r="A13" s="19" t="s">
        <v>41</v>
      </c>
      <c r="B13" s="55">
        <v>213.779317618747</v>
      </c>
      <c r="C13" s="56">
        <v>17.814943134895</v>
      </c>
      <c r="D13" s="56">
        <v>21.047049999999999</v>
      </c>
      <c r="E13" s="56">
        <v>18.251300000000001</v>
      </c>
      <c r="F13" s="56">
        <v>16.997800000000002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56.296149999999997</v>
      </c>
      <c r="Q13" s="185">
        <v>1.053350728724</v>
      </c>
    </row>
    <row r="14" spans="1:17" ht="14.4" customHeight="1" x14ac:dyDescent="0.3">
      <c r="A14" s="19" t="s">
        <v>42</v>
      </c>
      <c r="B14" s="55">
        <v>3088.6138906821302</v>
      </c>
      <c r="C14" s="56">
        <v>257.38449089017797</v>
      </c>
      <c r="D14" s="56">
        <v>400.63400000000001</v>
      </c>
      <c r="E14" s="56">
        <v>317.18900000000002</v>
      </c>
      <c r="F14" s="56">
        <v>286.52699999999999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1004.35</v>
      </c>
      <c r="Q14" s="185">
        <v>1.300712922427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324</v>
      </c>
    </row>
    <row r="17" spans="1:17" ht="14.4" customHeight="1" x14ac:dyDescent="0.3">
      <c r="A17" s="19" t="s">
        <v>45</v>
      </c>
      <c r="B17" s="55">
        <v>10250.595889985099</v>
      </c>
      <c r="C17" s="56">
        <v>854.21632416542695</v>
      </c>
      <c r="D17" s="56">
        <v>415.17991000000001</v>
      </c>
      <c r="E17" s="56">
        <v>1538.9156399999999</v>
      </c>
      <c r="F17" s="56">
        <v>92.477500000000006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2046.57305</v>
      </c>
      <c r="Q17" s="185">
        <v>0.79861622561800005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5.3689999999999998</v>
      </c>
      <c r="E18" s="56">
        <v>1.9710000000000001</v>
      </c>
      <c r="F18" s="56">
        <v>20.834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28.173999999999999</v>
      </c>
      <c r="Q18" s="185" t="s">
        <v>324</v>
      </c>
    </row>
    <row r="19" spans="1:17" ht="14.4" customHeight="1" x14ac:dyDescent="0.3">
      <c r="A19" s="19" t="s">
        <v>47</v>
      </c>
      <c r="B19" s="55">
        <v>3901.6101797527199</v>
      </c>
      <c r="C19" s="56">
        <v>325.13418164605997</v>
      </c>
      <c r="D19" s="56">
        <v>424.52116999999998</v>
      </c>
      <c r="E19" s="56">
        <v>345.20328999999998</v>
      </c>
      <c r="F19" s="56">
        <v>288.08717000000001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1057.8116299999999</v>
      </c>
      <c r="Q19" s="185">
        <v>1.0844872565579999</v>
      </c>
    </row>
    <row r="20" spans="1:17" ht="14.4" customHeight="1" x14ac:dyDescent="0.3">
      <c r="A20" s="19" t="s">
        <v>48</v>
      </c>
      <c r="B20" s="55">
        <v>60805</v>
      </c>
      <c r="C20" s="56">
        <v>5067.0833333333303</v>
      </c>
      <c r="D20" s="56">
        <v>5088.9746400000004</v>
      </c>
      <c r="E20" s="56">
        <v>4940.3661700000002</v>
      </c>
      <c r="F20" s="56">
        <v>5001.6782500000099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15031.019060000001</v>
      </c>
      <c r="Q20" s="185">
        <v>0.98880151697999996</v>
      </c>
    </row>
    <row r="21" spans="1:17" ht="14.4" customHeight="1" x14ac:dyDescent="0.3">
      <c r="A21" s="20" t="s">
        <v>49</v>
      </c>
      <c r="B21" s="55">
        <v>22953</v>
      </c>
      <c r="C21" s="56">
        <v>1912.75</v>
      </c>
      <c r="D21" s="56">
        <v>2082.9769999999999</v>
      </c>
      <c r="E21" s="56">
        <v>2082.9769999999999</v>
      </c>
      <c r="F21" s="56">
        <v>2082.9769999999999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6248.9309999999996</v>
      </c>
      <c r="Q21" s="185">
        <v>1.088995948242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14.46918</v>
      </c>
      <c r="E22" s="56">
        <v>0</v>
      </c>
      <c r="F22" s="56">
        <v>28.277999999999999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42.74718</v>
      </c>
      <c r="Q22" s="185" t="s">
        <v>324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324</v>
      </c>
    </row>
    <row r="24" spans="1:17" ht="14.4" customHeight="1" x14ac:dyDescent="0.3">
      <c r="A24" s="20" t="s">
        <v>52</v>
      </c>
      <c r="B24" s="55">
        <v>5.8207660913467401E-11</v>
      </c>
      <c r="C24" s="56">
        <v>0</v>
      </c>
      <c r="D24" s="56">
        <v>6.8999999999999997E-4</v>
      </c>
      <c r="E24" s="56">
        <v>4.2267000000020003</v>
      </c>
      <c r="F24" s="56">
        <v>20.193920000001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24.421310000005001</v>
      </c>
      <c r="Q24" s="185"/>
    </row>
    <row r="25" spans="1:17" ht="14.4" customHeight="1" x14ac:dyDescent="0.3">
      <c r="A25" s="21" t="s">
        <v>53</v>
      </c>
      <c r="B25" s="58">
        <v>362041.56815142999</v>
      </c>
      <c r="C25" s="59">
        <v>30170.1306792859</v>
      </c>
      <c r="D25" s="59">
        <v>33791.751400000001</v>
      </c>
      <c r="E25" s="59">
        <v>29694.070619999999</v>
      </c>
      <c r="F25" s="59">
        <v>28353.815430000101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91839.637450000097</v>
      </c>
      <c r="Q25" s="186">
        <v>1.0146861082159999</v>
      </c>
    </row>
    <row r="26" spans="1:17" ht="14.4" customHeight="1" x14ac:dyDescent="0.3">
      <c r="A26" s="19" t="s">
        <v>54</v>
      </c>
      <c r="B26" s="55">
        <v>10694.2708458452</v>
      </c>
      <c r="C26" s="56">
        <v>891.18923715376798</v>
      </c>
      <c r="D26" s="56">
        <v>910.55931999999996</v>
      </c>
      <c r="E26" s="56">
        <v>894.01895999999999</v>
      </c>
      <c r="F26" s="56">
        <v>1081.6152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2886.1934799999999</v>
      </c>
      <c r="Q26" s="185">
        <v>1.0795288511400001</v>
      </c>
    </row>
    <row r="27" spans="1:17" ht="14.4" customHeight="1" x14ac:dyDescent="0.3">
      <c r="A27" s="22" t="s">
        <v>55</v>
      </c>
      <c r="B27" s="58">
        <v>372735.83899727499</v>
      </c>
      <c r="C27" s="59">
        <v>31061.319916439599</v>
      </c>
      <c r="D27" s="59">
        <v>34702.310720000001</v>
      </c>
      <c r="E27" s="59">
        <v>30588.08958</v>
      </c>
      <c r="F27" s="59">
        <v>29435.430630000101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94725.830930000098</v>
      </c>
      <c r="Q27" s="186">
        <v>1.0165465299480001</v>
      </c>
    </row>
    <row r="28" spans="1:17" ht="14.4" customHeight="1" x14ac:dyDescent="0.3">
      <c r="A28" s="20" t="s">
        <v>56</v>
      </c>
      <c r="B28" s="55">
        <v>221</v>
      </c>
      <c r="C28" s="56">
        <v>18.416666666666</v>
      </c>
      <c r="D28" s="56">
        <v>0.4</v>
      </c>
      <c r="E28" s="56">
        <v>0</v>
      </c>
      <c r="F28" s="56">
        <v>1.27102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1.6710199999999999</v>
      </c>
      <c r="Q28" s="185">
        <v>3.0244705882000001E-2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0.94299999999999995</v>
      </c>
      <c r="F31" s="62">
        <v>0.56599999999999995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1.5089999999999999</v>
      </c>
      <c r="Q31" s="187" t="s">
        <v>324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49" t="s">
        <v>61</v>
      </c>
      <c r="B1" s="549"/>
      <c r="C1" s="549"/>
      <c r="D1" s="549"/>
      <c r="E1" s="549"/>
      <c r="F1" s="549"/>
      <c r="G1" s="549"/>
      <c r="H1" s="554"/>
      <c r="I1" s="554"/>
      <c r="J1" s="554"/>
      <c r="K1" s="554"/>
    </row>
    <row r="2" spans="1:11" s="64" customFormat="1" ht="14.4" customHeight="1" thickBot="1" x14ac:dyDescent="0.35">
      <c r="A2" s="374" t="s">
        <v>323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50" t="s">
        <v>62</v>
      </c>
      <c r="C3" s="551"/>
      <c r="D3" s="551"/>
      <c r="E3" s="551"/>
      <c r="F3" s="557" t="s">
        <v>63</v>
      </c>
      <c r="G3" s="551"/>
      <c r="H3" s="551"/>
      <c r="I3" s="551"/>
      <c r="J3" s="551"/>
      <c r="K3" s="558"/>
    </row>
    <row r="4" spans="1:11" ht="14.4" customHeight="1" x14ac:dyDescent="0.3">
      <c r="A4" s="102"/>
      <c r="B4" s="555"/>
      <c r="C4" s="556"/>
      <c r="D4" s="556"/>
      <c r="E4" s="556"/>
      <c r="F4" s="559" t="s">
        <v>289</v>
      </c>
      <c r="G4" s="561" t="s">
        <v>64</v>
      </c>
      <c r="H4" s="259" t="s">
        <v>183</v>
      </c>
      <c r="I4" s="559" t="s">
        <v>65</v>
      </c>
      <c r="J4" s="561" t="s">
        <v>299</v>
      </c>
      <c r="K4" s="562" t="s">
        <v>290</v>
      </c>
    </row>
    <row r="5" spans="1:11" ht="42" thickBot="1" x14ac:dyDescent="0.35">
      <c r="A5" s="103"/>
      <c r="B5" s="28" t="s">
        <v>292</v>
      </c>
      <c r="C5" s="29" t="s">
        <v>293</v>
      </c>
      <c r="D5" s="30" t="s">
        <v>294</v>
      </c>
      <c r="E5" s="30" t="s">
        <v>295</v>
      </c>
      <c r="F5" s="560"/>
      <c r="G5" s="560"/>
      <c r="H5" s="29" t="s">
        <v>291</v>
      </c>
      <c r="I5" s="560"/>
      <c r="J5" s="560"/>
      <c r="K5" s="563"/>
    </row>
    <row r="6" spans="1:11" ht="14.4" customHeight="1" thickBot="1" x14ac:dyDescent="0.35">
      <c r="A6" s="709" t="s">
        <v>326</v>
      </c>
      <c r="B6" s="691">
        <v>336578.60278154101</v>
      </c>
      <c r="C6" s="691">
        <v>364496.05661000003</v>
      </c>
      <c r="D6" s="692">
        <v>27917.4538284589</v>
      </c>
      <c r="E6" s="693">
        <v>1.0829448265499999</v>
      </c>
      <c r="F6" s="691">
        <v>362041.56815142999</v>
      </c>
      <c r="G6" s="692">
        <v>90510.3920378576</v>
      </c>
      <c r="H6" s="694">
        <v>28353.815430000101</v>
      </c>
      <c r="I6" s="691">
        <v>91839.637450000097</v>
      </c>
      <c r="J6" s="692">
        <v>1329.2454121425001</v>
      </c>
      <c r="K6" s="695">
        <v>0.25367152705399998</v>
      </c>
    </row>
    <row r="7" spans="1:11" ht="14.4" customHeight="1" thickBot="1" x14ac:dyDescent="0.35">
      <c r="A7" s="710" t="s">
        <v>327</v>
      </c>
      <c r="B7" s="691">
        <v>256885.70993218201</v>
      </c>
      <c r="C7" s="691">
        <v>263036.25753</v>
      </c>
      <c r="D7" s="692">
        <v>6150.5475978182803</v>
      </c>
      <c r="E7" s="693">
        <v>1.0239427393580001</v>
      </c>
      <c r="F7" s="691">
        <v>264131.36208169197</v>
      </c>
      <c r="G7" s="692">
        <v>66032.840520423095</v>
      </c>
      <c r="H7" s="694">
        <v>20819.85554</v>
      </c>
      <c r="I7" s="691">
        <v>67361.470159999997</v>
      </c>
      <c r="J7" s="692">
        <v>1328.62963957696</v>
      </c>
      <c r="K7" s="695">
        <v>0.25503018508999997</v>
      </c>
    </row>
    <row r="8" spans="1:11" ht="14.4" customHeight="1" thickBot="1" x14ac:dyDescent="0.35">
      <c r="A8" s="711" t="s">
        <v>328</v>
      </c>
      <c r="B8" s="691">
        <v>253834.41047377</v>
      </c>
      <c r="C8" s="691">
        <v>259990.28653000001</v>
      </c>
      <c r="D8" s="692">
        <v>6155.8760562299003</v>
      </c>
      <c r="E8" s="693">
        <v>1.0242515427459999</v>
      </c>
      <c r="F8" s="691">
        <v>261042.74819101</v>
      </c>
      <c r="G8" s="692">
        <v>65260.687047752603</v>
      </c>
      <c r="H8" s="694">
        <v>20533.328539999999</v>
      </c>
      <c r="I8" s="691">
        <v>66357.120160000006</v>
      </c>
      <c r="J8" s="692">
        <v>1096.43311224748</v>
      </c>
      <c r="K8" s="695">
        <v>0.254200205214</v>
      </c>
    </row>
    <row r="9" spans="1:11" ht="14.4" customHeight="1" thickBot="1" x14ac:dyDescent="0.35">
      <c r="A9" s="712" t="s">
        <v>329</v>
      </c>
      <c r="B9" s="696">
        <v>0</v>
      </c>
      <c r="C9" s="696">
        <v>2.9299999999999999E-3</v>
      </c>
      <c r="D9" s="697">
        <v>2.9299999999999999E-3</v>
      </c>
      <c r="E9" s="698" t="s">
        <v>324</v>
      </c>
      <c r="F9" s="696">
        <v>0</v>
      </c>
      <c r="G9" s="697">
        <v>0</v>
      </c>
      <c r="H9" s="699">
        <v>-5.0000000000000097E-5</v>
      </c>
      <c r="I9" s="696">
        <v>9.3999999999999997E-4</v>
      </c>
      <c r="J9" s="697">
        <v>9.3999999999999997E-4</v>
      </c>
      <c r="K9" s="700" t="s">
        <v>324</v>
      </c>
    </row>
    <row r="10" spans="1:11" ht="14.4" customHeight="1" thickBot="1" x14ac:dyDescent="0.35">
      <c r="A10" s="713" t="s">
        <v>330</v>
      </c>
      <c r="B10" s="691">
        <v>0</v>
      </c>
      <c r="C10" s="691">
        <v>2.9299999999999999E-3</v>
      </c>
      <c r="D10" s="692">
        <v>2.9299999999999999E-3</v>
      </c>
      <c r="E10" s="701" t="s">
        <v>324</v>
      </c>
      <c r="F10" s="691">
        <v>0</v>
      </c>
      <c r="G10" s="692">
        <v>0</v>
      </c>
      <c r="H10" s="694">
        <v>-5.0000000000000097E-5</v>
      </c>
      <c r="I10" s="691">
        <v>9.3999999999999997E-4</v>
      </c>
      <c r="J10" s="692">
        <v>9.3999999999999997E-4</v>
      </c>
      <c r="K10" s="702" t="s">
        <v>324</v>
      </c>
    </row>
    <row r="11" spans="1:11" ht="14.4" customHeight="1" thickBot="1" x14ac:dyDescent="0.35">
      <c r="A11" s="712" t="s">
        <v>331</v>
      </c>
      <c r="B11" s="696">
        <v>247354.59182506599</v>
      </c>
      <c r="C11" s="696">
        <v>252962.30653999999</v>
      </c>
      <c r="D11" s="697">
        <v>5607.71471493429</v>
      </c>
      <c r="E11" s="703">
        <v>1.0226707524350001</v>
      </c>
      <c r="F11" s="696">
        <v>252886.41944814601</v>
      </c>
      <c r="G11" s="697">
        <v>63221.604862036402</v>
      </c>
      <c r="H11" s="699">
        <v>19214.026419999998</v>
      </c>
      <c r="I11" s="696">
        <v>63683.158470000002</v>
      </c>
      <c r="J11" s="697">
        <v>461.55360796365102</v>
      </c>
      <c r="K11" s="704">
        <v>0.25182514193099997</v>
      </c>
    </row>
    <row r="12" spans="1:11" ht="14.4" customHeight="1" thickBot="1" x14ac:dyDescent="0.35">
      <c r="A12" s="713" t="s">
        <v>332</v>
      </c>
      <c r="B12" s="691">
        <v>34554.269409935201</v>
      </c>
      <c r="C12" s="691">
        <v>34319.694080000001</v>
      </c>
      <c r="D12" s="692">
        <v>-234.57532993519999</v>
      </c>
      <c r="E12" s="693">
        <v>0.99321139373099998</v>
      </c>
      <c r="F12" s="691">
        <v>34341.419448145498</v>
      </c>
      <c r="G12" s="692">
        <v>8585.3548620363708</v>
      </c>
      <c r="H12" s="694">
        <v>2918.57852</v>
      </c>
      <c r="I12" s="691">
        <v>8765.0800999999992</v>
      </c>
      <c r="J12" s="692">
        <v>179.72523796363399</v>
      </c>
      <c r="K12" s="695">
        <v>0.25523348308900001</v>
      </c>
    </row>
    <row r="13" spans="1:11" ht="14.4" customHeight="1" thickBot="1" x14ac:dyDescent="0.35">
      <c r="A13" s="713" t="s">
        <v>333</v>
      </c>
      <c r="B13" s="691">
        <v>194.00001751421999</v>
      </c>
      <c r="C13" s="691">
        <v>297.33857</v>
      </c>
      <c r="D13" s="692">
        <v>103.33855248578</v>
      </c>
      <c r="E13" s="693">
        <v>1.532672902868</v>
      </c>
      <c r="F13" s="691">
        <v>280</v>
      </c>
      <c r="G13" s="692">
        <v>70</v>
      </c>
      <c r="H13" s="694">
        <v>43.888689999999997</v>
      </c>
      <c r="I13" s="691">
        <v>139.51136</v>
      </c>
      <c r="J13" s="692">
        <v>69.511359999999996</v>
      </c>
      <c r="K13" s="695">
        <v>0.49825485714200002</v>
      </c>
    </row>
    <row r="14" spans="1:11" ht="14.4" customHeight="1" thickBot="1" x14ac:dyDescent="0.35">
      <c r="A14" s="713" t="s">
        <v>334</v>
      </c>
      <c r="B14" s="691">
        <v>269.00002428518098</v>
      </c>
      <c r="C14" s="691">
        <v>192.65747999999999</v>
      </c>
      <c r="D14" s="692">
        <v>-76.342544285181006</v>
      </c>
      <c r="E14" s="693">
        <v>0.71619874574999998</v>
      </c>
      <c r="F14" s="691">
        <v>210</v>
      </c>
      <c r="G14" s="692">
        <v>52.5</v>
      </c>
      <c r="H14" s="694">
        <v>26.304549999999999</v>
      </c>
      <c r="I14" s="691">
        <v>49.432609999999997</v>
      </c>
      <c r="J14" s="692">
        <v>-3.067389999999</v>
      </c>
      <c r="K14" s="695">
        <v>0.23539338095199999</v>
      </c>
    </row>
    <row r="15" spans="1:11" ht="14.4" customHeight="1" thickBot="1" x14ac:dyDescent="0.35">
      <c r="A15" s="713" t="s">
        <v>335</v>
      </c>
      <c r="B15" s="691">
        <v>47.000004243135002</v>
      </c>
      <c r="C15" s="691">
        <v>35.393599999999999</v>
      </c>
      <c r="D15" s="692">
        <v>-11.606404243135</v>
      </c>
      <c r="E15" s="693">
        <v>0.75305525116299998</v>
      </c>
      <c r="F15" s="691">
        <v>50</v>
      </c>
      <c r="G15" s="692">
        <v>12.5</v>
      </c>
      <c r="H15" s="694">
        <v>25.462800000000001</v>
      </c>
      <c r="I15" s="691">
        <v>31.8978</v>
      </c>
      <c r="J15" s="692">
        <v>19.3978</v>
      </c>
      <c r="K15" s="695">
        <v>0.63795599999999997</v>
      </c>
    </row>
    <row r="16" spans="1:11" ht="14.4" customHeight="1" thickBot="1" x14ac:dyDescent="0.35">
      <c r="A16" s="713" t="s">
        <v>336</v>
      </c>
      <c r="B16" s="691">
        <v>11.000002681590001</v>
      </c>
      <c r="C16" s="691">
        <v>3.7024699999999999</v>
      </c>
      <c r="D16" s="692">
        <v>-7.2975326815899999</v>
      </c>
      <c r="E16" s="693">
        <v>0.336588099764</v>
      </c>
      <c r="F16" s="691">
        <v>10</v>
      </c>
      <c r="G16" s="692">
        <v>2.5</v>
      </c>
      <c r="H16" s="694">
        <v>0</v>
      </c>
      <c r="I16" s="691">
        <v>0</v>
      </c>
      <c r="J16" s="692">
        <v>-2.5</v>
      </c>
      <c r="K16" s="695">
        <v>0</v>
      </c>
    </row>
    <row r="17" spans="1:11" ht="14.4" customHeight="1" thickBot="1" x14ac:dyDescent="0.35">
      <c r="A17" s="713" t="s">
        <v>337</v>
      </c>
      <c r="B17" s="691">
        <v>8.0000007222350007</v>
      </c>
      <c r="C17" s="691">
        <v>0</v>
      </c>
      <c r="D17" s="692">
        <v>-8.0000007222350007</v>
      </c>
      <c r="E17" s="693">
        <v>0</v>
      </c>
      <c r="F17" s="691">
        <v>0</v>
      </c>
      <c r="G17" s="692">
        <v>0</v>
      </c>
      <c r="H17" s="694">
        <v>0</v>
      </c>
      <c r="I17" s="691">
        <v>0</v>
      </c>
      <c r="J17" s="692">
        <v>0</v>
      </c>
      <c r="K17" s="695">
        <v>0</v>
      </c>
    </row>
    <row r="18" spans="1:11" ht="14.4" customHeight="1" thickBot="1" x14ac:dyDescent="0.35">
      <c r="A18" s="713" t="s">
        <v>338</v>
      </c>
      <c r="B18" s="691">
        <v>278.42342244663899</v>
      </c>
      <c r="C18" s="691">
        <v>377.9889</v>
      </c>
      <c r="D18" s="692">
        <v>99.565477553361006</v>
      </c>
      <c r="E18" s="693">
        <v>1.3576045315380001</v>
      </c>
      <c r="F18" s="691">
        <v>360</v>
      </c>
      <c r="G18" s="692">
        <v>90</v>
      </c>
      <c r="H18" s="694">
        <v>22.53584</v>
      </c>
      <c r="I18" s="691">
        <v>68.806269999999998</v>
      </c>
      <c r="J18" s="692">
        <v>-21.193729999999</v>
      </c>
      <c r="K18" s="695">
        <v>0.19112852777700001</v>
      </c>
    </row>
    <row r="19" spans="1:11" ht="14.4" customHeight="1" thickBot="1" x14ac:dyDescent="0.35">
      <c r="A19" s="713" t="s">
        <v>339</v>
      </c>
      <c r="B19" s="691">
        <v>149.99835936554399</v>
      </c>
      <c r="C19" s="691">
        <v>128.75864000000001</v>
      </c>
      <c r="D19" s="692">
        <v>-21.239719365544001</v>
      </c>
      <c r="E19" s="693">
        <v>0.85840032213999995</v>
      </c>
      <c r="F19" s="691">
        <v>20</v>
      </c>
      <c r="G19" s="692">
        <v>5</v>
      </c>
      <c r="H19" s="694">
        <v>0.79525000000000001</v>
      </c>
      <c r="I19" s="691">
        <v>52.967889999999997</v>
      </c>
      <c r="J19" s="692">
        <v>47.967889999999997</v>
      </c>
      <c r="K19" s="695">
        <v>2.6483944999990001</v>
      </c>
    </row>
    <row r="20" spans="1:11" ht="14.4" customHeight="1" thickBot="1" x14ac:dyDescent="0.35">
      <c r="A20" s="713" t="s">
        <v>340</v>
      </c>
      <c r="B20" s="691">
        <v>207124.90015793301</v>
      </c>
      <c r="C20" s="691">
        <v>213785.88811</v>
      </c>
      <c r="D20" s="692">
        <v>6660.98795206667</v>
      </c>
      <c r="E20" s="693">
        <v>1.0321592814139999</v>
      </c>
      <c r="F20" s="691">
        <v>213790</v>
      </c>
      <c r="G20" s="692">
        <v>53447.5</v>
      </c>
      <c r="H20" s="694">
        <v>13888.72415</v>
      </c>
      <c r="I20" s="691">
        <v>50914.080300000001</v>
      </c>
      <c r="J20" s="692">
        <v>-2533.4196999999899</v>
      </c>
      <c r="K20" s="695">
        <v>0.23814996164400001</v>
      </c>
    </row>
    <row r="21" spans="1:11" ht="14.4" customHeight="1" thickBot="1" x14ac:dyDescent="0.35">
      <c r="A21" s="713" t="s">
        <v>341</v>
      </c>
      <c r="B21" s="691">
        <v>4648.0004196190403</v>
      </c>
      <c r="C21" s="691">
        <v>3758.0476600000002</v>
      </c>
      <c r="D21" s="692">
        <v>-889.95275961904304</v>
      </c>
      <c r="E21" s="693">
        <v>0.808529974338</v>
      </c>
      <c r="F21" s="691">
        <v>3760</v>
      </c>
      <c r="G21" s="692">
        <v>940</v>
      </c>
      <c r="H21" s="694">
        <v>2283.4108099999999</v>
      </c>
      <c r="I21" s="691">
        <v>3643.3178699999999</v>
      </c>
      <c r="J21" s="692">
        <v>2703.3178699999999</v>
      </c>
      <c r="K21" s="695">
        <v>0.96896751861700003</v>
      </c>
    </row>
    <row r="22" spans="1:11" ht="14.4" customHeight="1" thickBot="1" x14ac:dyDescent="0.35">
      <c r="A22" s="713" t="s">
        <v>342</v>
      </c>
      <c r="B22" s="691">
        <v>70.000006319563994</v>
      </c>
      <c r="C22" s="691">
        <v>62.837029999999999</v>
      </c>
      <c r="D22" s="692">
        <v>-7.1629763195639997</v>
      </c>
      <c r="E22" s="693">
        <v>0.89767177610100002</v>
      </c>
      <c r="F22" s="691">
        <v>65</v>
      </c>
      <c r="G22" s="692">
        <v>16.25</v>
      </c>
      <c r="H22" s="694">
        <v>4.3258099999999997</v>
      </c>
      <c r="I22" s="691">
        <v>18.06427</v>
      </c>
      <c r="J22" s="692">
        <v>1.81427</v>
      </c>
      <c r="K22" s="695">
        <v>0.27791184615300002</v>
      </c>
    </row>
    <row r="23" spans="1:11" ht="14.4" customHeight="1" thickBot="1" x14ac:dyDescent="0.35">
      <c r="A23" s="712" t="s">
        <v>343</v>
      </c>
      <c r="B23" s="696">
        <v>2077.1456396374801</v>
      </c>
      <c r="C23" s="696">
        <v>2505.9569999999999</v>
      </c>
      <c r="D23" s="697">
        <v>428.81136036252599</v>
      </c>
      <c r="E23" s="703">
        <v>1.2064426067089999</v>
      </c>
      <c r="F23" s="696">
        <v>2635.8697043884999</v>
      </c>
      <c r="G23" s="697">
        <v>658.96742609712499</v>
      </c>
      <c r="H23" s="699">
        <v>293.74</v>
      </c>
      <c r="I23" s="696">
        <v>764.66800000000001</v>
      </c>
      <c r="J23" s="697">
        <v>105.700573902876</v>
      </c>
      <c r="K23" s="704">
        <v>0.290100834167</v>
      </c>
    </row>
    <row r="24" spans="1:11" ht="14.4" customHeight="1" thickBot="1" x14ac:dyDescent="0.35">
      <c r="A24" s="713" t="s">
        <v>344</v>
      </c>
      <c r="B24" s="691">
        <v>2046.9404061108901</v>
      </c>
      <c r="C24" s="691">
        <v>2461.2449999999999</v>
      </c>
      <c r="D24" s="692">
        <v>414.30459388911402</v>
      </c>
      <c r="E24" s="693">
        <v>1.202401883636</v>
      </c>
      <c r="F24" s="691">
        <v>2585.6928607657201</v>
      </c>
      <c r="G24" s="692">
        <v>646.42321519143104</v>
      </c>
      <c r="H24" s="694">
        <v>287.51</v>
      </c>
      <c r="I24" s="691">
        <v>746.53</v>
      </c>
      <c r="J24" s="692">
        <v>100.10678480857</v>
      </c>
      <c r="K24" s="695">
        <v>0.28871565193499998</v>
      </c>
    </row>
    <row r="25" spans="1:11" ht="14.4" customHeight="1" thickBot="1" x14ac:dyDescent="0.35">
      <c r="A25" s="713" t="s">
        <v>345</v>
      </c>
      <c r="B25" s="691">
        <v>30.205233526588</v>
      </c>
      <c r="C25" s="691">
        <v>44.712000000000003</v>
      </c>
      <c r="D25" s="692">
        <v>14.506766473411</v>
      </c>
      <c r="E25" s="693">
        <v>1.4802732765040001</v>
      </c>
      <c r="F25" s="691">
        <v>50.176843622775003</v>
      </c>
      <c r="G25" s="692">
        <v>12.544210905692999</v>
      </c>
      <c r="H25" s="694">
        <v>6.23</v>
      </c>
      <c r="I25" s="691">
        <v>18.138000000000002</v>
      </c>
      <c r="J25" s="692">
        <v>5.5937890943059996</v>
      </c>
      <c r="K25" s="695">
        <v>0.36148148608800001</v>
      </c>
    </row>
    <row r="26" spans="1:11" ht="14.4" customHeight="1" thickBot="1" x14ac:dyDescent="0.35">
      <c r="A26" s="712" t="s">
        <v>346</v>
      </c>
      <c r="B26" s="696">
        <v>2238.1799864816398</v>
      </c>
      <c r="C26" s="696">
        <v>2311.94148</v>
      </c>
      <c r="D26" s="697">
        <v>73.761493518356005</v>
      </c>
      <c r="E26" s="703">
        <v>1.032956015139</v>
      </c>
      <c r="F26" s="696">
        <v>3026.3442718064498</v>
      </c>
      <c r="G26" s="697">
        <v>756.58606795161404</v>
      </c>
      <c r="H26" s="699">
        <v>804.986320000001</v>
      </c>
      <c r="I26" s="696">
        <v>1282.0439200000001</v>
      </c>
      <c r="J26" s="697">
        <v>525.45785204838796</v>
      </c>
      <c r="K26" s="704">
        <v>0.42362791700300001</v>
      </c>
    </row>
    <row r="27" spans="1:11" ht="14.4" customHeight="1" thickBot="1" x14ac:dyDescent="0.35">
      <c r="A27" s="713" t="s">
        <v>347</v>
      </c>
      <c r="B27" s="691">
        <v>80.000007222357993</v>
      </c>
      <c r="C27" s="691">
        <v>29.788419999999999</v>
      </c>
      <c r="D27" s="692">
        <v>-50.211587222357998</v>
      </c>
      <c r="E27" s="693">
        <v>0.37235521638300001</v>
      </c>
      <c r="F27" s="691">
        <v>40</v>
      </c>
      <c r="G27" s="692">
        <v>10</v>
      </c>
      <c r="H27" s="694">
        <v>7.4013</v>
      </c>
      <c r="I27" s="691">
        <v>12.24076</v>
      </c>
      <c r="J27" s="692">
        <v>2.2407599999999999</v>
      </c>
      <c r="K27" s="695">
        <v>0.30601899999999999</v>
      </c>
    </row>
    <row r="28" spans="1:11" ht="14.4" customHeight="1" thickBot="1" x14ac:dyDescent="0.35">
      <c r="A28" s="713" t="s">
        <v>348</v>
      </c>
      <c r="B28" s="691">
        <v>0.20328001835199999</v>
      </c>
      <c r="C28" s="691">
        <v>0</v>
      </c>
      <c r="D28" s="692">
        <v>-0.20328001835199999</v>
      </c>
      <c r="E28" s="693">
        <v>0</v>
      </c>
      <c r="F28" s="691">
        <v>0</v>
      </c>
      <c r="G28" s="692">
        <v>0</v>
      </c>
      <c r="H28" s="694">
        <v>0</v>
      </c>
      <c r="I28" s="691">
        <v>0.42664999999999997</v>
      </c>
      <c r="J28" s="692">
        <v>0.42664999999999997</v>
      </c>
      <c r="K28" s="702" t="s">
        <v>349</v>
      </c>
    </row>
    <row r="29" spans="1:11" ht="14.4" customHeight="1" thickBot="1" x14ac:dyDescent="0.35">
      <c r="A29" s="713" t="s">
        <v>350</v>
      </c>
      <c r="B29" s="691">
        <v>380.72191267333898</v>
      </c>
      <c r="C29" s="691">
        <v>327.68371999999999</v>
      </c>
      <c r="D29" s="692">
        <v>-53.038192673338003</v>
      </c>
      <c r="E29" s="693">
        <v>0.86069046485599998</v>
      </c>
      <c r="F29" s="691">
        <v>510.055543317505</v>
      </c>
      <c r="G29" s="692">
        <v>127.51388582937599</v>
      </c>
      <c r="H29" s="694">
        <v>38.442140000000002</v>
      </c>
      <c r="I29" s="691">
        <v>123.17910999999999</v>
      </c>
      <c r="J29" s="692">
        <v>-4.3347758293760004</v>
      </c>
      <c r="K29" s="695">
        <v>0.24150136512299999</v>
      </c>
    </row>
    <row r="30" spans="1:11" ht="14.4" customHeight="1" thickBot="1" x14ac:dyDescent="0.35">
      <c r="A30" s="713" t="s">
        <v>351</v>
      </c>
      <c r="B30" s="691">
        <v>935.00007366074897</v>
      </c>
      <c r="C30" s="691">
        <v>1050.74279</v>
      </c>
      <c r="D30" s="692">
        <v>115.742716339252</v>
      </c>
      <c r="E30" s="693">
        <v>1.1237889916799999</v>
      </c>
      <c r="F30" s="691">
        <v>1247.39090504611</v>
      </c>
      <c r="G30" s="692">
        <v>311.84772626152699</v>
      </c>
      <c r="H30" s="694">
        <v>294.11775</v>
      </c>
      <c r="I30" s="691">
        <v>467.12569000000002</v>
      </c>
      <c r="J30" s="692">
        <v>155.277963738474</v>
      </c>
      <c r="K30" s="695">
        <v>0.37448219969399998</v>
      </c>
    </row>
    <row r="31" spans="1:11" ht="14.4" customHeight="1" thickBot="1" x14ac:dyDescent="0.35">
      <c r="A31" s="713" t="s">
        <v>352</v>
      </c>
      <c r="B31" s="691">
        <v>170.000015347512</v>
      </c>
      <c r="C31" s="691">
        <v>169.0608</v>
      </c>
      <c r="D31" s="692">
        <v>-0.93921534751199998</v>
      </c>
      <c r="E31" s="693">
        <v>0.99447520433600001</v>
      </c>
      <c r="F31" s="691">
        <v>178.59195668611699</v>
      </c>
      <c r="G31" s="692">
        <v>44.647989171528998</v>
      </c>
      <c r="H31" s="694">
        <v>222.69162</v>
      </c>
      <c r="I31" s="691">
        <v>253.94862000000001</v>
      </c>
      <c r="J31" s="692">
        <v>209.30063082847099</v>
      </c>
      <c r="K31" s="695">
        <v>1.4219488084009999</v>
      </c>
    </row>
    <row r="32" spans="1:11" ht="14.4" customHeight="1" thickBot="1" x14ac:dyDescent="0.35">
      <c r="A32" s="713" t="s">
        <v>353</v>
      </c>
      <c r="B32" s="691">
        <v>0</v>
      </c>
      <c r="C32" s="691">
        <v>4.2162199999999999</v>
      </c>
      <c r="D32" s="692">
        <v>4.2162199999999999</v>
      </c>
      <c r="E32" s="701" t="s">
        <v>324</v>
      </c>
      <c r="F32" s="691">
        <v>5</v>
      </c>
      <c r="G32" s="692">
        <v>1.25</v>
      </c>
      <c r="H32" s="694">
        <v>0</v>
      </c>
      <c r="I32" s="691">
        <v>0</v>
      </c>
      <c r="J32" s="692">
        <v>-1.25</v>
      </c>
      <c r="K32" s="695">
        <v>0</v>
      </c>
    </row>
    <row r="33" spans="1:11" ht="14.4" customHeight="1" thickBot="1" x14ac:dyDescent="0.35">
      <c r="A33" s="713" t="s">
        <v>354</v>
      </c>
      <c r="B33" s="691">
        <v>180.000016250307</v>
      </c>
      <c r="C33" s="691">
        <v>270.65600999999998</v>
      </c>
      <c r="D33" s="692">
        <v>90.655993749692001</v>
      </c>
      <c r="E33" s="693">
        <v>1.503644364251</v>
      </c>
      <c r="F33" s="691">
        <v>308.61322490868503</v>
      </c>
      <c r="G33" s="692">
        <v>77.153306227171001</v>
      </c>
      <c r="H33" s="694">
        <v>19.598949999999999</v>
      </c>
      <c r="I33" s="691">
        <v>74.354820000000004</v>
      </c>
      <c r="J33" s="692">
        <v>-2.7984862271709998</v>
      </c>
      <c r="K33" s="695">
        <v>0.24093205993299999</v>
      </c>
    </row>
    <row r="34" spans="1:11" ht="14.4" customHeight="1" thickBot="1" x14ac:dyDescent="0.35">
      <c r="A34" s="713" t="s">
        <v>355</v>
      </c>
      <c r="B34" s="691">
        <v>80.000007222357993</v>
      </c>
      <c r="C34" s="691">
        <v>99.665210000000002</v>
      </c>
      <c r="D34" s="692">
        <v>19.665202777640999</v>
      </c>
      <c r="E34" s="693">
        <v>1.2458150125280001</v>
      </c>
      <c r="F34" s="691">
        <v>112.62593526178701</v>
      </c>
      <c r="G34" s="692">
        <v>28.156483815445998</v>
      </c>
      <c r="H34" s="694">
        <v>10.36748</v>
      </c>
      <c r="I34" s="691">
        <v>33.351239999999997</v>
      </c>
      <c r="J34" s="692">
        <v>5.1947561845530004</v>
      </c>
      <c r="K34" s="695">
        <v>0.29612397821500003</v>
      </c>
    </row>
    <row r="35" spans="1:11" ht="14.4" customHeight="1" thickBot="1" x14ac:dyDescent="0.35">
      <c r="A35" s="713" t="s">
        <v>356</v>
      </c>
      <c r="B35" s="691">
        <v>410.000037014589</v>
      </c>
      <c r="C35" s="691">
        <v>338.24666000000002</v>
      </c>
      <c r="D35" s="692">
        <v>-71.753377014587997</v>
      </c>
      <c r="E35" s="693">
        <v>0.82499177917800004</v>
      </c>
      <c r="F35" s="691">
        <v>617.06670658625296</v>
      </c>
      <c r="G35" s="692">
        <v>154.26667664656301</v>
      </c>
      <c r="H35" s="694">
        <v>211.96788000000001</v>
      </c>
      <c r="I35" s="691">
        <v>311.18698000000001</v>
      </c>
      <c r="J35" s="692">
        <v>156.92030335343699</v>
      </c>
      <c r="K35" s="695">
        <v>0.50430038872299998</v>
      </c>
    </row>
    <row r="36" spans="1:11" ht="14.4" customHeight="1" thickBot="1" x14ac:dyDescent="0.35">
      <c r="A36" s="713" t="s">
        <v>357</v>
      </c>
      <c r="B36" s="691">
        <v>2.0000001805580001</v>
      </c>
      <c r="C36" s="691">
        <v>20.144760000000002</v>
      </c>
      <c r="D36" s="692">
        <v>18.144759819440999</v>
      </c>
      <c r="E36" s="693">
        <v>10.072379090669999</v>
      </c>
      <c r="F36" s="691">
        <v>5</v>
      </c>
      <c r="G36" s="692">
        <v>1.25</v>
      </c>
      <c r="H36" s="694">
        <v>0</v>
      </c>
      <c r="I36" s="691">
        <v>5.1974999999999998</v>
      </c>
      <c r="J36" s="692">
        <v>3.9474999999999998</v>
      </c>
      <c r="K36" s="695">
        <v>1.0395000000000001</v>
      </c>
    </row>
    <row r="37" spans="1:11" ht="14.4" customHeight="1" thickBot="1" x14ac:dyDescent="0.35">
      <c r="A37" s="713" t="s">
        <v>358</v>
      </c>
      <c r="B37" s="691">
        <v>0.25463689151899999</v>
      </c>
      <c r="C37" s="691">
        <v>1.73689</v>
      </c>
      <c r="D37" s="692">
        <v>1.4822531084799999</v>
      </c>
      <c r="E37" s="693">
        <v>6.8210461949669998</v>
      </c>
      <c r="F37" s="691">
        <v>2</v>
      </c>
      <c r="G37" s="692">
        <v>0.5</v>
      </c>
      <c r="H37" s="694">
        <v>0.3992</v>
      </c>
      <c r="I37" s="691">
        <v>1.0325500000000001</v>
      </c>
      <c r="J37" s="692">
        <v>0.53254999999999997</v>
      </c>
      <c r="K37" s="695">
        <v>0.51627500000000004</v>
      </c>
    </row>
    <row r="38" spans="1:11" ht="14.4" customHeight="1" thickBot="1" x14ac:dyDescent="0.35">
      <c r="A38" s="712" t="s">
        <v>359</v>
      </c>
      <c r="B38" s="696">
        <v>1111.4434438431499</v>
      </c>
      <c r="C38" s="696">
        <v>1227.8201200000001</v>
      </c>
      <c r="D38" s="697">
        <v>116.376676156846</v>
      </c>
      <c r="E38" s="703">
        <v>1.1047076905269999</v>
      </c>
      <c r="F38" s="696">
        <v>1274.1304438593399</v>
      </c>
      <c r="G38" s="697">
        <v>318.53261096483402</v>
      </c>
      <c r="H38" s="699">
        <v>108.13306</v>
      </c>
      <c r="I38" s="696">
        <v>317.32875999999999</v>
      </c>
      <c r="J38" s="697">
        <v>-1.203850964833</v>
      </c>
      <c r="K38" s="704">
        <v>0.249055158778</v>
      </c>
    </row>
    <row r="39" spans="1:11" ht="14.4" customHeight="1" thickBot="1" x14ac:dyDescent="0.35">
      <c r="A39" s="713" t="s">
        <v>360</v>
      </c>
      <c r="B39" s="691">
        <v>891.00912993926102</v>
      </c>
      <c r="C39" s="691">
        <v>926.16105000000005</v>
      </c>
      <c r="D39" s="692">
        <v>35.151920060739002</v>
      </c>
      <c r="E39" s="693">
        <v>1.03945180681</v>
      </c>
      <c r="F39" s="691">
        <v>1185.2809289715999</v>
      </c>
      <c r="G39" s="692">
        <v>296.32023224289901</v>
      </c>
      <c r="H39" s="694">
        <v>78.064859999999996</v>
      </c>
      <c r="I39" s="691">
        <v>232.53452999999999</v>
      </c>
      <c r="J39" s="692">
        <v>-63.785702242897997</v>
      </c>
      <c r="K39" s="695">
        <v>0.19618516110000001</v>
      </c>
    </row>
    <row r="40" spans="1:11" ht="14.4" customHeight="1" thickBot="1" x14ac:dyDescent="0.35">
      <c r="A40" s="713" t="s">
        <v>361</v>
      </c>
      <c r="B40" s="691">
        <v>220.43431390389301</v>
      </c>
      <c r="C40" s="691">
        <v>301.65906999999999</v>
      </c>
      <c r="D40" s="692">
        <v>81.224756096106006</v>
      </c>
      <c r="E40" s="693">
        <v>1.368476008374</v>
      </c>
      <c r="F40" s="691">
        <v>88.84951488774</v>
      </c>
      <c r="G40" s="692">
        <v>22.212378721935</v>
      </c>
      <c r="H40" s="694">
        <v>30.068200000000001</v>
      </c>
      <c r="I40" s="691">
        <v>84.794229999999999</v>
      </c>
      <c r="J40" s="692">
        <v>62.581851278064001</v>
      </c>
      <c r="K40" s="695">
        <v>0.954357827469</v>
      </c>
    </row>
    <row r="41" spans="1:11" ht="14.4" customHeight="1" thickBot="1" x14ac:dyDescent="0.35">
      <c r="A41" s="712" t="s">
        <v>362</v>
      </c>
      <c r="B41" s="696">
        <v>598.68666147598799</v>
      </c>
      <c r="C41" s="696">
        <v>579.08425999999997</v>
      </c>
      <c r="D41" s="697">
        <v>-19.602401475987001</v>
      </c>
      <c r="E41" s="703">
        <v>0.96725766124799994</v>
      </c>
      <c r="F41" s="696">
        <v>783.58527156449702</v>
      </c>
      <c r="G41" s="697">
        <v>195.896317891124</v>
      </c>
      <c r="H41" s="699">
        <v>92.196740000000005</v>
      </c>
      <c r="I41" s="696">
        <v>231.60997</v>
      </c>
      <c r="J41" s="697">
        <v>35.713652108875998</v>
      </c>
      <c r="K41" s="704">
        <v>0.29557723760799998</v>
      </c>
    </row>
    <row r="42" spans="1:11" ht="14.4" customHeight="1" thickBot="1" x14ac:dyDescent="0.35">
      <c r="A42" s="713" t="s">
        <v>363</v>
      </c>
      <c r="B42" s="691">
        <v>44.807989301105998</v>
      </c>
      <c r="C42" s="691">
        <v>18.033650000000002</v>
      </c>
      <c r="D42" s="692">
        <v>-26.774339301106</v>
      </c>
      <c r="E42" s="693">
        <v>0.402465057711</v>
      </c>
      <c r="F42" s="691">
        <v>0</v>
      </c>
      <c r="G42" s="692">
        <v>0</v>
      </c>
      <c r="H42" s="694">
        <v>23.691800000000001</v>
      </c>
      <c r="I42" s="691">
        <v>40.309480000000001</v>
      </c>
      <c r="J42" s="692">
        <v>40.309480000000001</v>
      </c>
      <c r="K42" s="702" t="s">
        <v>324</v>
      </c>
    </row>
    <row r="43" spans="1:11" ht="14.4" customHeight="1" thickBot="1" x14ac:dyDescent="0.35">
      <c r="A43" s="713" t="s">
        <v>364</v>
      </c>
      <c r="B43" s="691">
        <v>18.000001625029999</v>
      </c>
      <c r="C43" s="691">
        <v>21.535869999999999</v>
      </c>
      <c r="D43" s="692">
        <v>3.5358683749690001</v>
      </c>
      <c r="E43" s="693">
        <v>1.1964371142079999</v>
      </c>
      <c r="F43" s="691">
        <v>192.71948873319599</v>
      </c>
      <c r="G43" s="692">
        <v>48.179872183298997</v>
      </c>
      <c r="H43" s="694">
        <v>12.78781</v>
      </c>
      <c r="I43" s="691">
        <v>20.66412</v>
      </c>
      <c r="J43" s="692">
        <v>-27.515752183299</v>
      </c>
      <c r="K43" s="695">
        <v>0.107223821191</v>
      </c>
    </row>
    <row r="44" spans="1:11" ht="14.4" customHeight="1" thickBot="1" x14ac:dyDescent="0.35">
      <c r="A44" s="713" t="s">
        <v>365</v>
      </c>
      <c r="B44" s="691">
        <v>204.611639742747</v>
      </c>
      <c r="C44" s="691">
        <v>201.65349000000001</v>
      </c>
      <c r="D44" s="692">
        <v>-2.958149742747</v>
      </c>
      <c r="E44" s="693">
        <v>0.98554261259700005</v>
      </c>
      <c r="F44" s="691">
        <v>206.532008287976</v>
      </c>
      <c r="G44" s="692">
        <v>51.633002071993999</v>
      </c>
      <c r="H44" s="694">
        <v>16.156690000000001</v>
      </c>
      <c r="I44" s="691">
        <v>63.304729999999999</v>
      </c>
      <c r="J44" s="692">
        <v>11.671727928006</v>
      </c>
      <c r="K44" s="695">
        <v>0.30651292516200002</v>
      </c>
    </row>
    <row r="45" spans="1:11" ht="14.4" customHeight="1" thickBot="1" x14ac:dyDescent="0.35">
      <c r="A45" s="713" t="s">
        <v>366</v>
      </c>
      <c r="B45" s="691">
        <v>92.501575867100001</v>
      </c>
      <c r="C45" s="691">
        <v>112.66052000000001</v>
      </c>
      <c r="D45" s="692">
        <v>20.158944132898998</v>
      </c>
      <c r="E45" s="693">
        <v>1.2179308184090001</v>
      </c>
      <c r="F45" s="691">
        <v>124.772646899012</v>
      </c>
      <c r="G45" s="692">
        <v>31.193161724753001</v>
      </c>
      <c r="H45" s="694">
        <v>11.25549</v>
      </c>
      <c r="I45" s="691">
        <v>34.303649999999998</v>
      </c>
      <c r="J45" s="692">
        <v>3.1104882752459999</v>
      </c>
      <c r="K45" s="695">
        <v>0.274929248136</v>
      </c>
    </row>
    <row r="46" spans="1:11" ht="14.4" customHeight="1" thickBot="1" x14ac:dyDescent="0.35">
      <c r="A46" s="713" t="s">
        <v>367</v>
      </c>
      <c r="B46" s="691">
        <v>38.568983804459002</v>
      </c>
      <c r="C46" s="691">
        <v>9.6010000000000009</v>
      </c>
      <c r="D46" s="692">
        <v>-28.967983804458999</v>
      </c>
      <c r="E46" s="693">
        <v>0.24893059274400001</v>
      </c>
      <c r="F46" s="691">
        <v>13.511810869271001</v>
      </c>
      <c r="G46" s="692">
        <v>3.3779527173170001</v>
      </c>
      <c r="H46" s="694">
        <v>2.8518500000000002</v>
      </c>
      <c r="I46" s="691">
        <v>9.5784500000000001</v>
      </c>
      <c r="J46" s="692">
        <v>6.200497282682</v>
      </c>
      <c r="K46" s="695">
        <v>0.70889461765499995</v>
      </c>
    </row>
    <row r="47" spans="1:11" ht="14.4" customHeight="1" thickBot="1" x14ac:dyDescent="0.35">
      <c r="A47" s="713" t="s">
        <v>368</v>
      </c>
      <c r="B47" s="691">
        <v>0</v>
      </c>
      <c r="C47" s="691">
        <v>1.4691399999999999</v>
      </c>
      <c r="D47" s="692">
        <v>1.4691399999999999</v>
      </c>
      <c r="E47" s="701" t="s">
        <v>324</v>
      </c>
      <c r="F47" s="691">
        <v>0</v>
      </c>
      <c r="G47" s="692">
        <v>0</v>
      </c>
      <c r="H47" s="694">
        <v>0</v>
      </c>
      <c r="I47" s="691">
        <v>0.02</v>
      </c>
      <c r="J47" s="692">
        <v>0.02</v>
      </c>
      <c r="K47" s="702" t="s">
        <v>324</v>
      </c>
    </row>
    <row r="48" spans="1:11" ht="14.4" customHeight="1" thickBot="1" x14ac:dyDescent="0.35">
      <c r="A48" s="713" t="s">
        <v>369</v>
      </c>
      <c r="B48" s="691">
        <v>0</v>
      </c>
      <c r="C48" s="691">
        <v>0.68244000000000005</v>
      </c>
      <c r="D48" s="692">
        <v>0.68244000000000005</v>
      </c>
      <c r="E48" s="701" t="s">
        <v>349</v>
      </c>
      <c r="F48" s="691">
        <v>0</v>
      </c>
      <c r="G48" s="692">
        <v>0</v>
      </c>
      <c r="H48" s="694">
        <v>2.2989999999999999</v>
      </c>
      <c r="I48" s="691">
        <v>0.96011000000000002</v>
      </c>
      <c r="J48" s="692">
        <v>0.96011000000000002</v>
      </c>
      <c r="K48" s="702" t="s">
        <v>349</v>
      </c>
    </row>
    <row r="49" spans="1:11" ht="14.4" customHeight="1" thickBot="1" x14ac:dyDescent="0.35">
      <c r="A49" s="713" t="s">
        <v>370</v>
      </c>
      <c r="B49" s="691">
        <v>34.194716751343002</v>
      </c>
      <c r="C49" s="691">
        <v>13.11633</v>
      </c>
      <c r="D49" s="692">
        <v>-21.078386751343</v>
      </c>
      <c r="E49" s="693">
        <v>0.38357767649800001</v>
      </c>
      <c r="F49" s="691">
        <v>17</v>
      </c>
      <c r="G49" s="692">
        <v>4.25</v>
      </c>
      <c r="H49" s="694">
        <v>0.29160999999999998</v>
      </c>
      <c r="I49" s="691">
        <v>0.69420999999999999</v>
      </c>
      <c r="J49" s="692">
        <v>-3.55579</v>
      </c>
      <c r="K49" s="695">
        <v>4.0835882352000002E-2</v>
      </c>
    </row>
    <row r="50" spans="1:11" ht="14.4" customHeight="1" thickBot="1" x14ac:dyDescent="0.35">
      <c r="A50" s="713" t="s">
        <v>371</v>
      </c>
      <c r="B50" s="691">
        <v>69.375237449994003</v>
      </c>
      <c r="C50" s="691">
        <v>67.71284</v>
      </c>
      <c r="D50" s="692">
        <v>-1.6623974499930001</v>
      </c>
      <c r="E50" s="693">
        <v>0.97603759624999997</v>
      </c>
      <c r="F50" s="691">
        <v>83.654608896504001</v>
      </c>
      <c r="G50" s="692">
        <v>20.913652224126</v>
      </c>
      <c r="H50" s="694">
        <v>8.3593399999999995</v>
      </c>
      <c r="I50" s="691">
        <v>17.799510000000001</v>
      </c>
      <c r="J50" s="692">
        <v>-3.1141422241260002</v>
      </c>
      <c r="K50" s="695">
        <v>0.21277381168500001</v>
      </c>
    </row>
    <row r="51" spans="1:11" ht="14.4" customHeight="1" thickBot="1" x14ac:dyDescent="0.35">
      <c r="A51" s="713" t="s">
        <v>372</v>
      </c>
      <c r="B51" s="691">
        <v>0</v>
      </c>
      <c r="C51" s="691">
        <v>1.21</v>
      </c>
      <c r="D51" s="692">
        <v>1.21</v>
      </c>
      <c r="E51" s="701" t="s">
        <v>324</v>
      </c>
      <c r="F51" s="691">
        <v>0</v>
      </c>
      <c r="G51" s="692">
        <v>0</v>
      </c>
      <c r="H51" s="694">
        <v>0</v>
      </c>
      <c r="I51" s="691">
        <v>0</v>
      </c>
      <c r="J51" s="692">
        <v>0</v>
      </c>
      <c r="K51" s="702" t="s">
        <v>324</v>
      </c>
    </row>
    <row r="52" spans="1:11" ht="14.4" customHeight="1" thickBot="1" x14ac:dyDescent="0.35">
      <c r="A52" s="713" t="s">
        <v>373</v>
      </c>
      <c r="B52" s="691">
        <v>0</v>
      </c>
      <c r="C52" s="691">
        <v>0</v>
      </c>
      <c r="D52" s="692">
        <v>0</v>
      </c>
      <c r="E52" s="693">
        <v>1</v>
      </c>
      <c r="F52" s="691">
        <v>0</v>
      </c>
      <c r="G52" s="692">
        <v>0</v>
      </c>
      <c r="H52" s="694">
        <v>1.452</v>
      </c>
      <c r="I52" s="691">
        <v>1.452</v>
      </c>
      <c r="J52" s="692">
        <v>1.452</v>
      </c>
      <c r="K52" s="702" t="s">
        <v>349</v>
      </c>
    </row>
    <row r="53" spans="1:11" ht="14.4" customHeight="1" thickBot="1" x14ac:dyDescent="0.35">
      <c r="A53" s="713" t="s">
        <v>374</v>
      </c>
      <c r="B53" s="691">
        <v>0</v>
      </c>
      <c r="C53" s="691">
        <v>1.1918500000000001</v>
      </c>
      <c r="D53" s="692">
        <v>1.1918500000000001</v>
      </c>
      <c r="E53" s="701" t="s">
        <v>349</v>
      </c>
      <c r="F53" s="691">
        <v>0</v>
      </c>
      <c r="G53" s="692">
        <v>0</v>
      </c>
      <c r="H53" s="694">
        <v>0</v>
      </c>
      <c r="I53" s="691">
        <v>0</v>
      </c>
      <c r="J53" s="692">
        <v>0</v>
      </c>
      <c r="K53" s="702" t="s">
        <v>324</v>
      </c>
    </row>
    <row r="54" spans="1:11" ht="14.4" customHeight="1" thickBot="1" x14ac:dyDescent="0.35">
      <c r="A54" s="713" t="s">
        <v>375</v>
      </c>
      <c r="B54" s="691">
        <v>0</v>
      </c>
      <c r="C54" s="691">
        <v>2.8279999999999998</v>
      </c>
      <c r="D54" s="692">
        <v>2.8279999999999998</v>
      </c>
      <c r="E54" s="701" t="s">
        <v>349</v>
      </c>
      <c r="F54" s="691">
        <v>0</v>
      </c>
      <c r="G54" s="692">
        <v>0</v>
      </c>
      <c r="H54" s="694">
        <v>0</v>
      </c>
      <c r="I54" s="691">
        <v>0</v>
      </c>
      <c r="J54" s="692">
        <v>0</v>
      </c>
      <c r="K54" s="702" t="s">
        <v>324</v>
      </c>
    </row>
    <row r="55" spans="1:11" ht="14.4" customHeight="1" thickBot="1" x14ac:dyDescent="0.35">
      <c r="A55" s="713" t="s">
        <v>376</v>
      </c>
      <c r="B55" s="691">
        <v>96.626516934205995</v>
      </c>
      <c r="C55" s="691">
        <v>127.38912999999999</v>
      </c>
      <c r="D55" s="692">
        <v>30.762613065793001</v>
      </c>
      <c r="E55" s="693">
        <v>1.318366159123</v>
      </c>
      <c r="F55" s="691">
        <v>135.394707878536</v>
      </c>
      <c r="G55" s="692">
        <v>33.848676969633999</v>
      </c>
      <c r="H55" s="694">
        <v>13.05115</v>
      </c>
      <c r="I55" s="691">
        <v>42.523710000000001</v>
      </c>
      <c r="J55" s="692">
        <v>8.6750330303650003</v>
      </c>
      <c r="K55" s="695">
        <v>0.31407217214200001</v>
      </c>
    </row>
    <row r="56" spans="1:11" ht="14.4" customHeight="1" thickBot="1" x14ac:dyDescent="0.35">
      <c r="A56" s="713" t="s">
        <v>377</v>
      </c>
      <c r="B56" s="691">
        <v>0</v>
      </c>
      <c r="C56" s="691">
        <v>0</v>
      </c>
      <c r="D56" s="692">
        <v>0</v>
      </c>
      <c r="E56" s="693">
        <v>1</v>
      </c>
      <c r="F56" s="691">
        <v>10</v>
      </c>
      <c r="G56" s="692">
        <v>2.5</v>
      </c>
      <c r="H56" s="694">
        <v>0</v>
      </c>
      <c r="I56" s="691">
        <v>0</v>
      </c>
      <c r="J56" s="692">
        <v>-2.5</v>
      </c>
      <c r="K56" s="695">
        <v>0</v>
      </c>
    </row>
    <row r="57" spans="1:11" ht="14.4" customHeight="1" thickBot="1" x14ac:dyDescent="0.35">
      <c r="A57" s="712" t="s">
        <v>378</v>
      </c>
      <c r="B57" s="696">
        <v>272.81781644734502</v>
      </c>
      <c r="C57" s="696">
        <v>194.81290000000001</v>
      </c>
      <c r="D57" s="697">
        <v>-78.004916447344002</v>
      </c>
      <c r="E57" s="703">
        <v>0.714076897677</v>
      </c>
      <c r="F57" s="696">
        <v>222.61973362711601</v>
      </c>
      <c r="G57" s="697">
        <v>55.654933406779001</v>
      </c>
      <c r="H57" s="699">
        <v>2.6822499999999998</v>
      </c>
      <c r="I57" s="696">
        <v>20.504950000000001</v>
      </c>
      <c r="J57" s="697">
        <v>-35.149983406779</v>
      </c>
      <c r="K57" s="704">
        <v>9.2107512959000007E-2</v>
      </c>
    </row>
    <row r="58" spans="1:11" ht="14.4" customHeight="1" thickBot="1" x14ac:dyDescent="0.35">
      <c r="A58" s="713" t="s">
        <v>379</v>
      </c>
      <c r="B58" s="691">
        <v>2.4670102568999999E-2</v>
      </c>
      <c r="C58" s="691">
        <v>4.3979999999999998E-2</v>
      </c>
      <c r="D58" s="692">
        <v>1.930989743E-2</v>
      </c>
      <c r="E58" s="693">
        <v>1.7827246512499999</v>
      </c>
      <c r="F58" s="691">
        <v>0</v>
      </c>
      <c r="G58" s="692">
        <v>0</v>
      </c>
      <c r="H58" s="694">
        <v>0</v>
      </c>
      <c r="I58" s="691">
        <v>5.8439999999999999E-2</v>
      </c>
      <c r="J58" s="692">
        <v>5.8439999999999999E-2</v>
      </c>
      <c r="K58" s="702" t="s">
        <v>324</v>
      </c>
    </row>
    <row r="59" spans="1:11" ht="14.4" customHeight="1" thickBot="1" x14ac:dyDescent="0.35">
      <c r="A59" s="713" t="s">
        <v>380</v>
      </c>
      <c r="B59" s="691">
        <v>11.219227911705</v>
      </c>
      <c r="C59" s="691">
        <v>25.7773</v>
      </c>
      <c r="D59" s="692">
        <v>14.558072088294001</v>
      </c>
      <c r="E59" s="693">
        <v>2.2976001738140002</v>
      </c>
      <c r="F59" s="691">
        <v>33.612022149017001</v>
      </c>
      <c r="G59" s="692">
        <v>8.4030055372539998</v>
      </c>
      <c r="H59" s="694">
        <v>0</v>
      </c>
      <c r="I59" s="691">
        <v>0</v>
      </c>
      <c r="J59" s="692">
        <v>-8.4030055372539998</v>
      </c>
      <c r="K59" s="695">
        <v>0</v>
      </c>
    </row>
    <row r="60" spans="1:11" ht="14.4" customHeight="1" thickBot="1" x14ac:dyDescent="0.35">
      <c r="A60" s="713" t="s">
        <v>381</v>
      </c>
      <c r="B60" s="691">
        <v>253.88219921008999</v>
      </c>
      <c r="C60" s="691">
        <v>155.86534</v>
      </c>
      <c r="D60" s="692">
        <v>-98.016859210090004</v>
      </c>
      <c r="E60" s="693">
        <v>0.61392779992000002</v>
      </c>
      <c r="F60" s="691">
        <v>180.40503605563001</v>
      </c>
      <c r="G60" s="692">
        <v>45.101259013906997</v>
      </c>
      <c r="H60" s="694">
        <v>1.96231</v>
      </c>
      <c r="I60" s="691">
        <v>15.4704</v>
      </c>
      <c r="J60" s="692">
        <v>-29.630859013906999</v>
      </c>
      <c r="K60" s="695">
        <v>8.5753703656000005E-2</v>
      </c>
    </row>
    <row r="61" spans="1:11" ht="14.4" customHeight="1" thickBot="1" x14ac:dyDescent="0.35">
      <c r="A61" s="713" t="s">
        <v>382</v>
      </c>
      <c r="B61" s="691">
        <v>0</v>
      </c>
      <c r="C61" s="691">
        <v>8.1116499999999991</v>
      </c>
      <c r="D61" s="692">
        <v>8.1116499999999991</v>
      </c>
      <c r="E61" s="701" t="s">
        <v>324</v>
      </c>
      <c r="F61" s="691">
        <v>0</v>
      </c>
      <c r="G61" s="692">
        <v>0</v>
      </c>
      <c r="H61" s="694">
        <v>0</v>
      </c>
      <c r="I61" s="691">
        <v>0</v>
      </c>
      <c r="J61" s="692">
        <v>0</v>
      </c>
      <c r="K61" s="702" t="s">
        <v>324</v>
      </c>
    </row>
    <row r="62" spans="1:11" ht="14.4" customHeight="1" thickBot="1" x14ac:dyDescent="0.35">
      <c r="A62" s="713" t="s">
        <v>383</v>
      </c>
      <c r="B62" s="691">
        <v>7.6917192229789997</v>
      </c>
      <c r="C62" s="691">
        <v>5.0146300000000004</v>
      </c>
      <c r="D62" s="692">
        <v>-2.6770892229790002</v>
      </c>
      <c r="E62" s="693">
        <v>0.65195177497000001</v>
      </c>
      <c r="F62" s="691">
        <v>8.6026754224669997</v>
      </c>
      <c r="G62" s="692">
        <v>2.1506688556159999</v>
      </c>
      <c r="H62" s="694">
        <v>0.71994000000000002</v>
      </c>
      <c r="I62" s="691">
        <v>4.9761100000000003</v>
      </c>
      <c r="J62" s="692">
        <v>2.8254411443829999</v>
      </c>
      <c r="K62" s="695">
        <v>0.57843749247999998</v>
      </c>
    </row>
    <row r="63" spans="1:11" ht="14.4" customHeight="1" thickBot="1" x14ac:dyDescent="0.35">
      <c r="A63" s="712" t="s">
        <v>384</v>
      </c>
      <c r="B63" s="696">
        <v>181.54510081878399</v>
      </c>
      <c r="C63" s="696">
        <v>198.6343</v>
      </c>
      <c r="D63" s="697">
        <v>17.089199181215001</v>
      </c>
      <c r="E63" s="703">
        <v>1.0941319765949999</v>
      </c>
      <c r="F63" s="696">
        <v>213.779317618747</v>
      </c>
      <c r="G63" s="697">
        <v>53.444829404685997</v>
      </c>
      <c r="H63" s="699">
        <v>16.997800000000002</v>
      </c>
      <c r="I63" s="696">
        <v>56.296149999999997</v>
      </c>
      <c r="J63" s="697">
        <v>2.8513205953130001</v>
      </c>
      <c r="K63" s="704">
        <v>0.26333768218100001</v>
      </c>
    </row>
    <row r="64" spans="1:11" ht="14.4" customHeight="1" thickBot="1" x14ac:dyDescent="0.35">
      <c r="A64" s="713" t="s">
        <v>385</v>
      </c>
      <c r="B64" s="691">
        <v>0</v>
      </c>
      <c r="C64" s="691">
        <v>0</v>
      </c>
      <c r="D64" s="692">
        <v>0</v>
      </c>
      <c r="E64" s="701" t="s">
        <v>324</v>
      </c>
      <c r="F64" s="691">
        <v>8</v>
      </c>
      <c r="G64" s="692">
        <v>2</v>
      </c>
      <c r="H64" s="694">
        <v>0</v>
      </c>
      <c r="I64" s="691">
        <v>0</v>
      </c>
      <c r="J64" s="692">
        <v>-2</v>
      </c>
      <c r="K64" s="695">
        <v>0</v>
      </c>
    </row>
    <row r="65" spans="1:11" ht="14.4" customHeight="1" thickBot="1" x14ac:dyDescent="0.35">
      <c r="A65" s="713" t="s">
        <v>386</v>
      </c>
      <c r="B65" s="691">
        <v>0</v>
      </c>
      <c r="C65" s="691">
        <v>36.548639999999999</v>
      </c>
      <c r="D65" s="692">
        <v>36.548639999999999</v>
      </c>
      <c r="E65" s="701" t="s">
        <v>324</v>
      </c>
      <c r="F65" s="691">
        <v>36</v>
      </c>
      <c r="G65" s="692">
        <v>9</v>
      </c>
      <c r="H65" s="694">
        <v>2.2747899999999999</v>
      </c>
      <c r="I65" s="691">
        <v>10.160410000000001</v>
      </c>
      <c r="J65" s="692">
        <v>1.1604099999990001</v>
      </c>
      <c r="K65" s="695">
        <v>0.28223361111099998</v>
      </c>
    </row>
    <row r="66" spans="1:11" ht="14.4" customHeight="1" thickBot="1" x14ac:dyDescent="0.35">
      <c r="A66" s="713" t="s">
        <v>387</v>
      </c>
      <c r="B66" s="691">
        <v>2.1187647901800002</v>
      </c>
      <c r="C66" s="691">
        <v>0</v>
      </c>
      <c r="D66" s="692">
        <v>-2.1187647901800002</v>
      </c>
      <c r="E66" s="693">
        <v>0</v>
      </c>
      <c r="F66" s="691">
        <v>0</v>
      </c>
      <c r="G66" s="692">
        <v>0</v>
      </c>
      <c r="H66" s="694">
        <v>0</v>
      </c>
      <c r="I66" s="691">
        <v>1.3794</v>
      </c>
      <c r="J66" s="692">
        <v>1.3794</v>
      </c>
      <c r="K66" s="702" t="s">
        <v>349</v>
      </c>
    </row>
    <row r="67" spans="1:11" ht="14.4" customHeight="1" thickBot="1" x14ac:dyDescent="0.35">
      <c r="A67" s="713" t="s">
        <v>388</v>
      </c>
      <c r="B67" s="691">
        <v>0</v>
      </c>
      <c r="C67" s="691">
        <v>2.0135000000000001</v>
      </c>
      <c r="D67" s="692">
        <v>2.0135000000000001</v>
      </c>
      <c r="E67" s="701" t="s">
        <v>324</v>
      </c>
      <c r="F67" s="691">
        <v>0</v>
      </c>
      <c r="G67" s="692">
        <v>0</v>
      </c>
      <c r="H67" s="694">
        <v>2.4938799999999999</v>
      </c>
      <c r="I67" s="691">
        <v>2.4938799999999999</v>
      </c>
      <c r="J67" s="692">
        <v>2.4938799999999999</v>
      </c>
      <c r="K67" s="702" t="s">
        <v>324</v>
      </c>
    </row>
    <row r="68" spans="1:11" ht="14.4" customHeight="1" thickBot="1" x14ac:dyDescent="0.35">
      <c r="A68" s="713" t="s">
        <v>389</v>
      </c>
      <c r="B68" s="691">
        <v>18.599176242348001</v>
      </c>
      <c r="C68" s="691">
        <v>9.5720200000000002</v>
      </c>
      <c r="D68" s="692">
        <v>-9.0271562423479992</v>
      </c>
      <c r="E68" s="693">
        <v>0.51464752391500002</v>
      </c>
      <c r="F68" s="691">
        <v>16</v>
      </c>
      <c r="G68" s="692">
        <v>4</v>
      </c>
      <c r="H68" s="694">
        <v>1.6662699999999999</v>
      </c>
      <c r="I68" s="691">
        <v>4.7488799999999998</v>
      </c>
      <c r="J68" s="692">
        <v>0.74887999999999999</v>
      </c>
      <c r="K68" s="695">
        <v>0.29680499999999999</v>
      </c>
    </row>
    <row r="69" spans="1:11" ht="14.4" customHeight="1" thickBot="1" x14ac:dyDescent="0.35">
      <c r="A69" s="713" t="s">
        <v>390</v>
      </c>
      <c r="B69" s="691">
        <v>49.976491975587003</v>
      </c>
      <c r="C69" s="691">
        <v>28.97213</v>
      </c>
      <c r="D69" s="692">
        <v>-21.004361975586999</v>
      </c>
      <c r="E69" s="693">
        <v>0.579715159162</v>
      </c>
      <c r="F69" s="691">
        <v>31</v>
      </c>
      <c r="G69" s="692">
        <v>7.75</v>
      </c>
      <c r="H69" s="694">
        <v>0</v>
      </c>
      <c r="I69" s="691">
        <v>0.60475999999999996</v>
      </c>
      <c r="J69" s="692">
        <v>-7.1452400000000003</v>
      </c>
      <c r="K69" s="695">
        <v>1.9508387096000002E-2</v>
      </c>
    </row>
    <row r="70" spans="1:11" ht="14.4" customHeight="1" thickBot="1" x14ac:dyDescent="0.35">
      <c r="A70" s="713" t="s">
        <v>391</v>
      </c>
      <c r="B70" s="691">
        <v>110.85066781066701</v>
      </c>
      <c r="C70" s="691">
        <v>121.52800999999999</v>
      </c>
      <c r="D70" s="692">
        <v>10.677342189332</v>
      </c>
      <c r="E70" s="693">
        <v>1.096321857145</v>
      </c>
      <c r="F70" s="691">
        <v>122.779317618747</v>
      </c>
      <c r="G70" s="692">
        <v>30.694829404686001</v>
      </c>
      <c r="H70" s="694">
        <v>10.562860000000001</v>
      </c>
      <c r="I70" s="691">
        <v>36.908819999999999</v>
      </c>
      <c r="J70" s="692">
        <v>6.2139905953129997</v>
      </c>
      <c r="K70" s="695">
        <v>0.30061105335799998</v>
      </c>
    </row>
    <row r="71" spans="1:11" ht="14.4" customHeight="1" thickBot="1" x14ac:dyDescent="0.35">
      <c r="A71" s="712" t="s">
        <v>392</v>
      </c>
      <c r="B71" s="696">
        <v>0</v>
      </c>
      <c r="C71" s="696">
        <v>9.7270000000000003</v>
      </c>
      <c r="D71" s="697">
        <v>9.7270000000000003</v>
      </c>
      <c r="E71" s="698" t="s">
        <v>324</v>
      </c>
      <c r="F71" s="696">
        <v>0</v>
      </c>
      <c r="G71" s="697">
        <v>0</v>
      </c>
      <c r="H71" s="699">
        <v>0.56599999999999995</v>
      </c>
      <c r="I71" s="696">
        <v>1.5089999999999999</v>
      </c>
      <c r="J71" s="697">
        <v>1.5089999999999999</v>
      </c>
      <c r="K71" s="700" t="s">
        <v>324</v>
      </c>
    </row>
    <row r="72" spans="1:11" ht="14.4" customHeight="1" thickBot="1" x14ac:dyDescent="0.35">
      <c r="A72" s="713" t="s">
        <v>393</v>
      </c>
      <c r="B72" s="691">
        <v>0</v>
      </c>
      <c r="C72" s="691">
        <v>9.7270000000000003</v>
      </c>
      <c r="D72" s="692">
        <v>9.7270000000000003</v>
      </c>
      <c r="E72" s="701" t="s">
        <v>324</v>
      </c>
      <c r="F72" s="691">
        <v>0</v>
      </c>
      <c r="G72" s="692">
        <v>0</v>
      </c>
      <c r="H72" s="694">
        <v>0.56599999999999995</v>
      </c>
      <c r="I72" s="691">
        <v>1.5089999999999999</v>
      </c>
      <c r="J72" s="692">
        <v>1.5089999999999999</v>
      </c>
      <c r="K72" s="702" t="s">
        <v>324</v>
      </c>
    </row>
    <row r="73" spans="1:11" ht="14.4" customHeight="1" thickBot="1" x14ac:dyDescent="0.35">
      <c r="A73" s="711" t="s">
        <v>42</v>
      </c>
      <c r="B73" s="691">
        <v>3051.2994584116</v>
      </c>
      <c r="C73" s="691">
        <v>3045.971</v>
      </c>
      <c r="D73" s="692">
        <v>-5.328458411593</v>
      </c>
      <c r="E73" s="693">
        <v>0.99825370846600003</v>
      </c>
      <c r="F73" s="691">
        <v>3088.6138906821302</v>
      </c>
      <c r="G73" s="692">
        <v>772.15347267053301</v>
      </c>
      <c r="H73" s="694">
        <v>286.52699999999999</v>
      </c>
      <c r="I73" s="691">
        <v>1004.35</v>
      </c>
      <c r="J73" s="692">
        <v>232.19652732946699</v>
      </c>
      <c r="K73" s="695">
        <v>0.32517823060599998</v>
      </c>
    </row>
    <row r="74" spans="1:11" ht="14.4" customHeight="1" thickBot="1" x14ac:dyDescent="0.35">
      <c r="A74" s="712" t="s">
        <v>394</v>
      </c>
      <c r="B74" s="696">
        <v>3051.2994584116</v>
      </c>
      <c r="C74" s="696">
        <v>3045.971</v>
      </c>
      <c r="D74" s="697">
        <v>-5.328458411593</v>
      </c>
      <c r="E74" s="703">
        <v>0.99825370846600003</v>
      </c>
      <c r="F74" s="696">
        <v>3088.6138906821302</v>
      </c>
      <c r="G74" s="697">
        <v>772.15347267053301</v>
      </c>
      <c r="H74" s="699">
        <v>286.52699999999999</v>
      </c>
      <c r="I74" s="696">
        <v>1004.35</v>
      </c>
      <c r="J74" s="697">
        <v>232.19652732946699</v>
      </c>
      <c r="K74" s="704">
        <v>0.32517823060599998</v>
      </c>
    </row>
    <row r="75" spans="1:11" ht="14.4" customHeight="1" thickBot="1" x14ac:dyDescent="0.35">
      <c r="A75" s="713" t="s">
        <v>395</v>
      </c>
      <c r="B75" s="691">
        <v>1023.7885001789</v>
      </c>
      <c r="C75" s="691">
        <v>912.16499999999996</v>
      </c>
      <c r="D75" s="692">
        <v>-111.62350017889899</v>
      </c>
      <c r="E75" s="693">
        <v>0.89097015627700005</v>
      </c>
      <c r="F75" s="691">
        <v>942.99999999999602</v>
      </c>
      <c r="G75" s="692">
        <v>235.74999999999901</v>
      </c>
      <c r="H75" s="694">
        <v>76.042000000000002</v>
      </c>
      <c r="I75" s="691">
        <v>231.62700000000001</v>
      </c>
      <c r="J75" s="692">
        <v>-4.122999999998</v>
      </c>
      <c r="K75" s="695">
        <v>0.24562778366900001</v>
      </c>
    </row>
    <row r="76" spans="1:11" ht="14.4" customHeight="1" thickBot="1" x14ac:dyDescent="0.35">
      <c r="A76" s="713" t="s">
        <v>396</v>
      </c>
      <c r="B76" s="691">
        <v>342.21671043114799</v>
      </c>
      <c r="C76" s="691">
        <v>384.73099999999999</v>
      </c>
      <c r="D76" s="692">
        <v>42.514289568852</v>
      </c>
      <c r="E76" s="693">
        <v>1.1242320677890001</v>
      </c>
      <c r="F76" s="691">
        <v>415.61389068214498</v>
      </c>
      <c r="G76" s="692">
        <v>103.903472670536</v>
      </c>
      <c r="H76" s="694">
        <v>36.491</v>
      </c>
      <c r="I76" s="691">
        <v>109.673</v>
      </c>
      <c r="J76" s="692">
        <v>5.7695273294630001</v>
      </c>
      <c r="K76" s="695">
        <v>0.26388194056699998</v>
      </c>
    </row>
    <row r="77" spans="1:11" ht="14.4" customHeight="1" thickBot="1" x14ac:dyDescent="0.35">
      <c r="A77" s="713" t="s">
        <v>397</v>
      </c>
      <c r="B77" s="691">
        <v>1685.29424780155</v>
      </c>
      <c r="C77" s="691">
        <v>1749.075</v>
      </c>
      <c r="D77" s="692">
        <v>63.780752198453001</v>
      </c>
      <c r="E77" s="693">
        <v>1.0378454695849999</v>
      </c>
      <c r="F77" s="691">
        <v>1729.99999999999</v>
      </c>
      <c r="G77" s="692">
        <v>432.49999999999801</v>
      </c>
      <c r="H77" s="694">
        <v>173.994</v>
      </c>
      <c r="I77" s="691">
        <v>663.05</v>
      </c>
      <c r="J77" s="692">
        <v>230.550000000002</v>
      </c>
      <c r="K77" s="695">
        <v>0.38326589595299998</v>
      </c>
    </row>
    <row r="78" spans="1:11" ht="14.4" customHeight="1" thickBot="1" x14ac:dyDescent="0.35">
      <c r="A78" s="714" t="s">
        <v>398</v>
      </c>
      <c r="B78" s="696">
        <v>4431.5861374834503</v>
      </c>
      <c r="C78" s="696">
        <v>14811.825360000001</v>
      </c>
      <c r="D78" s="697">
        <v>10380.2392225166</v>
      </c>
      <c r="E78" s="703">
        <v>3.342330465996</v>
      </c>
      <c r="F78" s="696">
        <v>14152.2060697378</v>
      </c>
      <c r="G78" s="697">
        <v>3538.05151743446</v>
      </c>
      <c r="H78" s="699">
        <v>401.398670000001</v>
      </c>
      <c r="I78" s="696">
        <v>3132.5586800000001</v>
      </c>
      <c r="J78" s="697">
        <v>-405.49283743446102</v>
      </c>
      <c r="K78" s="704">
        <v>0.22134772943200001</v>
      </c>
    </row>
    <row r="79" spans="1:11" ht="14.4" customHeight="1" thickBot="1" x14ac:dyDescent="0.35">
      <c r="A79" s="711" t="s">
        <v>45</v>
      </c>
      <c r="B79" s="691">
        <v>1982.2070486638099</v>
      </c>
      <c r="C79" s="691">
        <v>11284.260759999999</v>
      </c>
      <c r="D79" s="692">
        <v>9302.0537113362006</v>
      </c>
      <c r="E79" s="693">
        <v>5.692776023375</v>
      </c>
      <c r="F79" s="691">
        <v>10250.595889985099</v>
      </c>
      <c r="G79" s="692">
        <v>2562.6489724962798</v>
      </c>
      <c r="H79" s="694">
        <v>92.477500000000006</v>
      </c>
      <c r="I79" s="691">
        <v>2046.57305</v>
      </c>
      <c r="J79" s="692">
        <v>-516.07592249628101</v>
      </c>
      <c r="K79" s="695">
        <v>0.199654056404</v>
      </c>
    </row>
    <row r="80" spans="1:11" ht="14.4" customHeight="1" thickBot="1" x14ac:dyDescent="0.35">
      <c r="A80" s="715" t="s">
        <v>399</v>
      </c>
      <c r="B80" s="691">
        <v>1982.2070486638099</v>
      </c>
      <c r="C80" s="691">
        <v>11284.260759999999</v>
      </c>
      <c r="D80" s="692">
        <v>9302.0537113362006</v>
      </c>
      <c r="E80" s="693">
        <v>5.692776023375</v>
      </c>
      <c r="F80" s="691">
        <v>10250.595889985099</v>
      </c>
      <c r="G80" s="692">
        <v>2562.6489724962798</v>
      </c>
      <c r="H80" s="694">
        <v>92.477500000000006</v>
      </c>
      <c r="I80" s="691">
        <v>2046.57305</v>
      </c>
      <c r="J80" s="692">
        <v>-516.07592249628101</v>
      </c>
      <c r="K80" s="695">
        <v>0.199654056404</v>
      </c>
    </row>
    <row r="81" spans="1:11" ht="14.4" customHeight="1" thickBot="1" x14ac:dyDescent="0.35">
      <c r="A81" s="713" t="s">
        <v>400</v>
      </c>
      <c r="B81" s="691">
        <v>1132.5789857969501</v>
      </c>
      <c r="C81" s="691">
        <v>10989.949979999999</v>
      </c>
      <c r="D81" s="692">
        <v>9857.3709942030491</v>
      </c>
      <c r="E81" s="693">
        <v>9.7034733275280001</v>
      </c>
      <c r="F81" s="691">
        <v>9703.39891691907</v>
      </c>
      <c r="G81" s="692">
        <v>2425.8497292297702</v>
      </c>
      <c r="H81" s="694">
        <v>63.530569999999997</v>
      </c>
      <c r="I81" s="691">
        <v>1953.79223</v>
      </c>
      <c r="J81" s="692">
        <v>-472.05749922976798</v>
      </c>
      <c r="K81" s="695">
        <v>0.20135132511000001</v>
      </c>
    </row>
    <row r="82" spans="1:11" ht="14.4" customHeight="1" thickBot="1" x14ac:dyDescent="0.35">
      <c r="A82" s="713" t="s">
        <v>401</v>
      </c>
      <c r="B82" s="691">
        <v>1.5523663387990001</v>
      </c>
      <c r="C82" s="691">
        <v>12.093</v>
      </c>
      <c r="D82" s="692">
        <v>10.540633661199999</v>
      </c>
      <c r="E82" s="693">
        <v>7.790042657941</v>
      </c>
      <c r="F82" s="691">
        <v>0</v>
      </c>
      <c r="G82" s="692">
        <v>0</v>
      </c>
      <c r="H82" s="694">
        <v>0</v>
      </c>
      <c r="I82" s="691">
        <v>6.3170000000000002</v>
      </c>
      <c r="J82" s="692">
        <v>6.3170000000000002</v>
      </c>
      <c r="K82" s="702" t="s">
        <v>324</v>
      </c>
    </row>
    <row r="83" spans="1:11" ht="14.4" customHeight="1" thickBot="1" x14ac:dyDescent="0.35">
      <c r="A83" s="713" t="s">
        <v>402</v>
      </c>
      <c r="B83" s="691">
        <v>490.18395351447703</v>
      </c>
      <c r="C83" s="691">
        <v>129.43378999999999</v>
      </c>
      <c r="D83" s="692">
        <v>-360.75016351447698</v>
      </c>
      <c r="E83" s="693">
        <v>0.26405146286800002</v>
      </c>
      <c r="F83" s="691">
        <v>140.10682442113301</v>
      </c>
      <c r="G83" s="692">
        <v>35.026706105282997</v>
      </c>
      <c r="H83" s="694">
        <v>0</v>
      </c>
      <c r="I83" s="691">
        <v>5.5176999999999996</v>
      </c>
      <c r="J83" s="692">
        <v>-29.509006105282999</v>
      </c>
      <c r="K83" s="695">
        <v>3.9382093075999998E-2</v>
      </c>
    </row>
    <row r="84" spans="1:11" ht="14.4" customHeight="1" thickBot="1" x14ac:dyDescent="0.35">
      <c r="A84" s="713" t="s">
        <v>403</v>
      </c>
      <c r="B84" s="691">
        <v>236.45199015717799</v>
      </c>
      <c r="C84" s="691">
        <v>37.520510000000002</v>
      </c>
      <c r="D84" s="692">
        <v>-198.93148015717799</v>
      </c>
      <c r="E84" s="693">
        <v>0.15868130344299999</v>
      </c>
      <c r="F84" s="691">
        <v>289.09014864491701</v>
      </c>
      <c r="G84" s="692">
        <v>72.272537161228996</v>
      </c>
      <c r="H84" s="694">
        <v>8.8136399999999995</v>
      </c>
      <c r="I84" s="691">
        <v>34.239150000000002</v>
      </c>
      <c r="J84" s="692">
        <v>-38.033387161229001</v>
      </c>
      <c r="K84" s="695">
        <v>0.11843762286700001</v>
      </c>
    </row>
    <row r="85" spans="1:11" ht="14.4" customHeight="1" thickBot="1" x14ac:dyDescent="0.35">
      <c r="A85" s="713" t="s">
        <v>404</v>
      </c>
      <c r="B85" s="691">
        <v>121.43975285640001</v>
      </c>
      <c r="C85" s="691">
        <v>115.26348</v>
      </c>
      <c r="D85" s="692">
        <v>-6.1762728563989997</v>
      </c>
      <c r="E85" s="693">
        <v>0.949141259668</v>
      </c>
      <c r="F85" s="691">
        <v>117.99999999999901</v>
      </c>
      <c r="G85" s="692">
        <v>29.499999999999002</v>
      </c>
      <c r="H85" s="694">
        <v>17.971019999999999</v>
      </c>
      <c r="I85" s="691">
        <v>42.534889999999997</v>
      </c>
      <c r="J85" s="692">
        <v>13.034890000000001</v>
      </c>
      <c r="K85" s="695">
        <v>0.36046516949099999</v>
      </c>
    </row>
    <row r="86" spans="1:11" ht="14.4" customHeight="1" thickBot="1" x14ac:dyDescent="0.35">
      <c r="A86" s="713" t="s">
        <v>405</v>
      </c>
      <c r="B86" s="691">
        <v>0</v>
      </c>
      <c r="C86" s="691">
        <v>0</v>
      </c>
      <c r="D86" s="692">
        <v>0</v>
      </c>
      <c r="E86" s="693">
        <v>1</v>
      </c>
      <c r="F86" s="691">
        <v>0</v>
      </c>
      <c r="G86" s="692">
        <v>0</v>
      </c>
      <c r="H86" s="694">
        <v>2.1622699999999999</v>
      </c>
      <c r="I86" s="691">
        <v>4.1720800000000002</v>
      </c>
      <c r="J86" s="692">
        <v>4.1720800000000002</v>
      </c>
      <c r="K86" s="702" t="s">
        <v>349</v>
      </c>
    </row>
    <row r="87" spans="1:11" ht="14.4" customHeight="1" thickBot="1" x14ac:dyDescent="0.35">
      <c r="A87" s="716" t="s">
        <v>46</v>
      </c>
      <c r="B87" s="696">
        <v>0</v>
      </c>
      <c r="C87" s="696">
        <v>118.22</v>
      </c>
      <c r="D87" s="697">
        <v>118.22</v>
      </c>
      <c r="E87" s="698" t="s">
        <v>324</v>
      </c>
      <c r="F87" s="696">
        <v>0</v>
      </c>
      <c r="G87" s="697">
        <v>0</v>
      </c>
      <c r="H87" s="699">
        <v>20.834</v>
      </c>
      <c r="I87" s="696">
        <v>28.173999999999999</v>
      </c>
      <c r="J87" s="697">
        <v>28.173999999999999</v>
      </c>
      <c r="K87" s="700" t="s">
        <v>324</v>
      </c>
    </row>
    <row r="88" spans="1:11" ht="14.4" customHeight="1" thickBot="1" x14ac:dyDescent="0.35">
      <c r="A88" s="712" t="s">
        <v>406</v>
      </c>
      <c r="B88" s="696">
        <v>0</v>
      </c>
      <c r="C88" s="696">
        <v>44.973999999999997</v>
      </c>
      <c r="D88" s="697">
        <v>44.973999999999997</v>
      </c>
      <c r="E88" s="698" t="s">
        <v>324</v>
      </c>
      <c r="F88" s="696">
        <v>0</v>
      </c>
      <c r="G88" s="697">
        <v>0</v>
      </c>
      <c r="H88" s="699">
        <v>20.834</v>
      </c>
      <c r="I88" s="696">
        <v>28.173999999999999</v>
      </c>
      <c r="J88" s="697">
        <v>28.173999999999999</v>
      </c>
      <c r="K88" s="700" t="s">
        <v>324</v>
      </c>
    </row>
    <row r="89" spans="1:11" ht="14.4" customHeight="1" thickBot="1" x14ac:dyDescent="0.35">
      <c r="A89" s="713" t="s">
        <v>407</v>
      </c>
      <c r="B89" s="691">
        <v>0</v>
      </c>
      <c r="C89" s="691">
        <v>44.061999999999998</v>
      </c>
      <c r="D89" s="692">
        <v>44.061999999999998</v>
      </c>
      <c r="E89" s="701" t="s">
        <v>324</v>
      </c>
      <c r="F89" s="691">
        <v>0</v>
      </c>
      <c r="G89" s="692">
        <v>0</v>
      </c>
      <c r="H89" s="694">
        <v>20.834</v>
      </c>
      <c r="I89" s="691">
        <v>28.173999999999999</v>
      </c>
      <c r="J89" s="692">
        <v>28.173999999999999</v>
      </c>
      <c r="K89" s="702" t="s">
        <v>324</v>
      </c>
    </row>
    <row r="90" spans="1:11" ht="14.4" customHeight="1" thickBot="1" x14ac:dyDescent="0.35">
      <c r="A90" s="713" t="s">
        <v>408</v>
      </c>
      <c r="B90" s="691">
        <v>0</v>
      </c>
      <c r="C90" s="691">
        <v>0.91200000000000003</v>
      </c>
      <c r="D90" s="692">
        <v>0.91200000000000003</v>
      </c>
      <c r="E90" s="701" t="s">
        <v>324</v>
      </c>
      <c r="F90" s="691">
        <v>0</v>
      </c>
      <c r="G90" s="692">
        <v>0</v>
      </c>
      <c r="H90" s="694">
        <v>0</v>
      </c>
      <c r="I90" s="691">
        <v>0</v>
      </c>
      <c r="J90" s="692">
        <v>0</v>
      </c>
      <c r="K90" s="702" t="s">
        <v>324</v>
      </c>
    </row>
    <row r="91" spans="1:11" ht="14.4" customHeight="1" thickBot="1" x14ac:dyDescent="0.35">
      <c r="A91" s="712" t="s">
        <v>409</v>
      </c>
      <c r="B91" s="696">
        <v>0</v>
      </c>
      <c r="C91" s="696">
        <v>73.245999999999995</v>
      </c>
      <c r="D91" s="697">
        <v>73.245999999999995</v>
      </c>
      <c r="E91" s="698" t="s">
        <v>324</v>
      </c>
      <c r="F91" s="696">
        <v>0</v>
      </c>
      <c r="G91" s="697">
        <v>0</v>
      </c>
      <c r="H91" s="699">
        <v>0</v>
      </c>
      <c r="I91" s="696">
        <v>0</v>
      </c>
      <c r="J91" s="697">
        <v>0</v>
      </c>
      <c r="K91" s="700" t="s">
        <v>324</v>
      </c>
    </row>
    <row r="92" spans="1:11" ht="14.4" customHeight="1" thickBot="1" x14ac:dyDescent="0.35">
      <c r="A92" s="713" t="s">
        <v>410</v>
      </c>
      <c r="B92" s="691">
        <v>0</v>
      </c>
      <c r="C92" s="691">
        <v>15.442</v>
      </c>
      <c r="D92" s="692">
        <v>15.442</v>
      </c>
      <c r="E92" s="701" t="s">
        <v>324</v>
      </c>
      <c r="F92" s="691">
        <v>0</v>
      </c>
      <c r="G92" s="692">
        <v>0</v>
      </c>
      <c r="H92" s="694">
        <v>0</v>
      </c>
      <c r="I92" s="691">
        <v>0</v>
      </c>
      <c r="J92" s="692">
        <v>0</v>
      </c>
      <c r="K92" s="702" t="s">
        <v>324</v>
      </c>
    </row>
    <row r="93" spans="1:11" ht="14.4" customHeight="1" thickBot="1" x14ac:dyDescent="0.35">
      <c r="A93" s="713" t="s">
        <v>411</v>
      </c>
      <c r="B93" s="691">
        <v>0</v>
      </c>
      <c r="C93" s="691">
        <v>57.804000000000002</v>
      </c>
      <c r="D93" s="692">
        <v>57.804000000000002</v>
      </c>
      <c r="E93" s="701" t="s">
        <v>349</v>
      </c>
      <c r="F93" s="691">
        <v>0</v>
      </c>
      <c r="G93" s="692">
        <v>0</v>
      </c>
      <c r="H93" s="694">
        <v>0</v>
      </c>
      <c r="I93" s="691">
        <v>0</v>
      </c>
      <c r="J93" s="692">
        <v>0</v>
      </c>
      <c r="K93" s="702" t="s">
        <v>324</v>
      </c>
    </row>
    <row r="94" spans="1:11" ht="14.4" customHeight="1" thickBot="1" x14ac:dyDescent="0.35">
      <c r="A94" s="711" t="s">
        <v>47</v>
      </c>
      <c r="B94" s="691">
        <v>2449.3790888196399</v>
      </c>
      <c r="C94" s="691">
        <v>3409.3445999999999</v>
      </c>
      <c r="D94" s="692">
        <v>959.96551118035597</v>
      </c>
      <c r="E94" s="693">
        <v>1.3919219836409999</v>
      </c>
      <c r="F94" s="691">
        <v>3901.6101797527199</v>
      </c>
      <c r="G94" s="692">
        <v>975.40254493818099</v>
      </c>
      <c r="H94" s="694">
        <v>288.08717000000001</v>
      </c>
      <c r="I94" s="691">
        <v>1057.8116299999999</v>
      </c>
      <c r="J94" s="692">
        <v>82.409085061819994</v>
      </c>
      <c r="K94" s="695">
        <v>0.27112181413899999</v>
      </c>
    </row>
    <row r="95" spans="1:11" ht="14.4" customHeight="1" thickBot="1" x14ac:dyDescent="0.35">
      <c r="A95" s="712" t="s">
        <v>412</v>
      </c>
      <c r="B95" s="696">
        <v>89.198087373210996</v>
      </c>
      <c r="C95" s="696">
        <v>113.29837000000001</v>
      </c>
      <c r="D95" s="697">
        <v>24.100282626788001</v>
      </c>
      <c r="E95" s="703">
        <v>1.270188334038</v>
      </c>
      <c r="F95" s="696">
        <v>116.41353711417599</v>
      </c>
      <c r="G95" s="697">
        <v>29.103384278543999</v>
      </c>
      <c r="H95" s="699">
        <v>9.5747</v>
      </c>
      <c r="I95" s="696">
        <v>26.688610000000001</v>
      </c>
      <c r="J95" s="697">
        <v>-2.4147742785430002</v>
      </c>
      <c r="K95" s="704">
        <v>0.22925692888900001</v>
      </c>
    </row>
    <row r="96" spans="1:11" ht="14.4" customHeight="1" thickBot="1" x14ac:dyDescent="0.35">
      <c r="A96" s="713" t="s">
        <v>413</v>
      </c>
      <c r="B96" s="691">
        <v>39.999925312373001</v>
      </c>
      <c r="C96" s="691">
        <v>67.146299999999997</v>
      </c>
      <c r="D96" s="692">
        <v>27.146374687626</v>
      </c>
      <c r="E96" s="693">
        <v>1.678660634379</v>
      </c>
      <c r="F96" s="691">
        <v>63.510285982078997</v>
      </c>
      <c r="G96" s="692">
        <v>15.877571495519</v>
      </c>
      <c r="H96" s="694">
        <v>5.8517999999999999</v>
      </c>
      <c r="I96" s="691">
        <v>16.755099999999999</v>
      </c>
      <c r="J96" s="692">
        <v>0.87752850447999997</v>
      </c>
      <c r="K96" s="695">
        <v>0.26381710837700001</v>
      </c>
    </row>
    <row r="97" spans="1:11" ht="14.4" customHeight="1" thickBot="1" x14ac:dyDescent="0.35">
      <c r="A97" s="713" t="s">
        <v>414</v>
      </c>
      <c r="B97" s="691">
        <v>49.198162060838001</v>
      </c>
      <c r="C97" s="691">
        <v>46.152070000000002</v>
      </c>
      <c r="D97" s="692">
        <v>-3.0460920608380002</v>
      </c>
      <c r="E97" s="693">
        <v>0.93808524682100003</v>
      </c>
      <c r="F97" s="691">
        <v>52.903251132096003</v>
      </c>
      <c r="G97" s="692">
        <v>13.225812783024001</v>
      </c>
      <c r="H97" s="694">
        <v>3.7229000000000001</v>
      </c>
      <c r="I97" s="691">
        <v>9.9335100000000001</v>
      </c>
      <c r="J97" s="692">
        <v>-3.2923027830240001</v>
      </c>
      <c r="K97" s="695">
        <v>0.187767477185</v>
      </c>
    </row>
    <row r="98" spans="1:11" ht="14.4" customHeight="1" thickBot="1" x14ac:dyDescent="0.35">
      <c r="A98" s="712" t="s">
        <v>415</v>
      </c>
      <c r="B98" s="696">
        <v>84.527484688250993</v>
      </c>
      <c r="C98" s="696">
        <v>82.529039999999995</v>
      </c>
      <c r="D98" s="697">
        <v>-1.9984446882510001</v>
      </c>
      <c r="E98" s="703">
        <v>0.97635745703700005</v>
      </c>
      <c r="F98" s="696">
        <v>94</v>
      </c>
      <c r="G98" s="697">
        <v>23.5</v>
      </c>
      <c r="H98" s="699">
        <v>0.65268000000000004</v>
      </c>
      <c r="I98" s="696">
        <v>33.167870000000001</v>
      </c>
      <c r="J98" s="697">
        <v>9.6678699999990005</v>
      </c>
      <c r="K98" s="704">
        <v>0.35284968085099999</v>
      </c>
    </row>
    <row r="99" spans="1:11" ht="14.4" customHeight="1" thickBot="1" x14ac:dyDescent="0.35">
      <c r="A99" s="713" t="s">
        <v>416</v>
      </c>
      <c r="B99" s="691">
        <v>54.999912465546998</v>
      </c>
      <c r="C99" s="691">
        <v>53.46</v>
      </c>
      <c r="D99" s="692">
        <v>-1.5399124655459999</v>
      </c>
      <c r="E99" s="693">
        <v>0.97200154697399999</v>
      </c>
      <c r="F99" s="691">
        <v>54</v>
      </c>
      <c r="G99" s="692">
        <v>13.5</v>
      </c>
      <c r="H99" s="694">
        <v>0</v>
      </c>
      <c r="I99" s="691">
        <v>13.365</v>
      </c>
      <c r="J99" s="692">
        <v>-0.13500000000000001</v>
      </c>
      <c r="K99" s="695">
        <v>0.2475</v>
      </c>
    </row>
    <row r="100" spans="1:11" ht="14.4" customHeight="1" thickBot="1" x14ac:dyDescent="0.35">
      <c r="A100" s="713" t="s">
        <v>417</v>
      </c>
      <c r="B100" s="691">
        <v>29.527572222703999</v>
      </c>
      <c r="C100" s="691">
        <v>29.069040000000001</v>
      </c>
      <c r="D100" s="692">
        <v>-0.45853222270400001</v>
      </c>
      <c r="E100" s="693">
        <v>0.984471048982</v>
      </c>
      <c r="F100" s="691">
        <v>40</v>
      </c>
      <c r="G100" s="692">
        <v>10</v>
      </c>
      <c r="H100" s="694">
        <v>0.65268000000000004</v>
      </c>
      <c r="I100" s="691">
        <v>19.802869999999999</v>
      </c>
      <c r="J100" s="692">
        <v>9.8028699999990003</v>
      </c>
      <c r="K100" s="695">
        <v>0.495071749999</v>
      </c>
    </row>
    <row r="101" spans="1:11" ht="14.4" customHeight="1" thickBot="1" x14ac:dyDescent="0.35">
      <c r="A101" s="712" t="s">
        <v>418</v>
      </c>
      <c r="B101" s="696">
        <v>1201.84262034022</v>
      </c>
      <c r="C101" s="696">
        <v>1314.24432</v>
      </c>
      <c r="D101" s="697">
        <v>112.40169965977699</v>
      </c>
      <c r="E101" s="703">
        <v>1.093524474633</v>
      </c>
      <c r="F101" s="696">
        <v>1401.43033764083</v>
      </c>
      <c r="G101" s="697">
        <v>350.35758441020698</v>
      </c>
      <c r="H101" s="699">
        <v>113.93572</v>
      </c>
      <c r="I101" s="696">
        <v>341.36455000000001</v>
      </c>
      <c r="J101" s="697">
        <v>-8.9930344102060005</v>
      </c>
      <c r="K101" s="704">
        <v>0.24358296008800001</v>
      </c>
    </row>
    <row r="102" spans="1:11" ht="14.4" customHeight="1" thickBot="1" x14ac:dyDescent="0.35">
      <c r="A102" s="713" t="s">
        <v>419</v>
      </c>
      <c r="B102" s="691">
        <v>1001.06529616885</v>
      </c>
      <c r="C102" s="691">
        <v>1112.4392499999999</v>
      </c>
      <c r="D102" s="692">
        <v>111.373953831148</v>
      </c>
      <c r="E102" s="693">
        <v>1.1112554338430001</v>
      </c>
      <c r="F102" s="691">
        <v>1155</v>
      </c>
      <c r="G102" s="692">
        <v>288.75</v>
      </c>
      <c r="H102" s="694">
        <v>95.886390000000006</v>
      </c>
      <c r="I102" s="691">
        <v>290.71427</v>
      </c>
      <c r="J102" s="692">
        <v>1.9642699999990001</v>
      </c>
      <c r="K102" s="695">
        <v>0.25170066666599999</v>
      </c>
    </row>
    <row r="103" spans="1:11" ht="14.4" customHeight="1" thickBot="1" x14ac:dyDescent="0.35">
      <c r="A103" s="713" t="s">
        <v>420</v>
      </c>
      <c r="B103" s="691">
        <v>0</v>
      </c>
      <c r="C103" s="691">
        <v>4.0898000000000003</v>
      </c>
      <c r="D103" s="692">
        <v>4.0898000000000003</v>
      </c>
      <c r="E103" s="701" t="s">
        <v>349</v>
      </c>
      <c r="F103" s="691">
        <v>0</v>
      </c>
      <c r="G103" s="692">
        <v>0</v>
      </c>
      <c r="H103" s="694">
        <v>0</v>
      </c>
      <c r="I103" s="691">
        <v>0</v>
      </c>
      <c r="J103" s="692">
        <v>0</v>
      </c>
      <c r="K103" s="702" t="s">
        <v>324</v>
      </c>
    </row>
    <row r="104" spans="1:11" ht="14.4" customHeight="1" thickBot="1" x14ac:dyDescent="0.35">
      <c r="A104" s="713" t="s">
        <v>421</v>
      </c>
      <c r="B104" s="691">
        <v>0.66905624887299997</v>
      </c>
      <c r="C104" s="691">
        <v>0.60599999999999998</v>
      </c>
      <c r="D104" s="692">
        <v>-6.3056248873000001E-2</v>
      </c>
      <c r="E104" s="693">
        <v>0.90575344153799997</v>
      </c>
      <c r="F104" s="691">
        <v>0.68049126128899995</v>
      </c>
      <c r="G104" s="692">
        <v>0.17012281532199999</v>
      </c>
      <c r="H104" s="694">
        <v>0</v>
      </c>
      <c r="I104" s="691">
        <v>0.30299999999999999</v>
      </c>
      <c r="J104" s="692">
        <v>0.13287718467699999</v>
      </c>
      <c r="K104" s="695">
        <v>0.445266555555</v>
      </c>
    </row>
    <row r="105" spans="1:11" ht="14.4" customHeight="1" thickBot="1" x14ac:dyDescent="0.35">
      <c r="A105" s="713" t="s">
        <v>422</v>
      </c>
      <c r="B105" s="691">
        <v>200.10826792249799</v>
      </c>
      <c r="C105" s="691">
        <v>197.10927000000001</v>
      </c>
      <c r="D105" s="692">
        <v>-2.9989979224969998</v>
      </c>
      <c r="E105" s="693">
        <v>0.98501312337699998</v>
      </c>
      <c r="F105" s="691">
        <v>245.74984637953801</v>
      </c>
      <c r="G105" s="692">
        <v>61.437461594883999</v>
      </c>
      <c r="H105" s="694">
        <v>18.049330000000001</v>
      </c>
      <c r="I105" s="691">
        <v>50.347279999999998</v>
      </c>
      <c r="J105" s="692">
        <v>-11.090181594883999</v>
      </c>
      <c r="K105" s="695">
        <v>0.20487207109800001</v>
      </c>
    </row>
    <row r="106" spans="1:11" ht="14.4" customHeight="1" thickBot="1" x14ac:dyDescent="0.35">
      <c r="A106" s="712" t="s">
        <v>423</v>
      </c>
      <c r="B106" s="696">
        <v>1073.8108964179601</v>
      </c>
      <c r="C106" s="696">
        <v>1698.04474</v>
      </c>
      <c r="D106" s="697">
        <v>624.23384358204305</v>
      </c>
      <c r="E106" s="703">
        <v>1.5813256744399999</v>
      </c>
      <c r="F106" s="696">
        <v>2289.76630499772</v>
      </c>
      <c r="G106" s="697">
        <v>572.44157624943</v>
      </c>
      <c r="H106" s="699">
        <v>163.92407</v>
      </c>
      <c r="I106" s="696">
        <v>656.59059999999999</v>
      </c>
      <c r="J106" s="697">
        <v>84.149023750569995</v>
      </c>
      <c r="K106" s="704">
        <v>0.28675004893099998</v>
      </c>
    </row>
    <row r="107" spans="1:11" ht="14.4" customHeight="1" thickBot="1" x14ac:dyDescent="0.35">
      <c r="A107" s="713" t="s">
        <v>424</v>
      </c>
      <c r="B107" s="691">
        <v>0</v>
      </c>
      <c r="C107" s="691">
        <v>1.5089999999999999</v>
      </c>
      <c r="D107" s="692">
        <v>1.5089999999999999</v>
      </c>
      <c r="E107" s="701" t="s">
        <v>324</v>
      </c>
      <c r="F107" s="691">
        <v>105.467</v>
      </c>
      <c r="G107" s="692">
        <v>26.366749999999001</v>
      </c>
      <c r="H107" s="694">
        <v>0</v>
      </c>
      <c r="I107" s="691">
        <v>0</v>
      </c>
      <c r="J107" s="692">
        <v>-26.366749999999001</v>
      </c>
      <c r="K107" s="695">
        <v>0</v>
      </c>
    </row>
    <row r="108" spans="1:11" ht="14.4" customHeight="1" thickBot="1" x14ac:dyDescent="0.35">
      <c r="A108" s="713" t="s">
        <v>425</v>
      </c>
      <c r="B108" s="691">
        <v>939.16608964280499</v>
      </c>
      <c r="C108" s="691">
        <v>933.59902</v>
      </c>
      <c r="D108" s="692">
        <v>-5.5670696428040003</v>
      </c>
      <c r="E108" s="693">
        <v>0.99407232681799995</v>
      </c>
      <c r="F108" s="691">
        <v>1005.3134528325201</v>
      </c>
      <c r="G108" s="692">
        <v>251.32836320813001</v>
      </c>
      <c r="H108" s="694">
        <v>18.189409999999999</v>
      </c>
      <c r="I108" s="691">
        <v>222.60368</v>
      </c>
      <c r="J108" s="692">
        <v>-28.724683208129001</v>
      </c>
      <c r="K108" s="695">
        <v>0.22142713734899999</v>
      </c>
    </row>
    <row r="109" spans="1:11" ht="14.4" customHeight="1" thickBot="1" x14ac:dyDescent="0.35">
      <c r="A109" s="713" t="s">
        <v>426</v>
      </c>
      <c r="B109" s="691">
        <v>14.999976126967001</v>
      </c>
      <c r="C109" s="691">
        <v>13.098100000000001</v>
      </c>
      <c r="D109" s="692">
        <v>-1.9018761269669999</v>
      </c>
      <c r="E109" s="693">
        <v>0.87320805640800003</v>
      </c>
      <c r="F109" s="691">
        <v>19</v>
      </c>
      <c r="G109" s="692">
        <v>4.75</v>
      </c>
      <c r="H109" s="694">
        <v>0</v>
      </c>
      <c r="I109" s="691">
        <v>0</v>
      </c>
      <c r="J109" s="692">
        <v>-4.75</v>
      </c>
      <c r="K109" s="695">
        <v>0</v>
      </c>
    </row>
    <row r="110" spans="1:11" ht="14.4" customHeight="1" thickBot="1" x14ac:dyDescent="0.35">
      <c r="A110" s="713" t="s">
        <v>427</v>
      </c>
      <c r="B110" s="691">
        <v>117.11721851343999</v>
      </c>
      <c r="C110" s="691">
        <v>24.733409999999999</v>
      </c>
      <c r="D110" s="692">
        <v>-92.383808513439007</v>
      </c>
      <c r="E110" s="693">
        <v>0.21118508716199999</v>
      </c>
      <c r="F110" s="691">
        <v>55.486840029009997</v>
      </c>
      <c r="G110" s="692">
        <v>13.871710007252</v>
      </c>
      <c r="H110" s="694">
        <v>1.98403</v>
      </c>
      <c r="I110" s="691">
        <v>1.98403</v>
      </c>
      <c r="J110" s="692">
        <v>-11.887680007251999</v>
      </c>
      <c r="K110" s="695">
        <v>3.5756766810999999E-2</v>
      </c>
    </row>
    <row r="111" spans="1:11" ht="14.4" customHeight="1" thickBot="1" x14ac:dyDescent="0.35">
      <c r="A111" s="713" t="s">
        <v>428</v>
      </c>
      <c r="B111" s="691">
        <v>2.5276121347460001</v>
      </c>
      <c r="C111" s="691">
        <v>725.10521000000006</v>
      </c>
      <c r="D111" s="692">
        <v>722.57759786525401</v>
      </c>
      <c r="E111" s="693">
        <v>286.87360692416598</v>
      </c>
      <c r="F111" s="691">
        <v>1104.49901213619</v>
      </c>
      <c r="G111" s="692">
        <v>276.12475303404699</v>
      </c>
      <c r="H111" s="694">
        <v>143.75063</v>
      </c>
      <c r="I111" s="691">
        <v>428.25189</v>
      </c>
      <c r="J111" s="692">
        <v>152.12713696595301</v>
      </c>
      <c r="K111" s="695">
        <v>0.38773406340200001</v>
      </c>
    </row>
    <row r="112" spans="1:11" ht="14.4" customHeight="1" thickBot="1" x14ac:dyDescent="0.35">
      <c r="A112" s="713" t="s">
        <v>429</v>
      </c>
      <c r="B112" s="691">
        <v>0</v>
      </c>
      <c r="C112" s="691">
        <v>0</v>
      </c>
      <c r="D112" s="692">
        <v>0</v>
      </c>
      <c r="E112" s="693">
        <v>1</v>
      </c>
      <c r="F112" s="691">
        <v>0</v>
      </c>
      <c r="G112" s="692">
        <v>0</v>
      </c>
      <c r="H112" s="694">
        <v>0</v>
      </c>
      <c r="I112" s="691">
        <v>3.7509999999999999</v>
      </c>
      <c r="J112" s="692">
        <v>3.7509999999999999</v>
      </c>
      <c r="K112" s="702" t="s">
        <v>349</v>
      </c>
    </row>
    <row r="113" spans="1:11" ht="14.4" customHeight="1" thickBot="1" x14ac:dyDescent="0.35">
      <c r="A113" s="712" t="s">
        <v>430</v>
      </c>
      <c r="B113" s="696">
        <v>0</v>
      </c>
      <c r="C113" s="696">
        <v>6.6734400000000003</v>
      </c>
      <c r="D113" s="697">
        <v>6.6734400000000003</v>
      </c>
      <c r="E113" s="698" t="s">
        <v>324</v>
      </c>
      <c r="F113" s="696">
        <v>0</v>
      </c>
      <c r="G113" s="697">
        <v>0</v>
      </c>
      <c r="H113" s="699">
        <v>0</v>
      </c>
      <c r="I113" s="696">
        <v>0</v>
      </c>
      <c r="J113" s="697">
        <v>0</v>
      </c>
      <c r="K113" s="700" t="s">
        <v>324</v>
      </c>
    </row>
    <row r="114" spans="1:11" ht="14.4" customHeight="1" thickBot="1" x14ac:dyDescent="0.35">
      <c r="A114" s="713" t="s">
        <v>431</v>
      </c>
      <c r="B114" s="691">
        <v>0</v>
      </c>
      <c r="C114" s="691">
        <v>3.9734400000000001</v>
      </c>
      <c r="D114" s="692">
        <v>3.9734400000000001</v>
      </c>
      <c r="E114" s="701" t="s">
        <v>349</v>
      </c>
      <c r="F114" s="691">
        <v>0</v>
      </c>
      <c r="G114" s="692">
        <v>0</v>
      </c>
      <c r="H114" s="694">
        <v>0</v>
      </c>
      <c r="I114" s="691">
        <v>0</v>
      </c>
      <c r="J114" s="692">
        <v>0</v>
      </c>
      <c r="K114" s="702" t="s">
        <v>324</v>
      </c>
    </row>
    <row r="115" spans="1:11" ht="14.4" customHeight="1" thickBot="1" x14ac:dyDescent="0.35">
      <c r="A115" s="713" t="s">
        <v>432</v>
      </c>
      <c r="B115" s="691">
        <v>0</v>
      </c>
      <c r="C115" s="691">
        <v>2.7</v>
      </c>
      <c r="D115" s="692">
        <v>2.7</v>
      </c>
      <c r="E115" s="701" t="s">
        <v>349</v>
      </c>
      <c r="F115" s="691">
        <v>0</v>
      </c>
      <c r="G115" s="692">
        <v>0</v>
      </c>
      <c r="H115" s="694">
        <v>0</v>
      </c>
      <c r="I115" s="691">
        <v>0</v>
      </c>
      <c r="J115" s="692">
        <v>0</v>
      </c>
      <c r="K115" s="695">
        <v>0</v>
      </c>
    </row>
    <row r="116" spans="1:11" ht="14.4" customHeight="1" thickBot="1" x14ac:dyDescent="0.35">
      <c r="A116" s="712" t="s">
        <v>433</v>
      </c>
      <c r="B116" s="696">
        <v>0</v>
      </c>
      <c r="C116" s="696">
        <v>194.55468999999999</v>
      </c>
      <c r="D116" s="697">
        <v>194.55468999999999</v>
      </c>
      <c r="E116" s="698" t="s">
        <v>349</v>
      </c>
      <c r="F116" s="696">
        <v>0</v>
      </c>
      <c r="G116" s="697">
        <v>0</v>
      </c>
      <c r="H116" s="699">
        <v>0</v>
      </c>
      <c r="I116" s="696">
        <v>0</v>
      </c>
      <c r="J116" s="697">
        <v>0</v>
      </c>
      <c r="K116" s="700" t="s">
        <v>324</v>
      </c>
    </row>
    <row r="117" spans="1:11" ht="14.4" customHeight="1" thickBot="1" x14ac:dyDescent="0.35">
      <c r="A117" s="713" t="s">
        <v>434</v>
      </c>
      <c r="B117" s="691">
        <v>0</v>
      </c>
      <c r="C117" s="691">
        <v>194.55468999999999</v>
      </c>
      <c r="D117" s="692">
        <v>194.55468999999999</v>
      </c>
      <c r="E117" s="701" t="s">
        <v>349</v>
      </c>
      <c r="F117" s="691">
        <v>0</v>
      </c>
      <c r="G117" s="692">
        <v>0</v>
      </c>
      <c r="H117" s="694">
        <v>0</v>
      </c>
      <c r="I117" s="691">
        <v>0</v>
      </c>
      <c r="J117" s="692">
        <v>0</v>
      </c>
      <c r="K117" s="702" t="s">
        <v>324</v>
      </c>
    </row>
    <row r="118" spans="1:11" ht="14.4" customHeight="1" thickBot="1" x14ac:dyDescent="0.35">
      <c r="A118" s="710" t="s">
        <v>48</v>
      </c>
      <c r="B118" s="691">
        <v>50168.004529141603</v>
      </c>
      <c r="C118" s="691">
        <v>61458.108690000001</v>
      </c>
      <c r="D118" s="692">
        <v>11290.1041608584</v>
      </c>
      <c r="E118" s="693">
        <v>1.225045908579</v>
      </c>
      <c r="F118" s="691">
        <v>60805</v>
      </c>
      <c r="G118" s="692">
        <v>15201.25</v>
      </c>
      <c r="H118" s="694">
        <v>5001.6782500000099</v>
      </c>
      <c r="I118" s="691">
        <v>15031.019060000001</v>
      </c>
      <c r="J118" s="692">
        <v>-170.23093999999401</v>
      </c>
      <c r="K118" s="695">
        <v>0.24720037924499999</v>
      </c>
    </row>
    <row r="119" spans="1:11" ht="14.4" customHeight="1" thickBot="1" x14ac:dyDescent="0.35">
      <c r="A119" s="716" t="s">
        <v>435</v>
      </c>
      <c r="B119" s="696">
        <v>37105.003349820603</v>
      </c>
      <c r="C119" s="696">
        <v>45432.385000000002</v>
      </c>
      <c r="D119" s="697">
        <v>8327.3816501794208</v>
      </c>
      <c r="E119" s="703">
        <v>1.224427459867</v>
      </c>
      <c r="F119" s="696">
        <v>44794</v>
      </c>
      <c r="G119" s="697">
        <v>11198.5</v>
      </c>
      <c r="H119" s="699">
        <v>3682.4140000000102</v>
      </c>
      <c r="I119" s="696">
        <v>11067.744000000001</v>
      </c>
      <c r="J119" s="697">
        <v>-130.75600000000099</v>
      </c>
      <c r="K119" s="704">
        <v>0.247080948341</v>
      </c>
    </row>
    <row r="120" spans="1:11" ht="14.4" customHeight="1" thickBot="1" x14ac:dyDescent="0.35">
      <c r="A120" s="712" t="s">
        <v>436</v>
      </c>
      <c r="B120" s="696">
        <v>36800.003322285404</v>
      </c>
      <c r="C120" s="696">
        <v>45134.122000000003</v>
      </c>
      <c r="D120" s="697">
        <v>8334.1186777146504</v>
      </c>
      <c r="E120" s="703">
        <v>1.226470595796</v>
      </c>
      <c r="F120" s="696">
        <v>44478</v>
      </c>
      <c r="G120" s="697">
        <v>11119.5</v>
      </c>
      <c r="H120" s="699">
        <v>3650.04900000001</v>
      </c>
      <c r="I120" s="696">
        <v>10965.027</v>
      </c>
      <c r="J120" s="697">
        <v>-154.473000000002</v>
      </c>
      <c r="K120" s="704">
        <v>0.24652697963</v>
      </c>
    </row>
    <row r="121" spans="1:11" ht="14.4" customHeight="1" thickBot="1" x14ac:dyDescent="0.35">
      <c r="A121" s="713" t="s">
        <v>437</v>
      </c>
      <c r="B121" s="691">
        <v>36800.003322285404</v>
      </c>
      <c r="C121" s="691">
        <v>45134.122000000003</v>
      </c>
      <c r="D121" s="692">
        <v>8334.1186777146504</v>
      </c>
      <c r="E121" s="693">
        <v>1.226470595796</v>
      </c>
      <c r="F121" s="691">
        <v>44478</v>
      </c>
      <c r="G121" s="692">
        <v>11119.5</v>
      </c>
      <c r="H121" s="694">
        <v>3650.04900000001</v>
      </c>
      <c r="I121" s="691">
        <v>10965.027</v>
      </c>
      <c r="J121" s="692">
        <v>-154.473000000002</v>
      </c>
      <c r="K121" s="695">
        <v>0.24652697963</v>
      </c>
    </row>
    <row r="122" spans="1:11" ht="14.4" customHeight="1" thickBot="1" x14ac:dyDescent="0.35">
      <c r="A122" s="712" t="s">
        <v>438</v>
      </c>
      <c r="B122" s="696">
        <v>200.00001805589901</v>
      </c>
      <c r="C122" s="696">
        <v>196.2</v>
      </c>
      <c r="D122" s="697">
        <v>-3.8000180558980001</v>
      </c>
      <c r="E122" s="703">
        <v>0.98099991143499998</v>
      </c>
      <c r="F122" s="696">
        <v>192</v>
      </c>
      <c r="G122" s="697">
        <v>48</v>
      </c>
      <c r="H122" s="699">
        <v>16</v>
      </c>
      <c r="I122" s="696">
        <v>48</v>
      </c>
      <c r="J122" s="697">
        <v>6.3948846218409004E-14</v>
      </c>
      <c r="K122" s="704">
        <v>0.25</v>
      </c>
    </row>
    <row r="123" spans="1:11" ht="14.4" customHeight="1" thickBot="1" x14ac:dyDescent="0.35">
      <c r="A123" s="713" t="s">
        <v>439</v>
      </c>
      <c r="B123" s="691">
        <v>200.00001805589901</v>
      </c>
      <c r="C123" s="691">
        <v>196.2</v>
      </c>
      <c r="D123" s="692">
        <v>-3.8000180558980001</v>
      </c>
      <c r="E123" s="693">
        <v>0.98099991143499998</v>
      </c>
      <c r="F123" s="691">
        <v>192</v>
      </c>
      <c r="G123" s="692">
        <v>48</v>
      </c>
      <c r="H123" s="694">
        <v>16</v>
      </c>
      <c r="I123" s="691">
        <v>48</v>
      </c>
      <c r="J123" s="692">
        <v>6.3948846218409004E-14</v>
      </c>
      <c r="K123" s="695">
        <v>0.25</v>
      </c>
    </row>
    <row r="124" spans="1:11" ht="14.4" customHeight="1" thickBot="1" x14ac:dyDescent="0.35">
      <c r="A124" s="712" t="s">
        <v>440</v>
      </c>
      <c r="B124" s="696">
        <v>105.000009479347</v>
      </c>
      <c r="C124" s="696">
        <v>102.063</v>
      </c>
      <c r="D124" s="697">
        <v>-2.937009479346</v>
      </c>
      <c r="E124" s="703">
        <v>0.97202848367399997</v>
      </c>
      <c r="F124" s="696">
        <v>124</v>
      </c>
      <c r="G124" s="697">
        <v>31</v>
      </c>
      <c r="H124" s="699">
        <v>16.364999999999998</v>
      </c>
      <c r="I124" s="696">
        <v>54.716999999999999</v>
      </c>
      <c r="J124" s="697">
        <v>23.716999999999999</v>
      </c>
      <c r="K124" s="704">
        <v>0.44126612903200002</v>
      </c>
    </row>
    <row r="125" spans="1:11" ht="14.4" customHeight="1" thickBot="1" x14ac:dyDescent="0.35">
      <c r="A125" s="713" t="s">
        <v>441</v>
      </c>
      <c r="B125" s="691">
        <v>105.000009479347</v>
      </c>
      <c r="C125" s="691">
        <v>102.063</v>
      </c>
      <c r="D125" s="692">
        <v>-2.937009479346</v>
      </c>
      <c r="E125" s="693">
        <v>0.97202848367399997</v>
      </c>
      <c r="F125" s="691">
        <v>124</v>
      </c>
      <c r="G125" s="692">
        <v>31</v>
      </c>
      <c r="H125" s="694">
        <v>16.364999999999998</v>
      </c>
      <c r="I125" s="691">
        <v>54.716999999999999</v>
      </c>
      <c r="J125" s="692">
        <v>23.716999999999999</v>
      </c>
      <c r="K125" s="695">
        <v>0.44126612903200002</v>
      </c>
    </row>
    <row r="126" spans="1:11" ht="14.4" customHeight="1" thickBot="1" x14ac:dyDescent="0.35">
      <c r="A126" s="711" t="s">
        <v>442</v>
      </c>
      <c r="B126" s="691">
        <v>12512.001129577</v>
      </c>
      <c r="C126" s="691">
        <v>15347.175859999999</v>
      </c>
      <c r="D126" s="692">
        <v>2835.1747304229798</v>
      </c>
      <c r="E126" s="693">
        <v>1.226596425388</v>
      </c>
      <c r="F126" s="691">
        <v>15122</v>
      </c>
      <c r="G126" s="692">
        <v>3780.5</v>
      </c>
      <c r="H126" s="694">
        <v>1245.9357</v>
      </c>
      <c r="I126" s="691">
        <v>3742.8756600000002</v>
      </c>
      <c r="J126" s="692">
        <v>-37.624339999992998</v>
      </c>
      <c r="K126" s="695">
        <v>0.24751194683200001</v>
      </c>
    </row>
    <row r="127" spans="1:11" ht="14.4" customHeight="1" thickBot="1" x14ac:dyDescent="0.35">
      <c r="A127" s="712" t="s">
        <v>443</v>
      </c>
      <c r="B127" s="696">
        <v>3312.0002990056801</v>
      </c>
      <c r="C127" s="696">
        <v>4079.39437</v>
      </c>
      <c r="D127" s="697">
        <v>767.39407099431901</v>
      </c>
      <c r="E127" s="703">
        <v>1.231701087474</v>
      </c>
      <c r="F127" s="696">
        <v>4001.99999999998</v>
      </c>
      <c r="G127" s="697">
        <v>1000.5</v>
      </c>
      <c r="H127" s="699">
        <v>329.94119999999998</v>
      </c>
      <c r="I127" s="696">
        <v>991.17216000000099</v>
      </c>
      <c r="J127" s="697">
        <v>-9.3278399999949997</v>
      </c>
      <c r="K127" s="704">
        <v>0.24766920539699999</v>
      </c>
    </row>
    <row r="128" spans="1:11" ht="14.4" customHeight="1" thickBot="1" x14ac:dyDescent="0.35">
      <c r="A128" s="713" t="s">
        <v>444</v>
      </c>
      <c r="B128" s="691">
        <v>3312.0002990056801</v>
      </c>
      <c r="C128" s="691">
        <v>4079.39437</v>
      </c>
      <c r="D128" s="692">
        <v>767.39407099431901</v>
      </c>
      <c r="E128" s="693">
        <v>1.231701087474</v>
      </c>
      <c r="F128" s="691">
        <v>4001.99999999998</v>
      </c>
      <c r="G128" s="692">
        <v>1000.5</v>
      </c>
      <c r="H128" s="694">
        <v>329.94119999999998</v>
      </c>
      <c r="I128" s="691">
        <v>991.17216000000099</v>
      </c>
      <c r="J128" s="692">
        <v>-9.3278399999949997</v>
      </c>
      <c r="K128" s="695">
        <v>0.24766920539699999</v>
      </c>
    </row>
    <row r="129" spans="1:11" ht="14.4" customHeight="1" thickBot="1" x14ac:dyDescent="0.35">
      <c r="A129" s="712" t="s">
        <v>445</v>
      </c>
      <c r="B129" s="696">
        <v>9200.00083057134</v>
      </c>
      <c r="C129" s="696">
        <v>11267.781489999999</v>
      </c>
      <c r="D129" s="697">
        <v>2067.7806594286599</v>
      </c>
      <c r="E129" s="703">
        <v>1.2247587470379999</v>
      </c>
      <c r="F129" s="696">
        <v>11120</v>
      </c>
      <c r="G129" s="697">
        <v>2780</v>
      </c>
      <c r="H129" s="699">
        <v>915.99450000000195</v>
      </c>
      <c r="I129" s="696">
        <v>2751.7035000000001</v>
      </c>
      <c r="J129" s="697">
        <v>-28.296499999997</v>
      </c>
      <c r="K129" s="704">
        <v>0.24745535071899999</v>
      </c>
    </row>
    <row r="130" spans="1:11" ht="14.4" customHeight="1" thickBot="1" x14ac:dyDescent="0.35">
      <c r="A130" s="713" t="s">
        <v>446</v>
      </c>
      <c r="B130" s="691">
        <v>9200.00083057134</v>
      </c>
      <c r="C130" s="691">
        <v>11267.781489999999</v>
      </c>
      <c r="D130" s="692">
        <v>2067.7806594286599</v>
      </c>
      <c r="E130" s="693">
        <v>1.2247587470379999</v>
      </c>
      <c r="F130" s="691">
        <v>11120</v>
      </c>
      <c r="G130" s="692">
        <v>2780</v>
      </c>
      <c r="H130" s="694">
        <v>915.99450000000195</v>
      </c>
      <c r="I130" s="691">
        <v>2751.7035000000001</v>
      </c>
      <c r="J130" s="692">
        <v>-28.296499999997</v>
      </c>
      <c r="K130" s="695">
        <v>0.24745535071899999</v>
      </c>
    </row>
    <row r="131" spans="1:11" ht="14.4" customHeight="1" thickBot="1" x14ac:dyDescent="0.35">
      <c r="A131" s="711" t="s">
        <v>447</v>
      </c>
      <c r="B131" s="691">
        <v>551.00004974400099</v>
      </c>
      <c r="C131" s="691">
        <v>678.54782999999998</v>
      </c>
      <c r="D131" s="692">
        <v>127.547780255999</v>
      </c>
      <c r="E131" s="693">
        <v>1.2314841537950001</v>
      </c>
      <c r="F131" s="691">
        <v>889.00000000000102</v>
      </c>
      <c r="G131" s="692">
        <v>222.25</v>
      </c>
      <c r="H131" s="694">
        <v>73.328550000000007</v>
      </c>
      <c r="I131" s="691">
        <v>220.39940000000001</v>
      </c>
      <c r="J131" s="692">
        <v>-1.8506</v>
      </c>
      <c r="K131" s="695">
        <v>0.247918335208</v>
      </c>
    </row>
    <row r="132" spans="1:11" ht="14.4" customHeight="1" thickBot="1" x14ac:dyDescent="0.35">
      <c r="A132" s="712" t="s">
        <v>448</v>
      </c>
      <c r="B132" s="696">
        <v>551.00004974400099</v>
      </c>
      <c r="C132" s="696">
        <v>678.54782999999998</v>
      </c>
      <c r="D132" s="697">
        <v>127.547780255999</v>
      </c>
      <c r="E132" s="703">
        <v>1.2314841537950001</v>
      </c>
      <c r="F132" s="696">
        <v>889.00000000000102</v>
      </c>
      <c r="G132" s="697">
        <v>222.25</v>
      </c>
      <c r="H132" s="699">
        <v>73.328550000000007</v>
      </c>
      <c r="I132" s="696">
        <v>220.39940000000001</v>
      </c>
      <c r="J132" s="697">
        <v>-1.8506</v>
      </c>
      <c r="K132" s="704">
        <v>0.247918335208</v>
      </c>
    </row>
    <row r="133" spans="1:11" ht="14.4" customHeight="1" thickBot="1" x14ac:dyDescent="0.35">
      <c r="A133" s="713" t="s">
        <v>449</v>
      </c>
      <c r="B133" s="691">
        <v>551.00004974400099</v>
      </c>
      <c r="C133" s="691">
        <v>678.54782999999998</v>
      </c>
      <c r="D133" s="692">
        <v>127.547780255999</v>
      </c>
      <c r="E133" s="693">
        <v>1.2314841537950001</v>
      </c>
      <c r="F133" s="691">
        <v>889.00000000000102</v>
      </c>
      <c r="G133" s="692">
        <v>222.25</v>
      </c>
      <c r="H133" s="694">
        <v>73.328550000000007</v>
      </c>
      <c r="I133" s="691">
        <v>220.39940000000001</v>
      </c>
      <c r="J133" s="692">
        <v>-1.8506</v>
      </c>
      <c r="K133" s="695">
        <v>0.247918335208</v>
      </c>
    </row>
    <row r="134" spans="1:11" ht="14.4" customHeight="1" thickBot="1" x14ac:dyDescent="0.35">
      <c r="A134" s="710" t="s">
        <v>450</v>
      </c>
      <c r="B134" s="691">
        <v>0</v>
      </c>
      <c r="C134" s="691">
        <v>79.048330000000007</v>
      </c>
      <c r="D134" s="692">
        <v>79.048330000000007</v>
      </c>
      <c r="E134" s="701" t="s">
        <v>324</v>
      </c>
      <c r="F134" s="691">
        <v>0</v>
      </c>
      <c r="G134" s="692">
        <v>0</v>
      </c>
      <c r="H134" s="694">
        <v>19.627970000000001</v>
      </c>
      <c r="I134" s="691">
        <v>22.911370000000002</v>
      </c>
      <c r="J134" s="692">
        <v>22.911370000000002</v>
      </c>
      <c r="K134" s="702" t="s">
        <v>324</v>
      </c>
    </row>
    <row r="135" spans="1:11" ht="14.4" customHeight="1" thickBot="1" x14ac:dyDescent="0.35">
      <c r="A135" s="711" t="s">
        <v>451</v>
      </c>
      <c r="B135" s="691">
        <v>0</v>
      </c>
      <c r="C135" s="691">
        <v>79.048330000000007</v>
      </c>
      <c r="D135" s="692">
        <v>79.048330000000007</v>
      </c>
      <c r="E135" s="701" t="s">
        <v>324</v>
      </c>
      <c r="F135" s="691">
        <v>0</v>
      </c>
      <c r="G135" s="692">
        <v>0</v>
      </c>
      <c r="H135" s="694">
        <v>19.627970000000001</v>
      </c>
      <c r="I135" s="691">
        <v>22.911370000000002</v>
      </c>
      <c r="J135" s="692">
        <v>22.911370000000002</v>
      </c>
      <c r="K135" s="702" t="s">
        <v>324</v>
      </c>
    </row>
    <row r="136" spans="1:11" ht="14.4" customHeight="1" thickBot="1" x14ac:dyDescent="0.35">
      <c r="A136" s="712" t="s">
        <v>452</v>
      </c>
      <c r="B136" s="696">
        <v>0</v>
      </c>
      <c r="C136" s="696">
        <v>38.068330000000003</v>
      </c>
      <c r="D136" s="697">
        <v>38.068330000000003</v>
      </c>
      <c r="E136" s="698" t="s">
        <v>324</v>
      </c>
      <c r="F136" s="696">
        <v>0</v>
      </c>
      <c r="G136" s="697">
        <v>0</v>
      </c>
      <c r="H136" s="699">
        <v>17.127970000000001</v>
      </c>
      <c r="I136" s="696">
        <v>19.41337</v>
      </c>
      <c r="J136" s="697">
        <v>19.41337</v>
      </c>
      <c r="K136" s="700" t="s">
        <v>324</v>
      </c>
    </row>
    <row r="137" spans="1:11" ht="14.4" customHeight="1" thickBot="1" x14ac:dyDescent="0.35">
      <c r="A137" s="713" t="s">
        <v>453</v>
      </c>
      <c r="B137" s="691">
        <v>0</v>
      </c>
      <c r="C137" s="691">
        <v>0.82833000000000001</v>
      </c>
      <c r="D137" s="692">
        <v>0.82833000000000001</v>
      </c>
      <c r="E137" s="701" t="s">
        <v>324</v>
      </c>
      <c r="F137" s="691">
        <v>0</v>
      </c>
      <c r="G137" s="692">
        <v>0</v>
      </c>
      <c r="H137" s="694">
        <v>0.22797000000000001</v>
      </c>
      <c r="I137" s="691">
        <v>0.56337000000000004</v>
      </c>
      <c r="J137" s="692">
        <v>0.56337000000000004</v>
      </c>
      <c r="K137" s="702" t="s">
        <v>324</v>
      </c>
    </row>
    <row r="138" spans="1:11" ht="14.4" customHeight="1" thickBot="1" x14ac:dyDescent="0.35">
      <c r="A138" s="713" t="s">
        <v>454</v>
      </c>
      <c r="B138" s="691">
        <v>0</v>
      </c>
      <c r="C138" s="691">
        <v>14.24</v>
      </c>
      <c r="D138" s="692">
        <v>14.24</v>
      </c>
      <c r="E138" s="701" t="s">
        <v>324</v>
      </c>
      <c r="F138" s="691">
        <v>0</v>
      </c>
      <c r="G138" s="692">
        <v>0</v>
      </c>
      <c r="H138" s="694">
        <v>2.5</v>
      </c>
      <c r="I138" s="691">
        <v>4.45</v>
      </c>
      <c r="J138" s="692">
        <v>4.45</v>
      </c>
      <c r="K138" s="702" t="s">
        <v>324</v>
      </c>
    </row>
    <row r="139" spans="1:11" ht="14.4" customHeight="1" thickBot="1" x14ac:dyDescent="0.35">
      <c r="A139" s="713" t="s">
        <v>455</v>
      </c>
      <c r="B139" s="691">
        <v>0</v>
      </c>
      <c r="C139" s="691">
        <v>23</v>
      </c>
      <c r="D139" s="692">
        <v>23</v>
      </c>
      <c r="E139" s="701" t="s">
        <v>324</v>
      </c>
      <c r="F139" s="691">
        <v>0</v>
      </c>
      <c r="G139" s="692">
        <v>0</v>
      </c>
      <c r="H139" s="694">
        <v>14.4</v>
      </c>
      <c r="I139" s="691">
        <v>14.4</v>
      </c>
      <c r="J139" s="692">
        <v>14.4</v>
      </c>
      <c r="K139" s="702" t="s">
        <v>324</v>
      </c>
    </row>
    <row r="140" spans="1:11" ht="14.4" customHeight="1" thickBot="1" x14ac:dyDescent="0.35">
      <c r="A140" s="715" t="s">
        <v>456</v>
      </c>
      <c r="B140" s="691">
        <v>0</v>
      </c>
      <c r="C140" s="691">
        <v>24.05</v>
      </c>
      <c r="D140" s="692">
        <v>24.05</v>
      </c>
      <c r="E140" s="701" t="s">
        <v>324</v>
      </c>
      <c r="F140" s="691">
        <v>0</v>
      </c>
      <c r="G140" s="692">
        <v>0</v>
      </c>
      <c r="H140" s="694">
        <v>1</v>
      </c>
      <c r="I140" s="691">
        <v>1</v>
      </c>
      <c r="J140" s="692">
        <v>1</v>
      </c>
      <c r="K140" s="702" t="s">
        <v>324</v>
      </c>
    </row>
    <row r="141" spans="1:11" ht="14.4" customHeight="1" thickBot="1" x14ac:dyDescent="0.35">
      <c r="A141" s="713" t="s">
        <v>457</v>
      </c>
      <c r="B141" s="691">
        <v>0</v>
      </c>
      <c r="C141" s="691">
        <v>24.05</v>
      </c>
      <c r="D141" s="692">
        <v>24.05</v>
      </c>
      <c r="E141" s="701" t="s">
        <v>324</v>
      </c>
      <c r="F141" s="691">
        <v>0</v>
      </c>
      <c r="G141" s="692">
        <v>0</v>
      </c>
      <c r="H141" s="694">
        <v>1</v>
      </c>
      <c r="I141" s="691">
        <v>1</v>
      </c>
      <c r="J141" s="692">
        <v>1</v>
      </c>
      <c r="K141" s="702" t="s">
        <v>324</v>
      </c>
    </row>
    <row r="142" spans="1:11" ht="14.4" customHeight="1" thickBot="1" x14ac:dyDescent="0.35">
      <c r="A142" s="715" t="s">
        <v>458</v>
      </c>
      <c r="B142" s="691">
        <v>0</v>
      </c>
      <c r="C142" s="691">
        <v>15.849</v>
      </c>
      <c r="D142" s="692">
        <v>15.849</v>
      </c>
      <c r="E142" s="701" t="s">
        <v>324</v>
      </c>
      <c r="F142" s="691">
        <v>0</v>
      </c>
      <c r="G142" s="692">
        <v>0</v>
      </c>
      <c r="H142" s="694">
        <v>1.5</v>
      </c>
      <c r="I142" s="691">
        <v>2.4980000000000002</v>
      </c>
      <c r="J142" s="692">
        <v>2.4980000000000002</v>
      </c>
      <c r="K142" s="702" t="s">
        <v>324</v>
      </c>
    </row>
    <row r="143" spans="1:11" ht="14.4" customHeight="1" thickBot="1" x14ac:dyDescent="0.35">
      <c r="A143" s="713" t="s">
        <v>459</v>
      </c>
      <c r="B143" s="691">
        <v>0</v>
      </c>
      <c r="C143" s="691">
        <v>15.849</v>
      </c>
      <c r="D143" s="692">
        <v>15.849</v>
      </c>
      <c r="E143" s="701" t="s">
        <v>324</v>
      </c>
      <c r="F143" s="691">
        <v>0</v>
      </c>
      <c r="G143" s="692">
        <v>0</v>
      </c>
      <c r="H143" s="694">
        <v>1.5</v>
      </c>
      <c r="I143" s="691">
        <v>2.4980000000000002</v>
      </c>
      <c r="J143" s="692">
        <v>2.4980000000000002</v>
      </c>
      <c r="K143" s="702" t="s">
        <v>324</v>
      </c>
    </row>
    <row r="144" spans="1:11" ht="14.4" customHeight="1" thickBot="1" x14ac:dyDescent="0.35">
      <c r="A144" s="715" t="s">
        <v>460</v>
      </c>
      <c r="B144" s="691">
        <v>0</v>
      </c>
      <c r="C144" s="691">
        <v>1.081</v>
      </c>
      <c r="D144" s="692">
        <v>1.081</v>
      </c>
      <c r="E144" s="701" t="s">
        <v>349</v>
      </c>
      <c r="F144" s="691">
        <v>0</v>
      </c>
      <c r="G144" s="692">
        <v>0</v>
      </c>
      <c r="H144" s="694">
        <v>0</v>
      </c>
      <c r="I144" s="691">
        <v>0</v>
      </c>
      <c r="J144" s="692">
        <v>0</v>
      </c>
      <c r="K144" s="702" t="s">
        <v>324</v>
      </c>
    </row>
    <row r="145" spans="1:11" ht="14.4" customHeight="1" thickBot="1" x14ac:dyDescent="0.35">
      <c r="A145" s="713" t="s">
        <v>461</v>
      </c>
      <c r="B145" s="691">
        <v>0</v>
      </c>
      <c r="C145" s="691">
        <v>1.081</v>
      </c>
      <c r="D145" s="692">
        <v>1.081</v>
      </c>
      <c r="E145" s="701" t="s">
        <v>349</v>
      </c>
      <c r="F145" s="691">
        <v>0</v>
      </c>
      <c r="G145" s="692">
        <v>0</v>
      </c>
      <c r="H145" s="694">
        <v>0</v>
      </c>
      <c r="I145" s="691">
        <v>0</v>
      </c>
      <c r="J145" s="692">
        <v>0</v>
      </c>
      <c r="K145" s="702" t="s">
        <v>324</v>
      </c>
    </row>
    <row r="146" spans="1:11" ht="14.4" customHeight="1" thickBot="1" x14ac:dyDescent="0.35">
      <c r="A146" s="710" t="s">
        <v>462</v>
      </c>
      <c r="B146" s="691">
        <v>25093.3021827343</v>
      </c>
      <c r="C146" s="691">
        <v>25110.816699999999</v>
      </c>
      <c r="D146" s="692">
        <v>17.514517265717</v>
      </c>
      <c r="E146" s="693">
        <v>1.000697975784</v>
      </c>
      <c r="F146" s="691">
        <v>22953</v>
      </c>
      <c r="G146" s="692">
        <v>5738.25000000001</v>
      </c>
      <c r="H146" s="694">
        <v>2111.2550000000001</v>
      </c>
      <c r="I146" s="691">
        <v>6291.6781799999999</v>
      </c>
      <c r="J146" s="692">
        <v>553.42817999999397</v>
      </c>
      <c r="K146" s="695">
        <v>0.27411136583399998</v>
      </c>
    </row>
    <row r="147" spans="1:11" ht="14.4" customHeight="1" thickBot="1" x14ac:dyDescent="0.35">
      <c r="A147" s="711" t="s">
        <v>463</v>
      </c>
      <c r="B147" s="691">
        <v>24820.057315824601</v>
      </c>
      <c r="C147" s="691">
        <v>24858.827000000001</v>
      </c>
      <c r="D147" s="692">
        <v>38.769684175404002</v>
      </c>
      <c r="E147" s="693">
        <v>1.001562030404</v>
      </c>
      <c r="F147" s="691">
        <v>22953</v>
      </c>
      <c r="G147" s="692">
        <v>5738.25000000001</v>
      </c>
      <c r="H147" s="694">
        <v>2082.9769999999999</v>
      </c>
      <c r="I147" s="691">
        <v>6248.9309999999996</v>
      </c>
      <c r="J147" s="692">
        <v>510.68099999999401</v>
      </c>
      <c r="K147" s="695">
        <v>0.27224898706</v>
      </c>
    </row>
    <row r="148" spans="1:11" ht="14.4" customHeight="1" thickBot="1" x14ac:dyDescent="0.35">
      <c r="A148" s="712" t="s">
        <v>464</v>
      </c>
      <c r="B148" s="696">
        <v>24820.057315824601</v>
      </c>
      <c r="C148" s="696">
        <v>24858.827000000001</v>
      </c>
      <c r="D148" s="697">
        <v>38.769684175404002</v>
      </c>
      <c r="E148" s="703">
        <v>1.001562030404</v>
      </c>
      <c r="F148" s="696">
        <v>22953</v>
      </c>
      <c r="G148" s="697">
        <v>5738.25000000001</v>
      </c>
      <c r="H148" s="699">
        <v>2082.9769999999999</v>
      </c>
      <c r="I148" s="696">
        <v>6248.9309999999996</v>
      </c>
      <c r="J148" s="697">
        <v>510.68099999999401</v>
      </c>
      <c r="K148" s="704">
        <v>0.27224898706</v>
      </c>
    </row>
    <row r="149" spans="1:11" ht="14.4" customHeight="1" thickBot="1" x14ac:dyDescent="0.35">
      <c r="A149" s="713" t="s">
        <v>465</v>
      </c>
      <c r="B149" s="691">
        <v>784.00181045956901</v>
      </c>
      <c r="C149" s="691">
        <v>785.50800000000004</v>
      </c>
      <c r="D149" s="692">
        <v>1.506189540431</v>
      </c>
      <c r="E149" s="693">
        <v>1.0019211556909999</v>
      </c>
      <c r="F149" s="691">
        <v>794.00000000000102</v>
      </c>
      <c r="G149" s="692">
        <v>198.5</v>
      </c>
      <c r="H149" s="694">
        <v>66.271000000000001</v>
      </c>
      <c r="I149" s="691">
        <v>198.81299999999999</v>
      </c>
      <c r="J149" s="692">
        <v>0.31299999999900002</v>
      </c>
      <c r="K149" s="695">
        <v>0.25039420654900002</v>
      </c>
    </row>
    <row r="150" spans="1:11" ht="14.4" customHeight="1" thickBot="1" x14ac:dyDescent="0.35">
      <c r="A150" s="713" t="s">
        <v>466</v>
      </c>
      <c r="B150" s="691">
        <v>4987.0115162778902</v>
      </c>
      <c r="C150" s="691">
        <v>4987.22</v>
      </c>
      <c r="D150" s="692">
        <v>0.208483722107</v>
      </c>
      <c r="E150" s="693">
        <v>1.0000418053419999</v>
      </c>
      <c r="F150" s="691">
        <v>4865.00000000001</v>
      </c>
      <c r="G150" s="692">
        <v>1216.25</v>
      </c>
      <c r="H150" s="694">
        <v>425.49500000000103</v>
      </c>
      <c r="I150" s="691">
        <v>1276.4849999999999</v>
      </c>
      <c r="J150" s="692">
        <v>60.234999999998003</v>
      </c>
      <c r="K150" s="695">
        <v>0.26238129496399998</v>
      </c>
    </row>
    <row r="151" spans="1:11" ht="14.4" customHeight="1" thickBot="1" x14ac:dyDescent="0.35">
      <c r="A151" s="713" t="s">
        <v>467</v>
      </c>
      <c r="B151" s="691">
        <v>322.00074358160902</v>
      </c>
      <c r="C151" s="691">
        <v>360.05099999999999</v>
      </c>
      <c r="D151" s="692">
        <v>38.050256418391001</v>
      </c>
      <c r="E151" s="693">
        <v>1.118168225312</v>
      </c>
      <c r="F151" s="691">
        <v>334.00000000000102</v>
      </c>
      <c r="G151" s="692">
        <v>83.5</v>
      </c>
      <c r="H151" s="694">
        <v>30.654</v>
      </c>
      <c r="I151" s="691">
        <v>91.962000000000003</v>
      </c>
      <c r="J151" s="692">
        <v>8.4619999999989997</v>
      </c>
      <c r="K151" s="695">
        <v>0.27533532934100002</v>
      </c>
    </row>
    <row r="152" spans="1:11" ht="14.4" customHeight="1" thickBot="1" x14ac:dyDescent="0.35">
      <c r="A152" s="713" t="s">
        <v>468</v>
      </c>
      <c r="B152" s="691">
        <v>251.00057962417301</v>
      </c>
      <c r="C152" s="691">
        <v>250.452</v>
      </c>
      <c r="D152" s="692">
        <v>-0.54857962417299999</v>
      </c>
      <c r="E152" s="693">
        <v>0.99781442885500005</v>
      </c>
      <c r="F152" s="691">
        <v>252</v>
      </c>
      <c r="G152" s="692">
        <v>63</v>
      </c>
      <c r="H152" s="694">
        <v>20.927</v>
      </c>
      <c r="I152" s="691">
        <v>62.780999999999999</v>
      </c>
      <c r="J152" s="692">
        <v>-0.219</v>
      </c>
      <c r="K152" s="695">
        <v>0.24913095237999999</v>
      </c>
    </row>
    <row r="153" spans="1:11" ht="14.4" customHeight="1" thickBot="1" x14ac:dyDescent="0.35">
      <c r="A153" s="713" t="s">
        <v>469</v>
      </c>
      <c r="B153" s="691">
        <v>18476.042665881399</v>
      </c>
      <c r="C153" s="691">
        <v>18475.596000000001</v>
      </c>
      <c r="D153" s="692">
        <v>-0.44666588135800001</v>
      </c>
      <c r="E153" s="693">
        <v>0.99997582459099998</v>
      </c>
      <c r="F153" s="691">
        <v>16708</v>
      </c>
      <c r="G153" s="692">
        <v>4177.00000000001</v>
      </c>
      <c r="H153" s="694">
        <v>1539.63</v>
      </c>
      <c r="I153" s="691">
        <v>4618.8900000000003</v>
      </c>
      <c r="J153" s="692">
        <v>441.88999999999697</v>
      </c>
      <c r="K153" s="695">
        <v>0.27644780943199998</v>
      </c>
    </row>
    <row r="154" spans="1:11" ht="14.4" customHeight="1" thickBot="1" x14ac:dyDescent="0.35">
      <c r="A154" s="711" t="s">
        <v>470</v>
      </c>
      <c r="B154" s="691">
        <v>273.24486690968399</v>
      </c>
      <c r="C154" s="691">
        <v>251.9897</v>
      </c>
      <c r="D154" s="692">
        <v>-21.255166909682998</v>
      </c>
      <c r="E154" s="693">
        <v>0.922212017557</v>
      </c>
      <c r="F154" s="691">
        <v>0</v>
      </c>
      <c r="G154" s="692">
        <v>0</v>
      </c>
      <c r="H154" s="694">
        <v>28.277999999999999</v>
      </c>
      <c r="I154" s="691">
        <v>42.74718</v>
      </c>
      <c r="J154" s="692">
        <v>42.74718</v>
      </c>
      <c r="K154" s="702" t="s">
        <v>324</v>
      </c>
    </row>
    <row r="155" spans="1:11" ht="14.4" customHeight="1" thickBot="1" x14ac:dyDescent="0.35">
      <c r="A155" s="712" t="s">
        <v>471</v>
      </c>
      <c r="B155" s="696">
        <v>210.999979052497</v>
      </c>
      <c r="C155" s="696">
        <v>142.02449999999999</v>
      </c>
      <c r="D155" s="697">
        <v>-68.975479052495999</v>
      </c>
      <c r="E155" s="703">
        <v>0.67310196255800003</v>
      </c>
      <c r="F155" s="696">
        <v>0</v>
      </c>
      <c r="G155" s="697">
        <v>0</v>
      </c>
      <c r="H155" s="699">
        <v>28.277999999999999</v>
      </c>
      <c r="I155" s="696">
        <v>28.277999999999999</v>
      </c>
      <c r="J155" s="697">
        <v>28.277999999999999</v>
      </c>
      <c r="K155" s="700" t="s">
        <v>324</v>
      </c>
    </row>
    <row r="156" spans="1:11" ht="14.4" customHeight="1" thickBot="1" x14ac:dyDescent="0.35">
      <c r="A156" s="713" t="s">
        <v>472</v>
      </c>
      <c r="B156" s="691">
        <v>210.999979052497</v>
      </c>
      <c r="C156" s="691">
        <v>63.445500000000003</v>
      </c>
      <c r="D156" s="692">
        <v>-147.55447905249599</v>
      </c>
      <c r="E156" s="693">
        <v>0.30068960331099998</v>
      </c>
      <c r="F156" s="691">
        <v>0</v>
      </c>
      <c r="G156" s="692">
        <v>0</v>
      </c>
      <c r="H156" s="694">
        <v>28.277999999999999</v>
      </c>
      <c r="I156" s="691">
        <v>28.277999999999999</v>
      </c>
      <c r="J156" s="692">
        <v>28.277999999999999</v>
      </c>
      <c r="K156" s="702" t="s">
        <v>324</v>
      </c>
    </row>
    <row r="157" spans="1:11" ht="14.4" customHeight="1" thickBot="1" x14ac:dyDescent="0.35">
      <c r="A157" s="713" t="s">
        <v>473</v>
      </c>
      <c r="B157" s="691">
        <v>0</v>
      </c>
      <c r="C157" s="691">
        <v>78.578999999999994</v>
      </c>
      <c r="D157" s="692">
        <v>78.578999999999994</v>
      </c>
      <c r="E157" s="701" t="s">
        <v>349</v>
      </c>
      <c r="F157" s="691">
        <v>0</v>
      </c>
      <c r="G157" s="692">
        <v>0</v>
      </c>
      <c r="H157" s="694">
        <v>0</v>
      </c>
      <c r="I157" s="691">
        <v>0</v>
      </c>
      <c r="J157" s="692">
        <v>0</v>
      </c>
      <c r="K157" s="702" t="s">
        <v>324</v>
      </c>
    </row>
    <row r="158" spans="1:11" ht="14.4" customHeight="1" thickBot="1" x14ac:dyDescent="0.35">
      <c r="A158" s="712" t="s">
        <v>474</v>
      </c>
      <c r="B158" s="696">
        <v>0</v>
      </c>
      <c r="C158" s="696">
        <v>9.17</v>
      </c>
      <c r="D158" s="697">
        <v>9.17</v>
      </c>
      <c r="E158" s="698" t="s">
        <v>349</v>
      </c>
      <c r="F158" s="696">
        <v>0</v>
      </c>
      <c r="G158" s="697">
        <v>0</v>
      </c>
      <c r="H158" s="699">
        <v>0</v>
      </c>
      <c r="I158" s="696">
        <v>14.46918</v>
      </c>
      <c r="J158" s="697">
        <v>14.46918</v>
      </c>
      <c r="K158" s="700" t="s">
        <v>324</v>
      </c>
    </row>
    <row r="159" spans="1:11" ht="14.4" customHeight="1" thickBot="1" x14ac:dyDescent="0.35">
      <c r="A159" s="713" t="s">
        <v>475</v>
      </c>
      <c r="B159" s="691">
        <v>0</v>
      </c>
      <c r="C159" s="691">
        <v>9.17</v>
      </c>
      <c r="D159" s="692">
        <v>9.17</v>
      </c>
      <c r="E159" s="701" t="s">
        <v>349</v>
      </c>
      <c r="F159" s="691">
        <v>0</v>
      </c>
      <c r="G159" s="692">
        <v>0</v>
      </c>
      <c r="H159" s="694">
        <v>0</v>
      </c>
      <c r="I159" s="691">
        <v>0</v>
      </c>
      <c r="J159" s="692">
        <v>0</v>
      </c>
      <c r="K159" s="702" t="s">
        <v>324</v>
      </c>
    </row>
    <row r="160" spans="1:11" ht="14.4" customHeight="1" thickBot="1" x14ac:dyDescent="0.35">
      <c r="A160" s="713" t="s">
        <v>476</v>
      </c>
      <c r="B160" s="691">
        <v>0</v>
      </c>
      <c r="C160" s="691">
        <v>0</v>
      </c>
      <c r="D160" s="692">
        <v>0</v>
      </c>
      <c r="E160" s="693">
        <v>1</v>
      </c>
      <c r="F160" s="691">
        <v>0</v>
      </c>
      <c r="G160" s="692">
        <v>0</v>
      </c>
      <c r="H160" s="694">
        <v>0</v>
      </c>
      <c r="I160" s="691">
        <v>14.46918</v>
      </c>
      <c r="J160" s="692">
        <v>14.46918</v>
      </c>
      <c r="K160" s="702" t="s">
        <v>349</v>
      </c>
    </row>
    <row r="161" spans="1:11" ht="14.4" customHeight="1" thickBot="1" x14ac:dyDescent="0.35">
      <c r="A161" s="712" t="s">
        <v>477</v>
      </c>
      <c r="B161" s="696">
        <v>62.244887857187003</v>
      </c>
      <c r="C161" s="696">
        <v>19.868200000000002</v>
      </c>
      <c r="D161" s="697">
        <v>-42.376687857187001</v>
      </c>
      <c r="E161" s="703">
        <v>0.31919408458999998</v>
      </c>
      <c r="F161" s="696">
        <v>0</v>
      </c>
      <c r="G161" s="697">
        <v>0</v>
      </c>
      <c r="H161" s="699">
        <v>0</v>
      </c>
      <c r="I161" s="696">
        <v>0</v>
      </c>
      <c r="J161" s="697">
        <v>0</v>
      </c>
      <c r="K161" s="700" t="s">
        <v>324</v>
      </c>
    </row>
    <row r="162" spans="1:11" ht="14.4" customHeight="1" thickBot="1" x14ac:dyDescent="0.35">
      <c r="A162" s="713" t="s">
        <v>478</v>
      </c>
      <c r="B162" s="691">
        <v>62.244887857187003</v>
      </c>
      <c r="C162" s="691">
        <v>19.868200000000002</v>
      </c>
      <c r="D162" s="692">
        <v>-42.376687857187001</v>
      </c>
      <c r="E162" s="693">
        <v>0.31919408458999998</v>
      </c>
      <c r="F162" s="691">
        <v>0</v>
      </c>
      <c r="G162" s="692">
        <v>0</v>
      </c>
      <c r="H162" s="694">
        <v>0</v>
      </c>
      <c r="I162" s="691">
        <v>0</v>
      </c>
      <c r="J162" s="692">
        <v>0</v>
      </c>
      <c r="K162" s="702" t="s">
        <v>324</v>
      </c>
    </row>
    <row r="163" spans="1:11" ht="14.4" customHeight="1" thickBot="1" x14ac:dyDescent="0.35">
      <c r="A163" s="712" t="s">
        <v>479</v>
      </c>
      <c r="B163" s="696">
        <v>0</v>
      </c>
      <c r="C163" s="696">
        <v>80.927000000000007</v>
      </c>
      <c r="D163" s="697">
        <v>80.927000000000007</v>
      </c>
      <c r="E163" s="698" t="s">
        <v>324</v>
      </c>
      <c r="F163" s="696">
        <v>0</v>
      </c>
      <c r="G163" s="697">
        <v>0</v>
      </c>
      <c r="H163" s="699">
        <v>0</v>
      </c>
      <c r="I163" s="696">
        <v>0</v>
      </c>
      <c r="J163" s="697">
        <v>0</v>
      </c>
      <c r="K163" s="700" t="s">
        <v>324</v>
      </c>
    </row>
    <row r="164" spans="1:11" ht="14.4" customHeight="1" thickBot="1" x14ac:dyDescent="0.35">
      <c r="A164" s="713" t="s">
        <v>480</v>
      </c>
      <c r="B164" s="691">
        <v>0</v>
      </c>
      <c r="C164" s="691">
        <v>80.927000000000007</v>
      </c>
      <c r="D164" s="692">
        <v>80.927000000000007</v>
      </c>
      <c r="E164" s="701" t="s">
        <v>324</v>
      </c>
      <c r="F164" s="691">
        <v>0</v>
      </c>
      <c r="G164" s="692">
        <v>0</v>
      </c>
      <c r="H164" s="694">
        <v>0</v>
      </c>
      <c r="I164" s="691">
        <v>0</v>
      </c>
      <c r="J164" s="692">
        <v>0</v>
      </c>
      <c r="K164" s="702" t="s">
        <v>324</v>
      </c>
    </row>
    <row r="165" spans="1:11" ht="14.4" customHeight="1" thickBot="1" x14ac:dyDescent="0.35">
      <c r="A165" s="709" t="s">
        <v>481</v>
      </c>
      <c r="B165" s="691">
        <v>423443.95363074099</v>
      </c>
      <c r="C165" s="691">
        <v>447600.97801000002</v>
      </c>
      <c r="D165" s="692">
        <v>24157.024379259299</v>
      </c>
      <c r="E165" s="693">
        <v>1.057048929786</v>
      </c>
      <c r="F165" s="691">
        <v>458281.44992580201</v>
      </c>
      <c r="G165" s="692">
        <v>114570.36248145001</v>
      </c>
      <c r="H165" s="694">
        <v>27591.87659</v>
      </c>
      <c r="I165" s="691">
        <v>94702.404670000004</v>
      </c>
      <c r="J165" s="692">
        <v>-19867.9578114504</v>
      </c>
      <c r="K165" s="695">
        <v>0.20664682082399999</v>
      </c>
    </row>
    <row r="166" spans="1:11" ht="14.4" customHeight="1" thickBot="1" x14ac:dyDescent="0.35">
      <c r="A166" s="710" t="s">
        <v>482</v>
      </c>
      <c r="B166" s="691">
        <v>422965.37062436499</v>
      </c>
      <c r="C166" s="691">
        <v>446752.60251</v>
      </c>
      <c r="D166" s="692">
        <v>23787.231885635199</v>
      </c>
      <c r="E166" s="693">
        <v>1.0562391948309999</v>
      </c>
      <c r="F166" s="691">
        <v>457743.24724039098</v>
      </c>
      <c r="G166" s="692">
        <v>114435.81181009801</v>
      </c>
      <c r="H166" s="694">
        <v>27576.686389999999</v>
      </c>
      <c r="I166" s="691">
        <v>94680.16347</v>
      </c>
      <c r="J166" s="692">
        <v>-19755.6483400978</v>
      </c>
      <c r="K166" s="695">
        <v>0.20684120200700001</v>
      </c>
    </row>
    <row r="167" spans="1:11" ht="14.4" customHeight="1" thickBot="1" x14ac:dyDescent="0.35">
      <c r="A167" s="711" t="s">
        <v>483</v>
      </c>
      <c r="B167" s="691">
        <v>422965.37062436499</v>
      </c>
      <c r="C167" s="691">
        <v>446752.60251</v>
      </c>
      <c r="D167" s="692">
        <v>23787.231885635199</v>
      </c>
      <c r="E167" s="693">
        <v>1.0562391948309999</v>
      </c>
      <c r="F167" s="691">
        <v>457743.24724039098</v>
      </c>
      <c r="G167" s="692">
        <v>114435.81181009801</v>
      </c>
      <c r="H167" s="694">
        <v>27576.686389999999</v>
      </c>
      <c r="I167" s="691">
        <v>94680.16347</v>
      </c>
      <c r="J167" s="692">
        <v>-19755.6483400978</v>
      </c>
      <c r="K167" s="695">
        <v>0.20684120200700001</v>
      </c>
    </row>
    <row r="168" spans="1:11" ht="14.4" customHeight="1" thickBot="1" x14ac:dyDescent="0.35">
      <c r="A168" s="712" t="s">
        <v>484</v>
      </c>
      <c r="B168" s="696">
        <v>54.667604418895003</v>
      </c>
      <c r="C168" s="696">
        <v>245.71019000000001</v>
      </c>
      <c r="D168" s="697">
        <v>191.04258558110499</v>
      </c>
      <c r="E168" s="703">
        <v>4.4946214968050002</v>
      </c>
      <c r="F168" s="696">
        <v>221</v>
      </c>
      <c r="G168" s="697">
        <v>55.25</v>
      </c>
      <c r="H168" s="699">
        <v>1.27102</v>
      </c>
      <c r="I168" s="696">
        <v>1.6710199999999999</v>
      </c>
      <c r="J168" s="697">
        <v>-53.578980000000001</v>
      </c>
      <c r="K168" s="704">
        <v>7.56117647E-3</v>
      </c>
    </row>
    <row r="169" spans="1:11" ht="14.4" customHeight="1" thickBot="1" x14ac:dyDescent="0.35">
      <c r="A169" s="713" t="s">
        <v>485</v>
      </c>
      <c r="B169" s="691">
        <v>0.42004939717200002</v>
      </c>
      <c r="C169" s="691">
        <v>1.4164699999999999</v>
      </c>
      <c r="D169" s="692">
        <v>0.99642060282699996</v>
      </c>
      <c r="E169" s="693">
        <v>3.3721510125580001</v>
      </c>
      <c r="F169" s="691">
        <v>1</v>
      </c>
      <c r="G169" s="692">
        <v>0.25</v>
      </c>
      <c r="H169" s="694">
        <v>1.27102</v>
      </c>
      <c r="I169" s="691">
        <v>1.6710199999999999</v>
      </c>
      <c r="J169" s="692">
        <v>1.4210199999999999</v>
      </c>
      <c r="K169" s="695">
        <v>1.6710199999999999</v>
      </c>
    </row>
    <row r="170" spans="1:11" ht="14.4" customHeight="1" thickBot="1" x14ac:dyDescent="0.35">
      <c r="A170" s="713" t="s">
        <v>486</v>
      </c>
      <c r="B170" s="691">
        <v>0.19326853191500001</v>
      </c>
      <c r="C170" s="691">
        <v>0</v>
      </c>
      <c r="D170" s="692">
        <v>-0.19326853191500001</v>
      </c>
      <c r="E170" s="693">
        <v>0</v>
      </c>
      <c r="F170" s="691">
        <v>0</v>
      </c>
      <c r="G170" s="692">
        <v>0</v>
      </c>
      <c r="H170" s="694">
        <v>0</v>
      </c>
      <c r="I170" s="691">
        <v>0</v>
      </c>
      <c r="J170" s="692">
        <v>0</v>
      </c>
      <c r="K170" s="695">
        <v>0</v>
      </c>
    </row>
    <row r="171" spans="1:11" ht="14.4" customHeight="1" thickBot="1" x14ac:dyDescent="0.35">
      <c r="A171" s="713" t="s">
        <v>487</v>
      </c>
      <c r="B171" s="691">
        <v>52.538957614434999</v>
      </c>
      <c r="C171" s="691">
        <v>16.272600000000001</v>
      </c>
      <c r="D171" s="692">
        <v>-36.266357614435002</v>
      </c>
      <c r="E171" s="693">
        <v>0.30972445474400001</v>
      </c>
      <c r="F171" s="691">
        <v>20</v>
      </c>
      <c r="G171" s="692">
        <v>5</v>
      </c>
      <c r="H171" s="694">
        <v>0</v>
      </c>
      <c r="I171" s="691">
        <v>0</v>
      </c>
      <c r="J171" s="692">
        <v>-5</v>
      </c>
      <c r="K171" s="695">
        <v>0</v>
      </c>
    </row>
    <row r="172" spans="1:11" ht="14.4" customHeight="1" thickBot="1" x14ac:dyDescent="0.35">
      <c r="A172" s="713" t="s">
        <v>488</v>
      </c>
      <c r="B172" s="691">
        <v>1.515328875372</v>
      </c>
      <c r="C172" s="691">
        <v>228.02112</v>
      </c>
      <c r="D172" s="692">
        <v>226.50579112462799</v>
      </c>
      <c r="E172" s="693">
        <v>150.476324780662</v>
      </c>
      <c r="F172" s="691">
        <v>200</v>
      </c>
      <c r="G172" s="692">
        <v>50</v>
      </c>
      <c r="H172" s="694">
        <v>0</v>
      </c>
      <c r="I172" s="691">
        <v>0</v>
      </c>
      <c r="J172" s="692">
        <v>-50</v>
      </c>
      <c r="K172" s="695">
        <v>0</v>
      </c>
    </row>
    <row r="173" spans="1:11" ht="14.4" customHeight="1" thickBot="1" x14ac:dyDescent="0.35">
      <c r="A173" s="712" t="s">
        <v>489</v>
      </c>
      <c r="B173" s="696">
        <v>3.000000300805</v>
      </c>
      <c r="C173" s="696">
        <v>313.49417</v>
      </c>
      <c r="D173" s="697">
        <v>310.494169699194</v>
      </c>
      <c r="E173" s="703">
        <v>104.498046188788</v>
      </c>
      <c r="F173" s="696">
        <v>5.1081850259730004</v>
      </c>
      <c r="G173" s="697">
        <v>1.2770462564930001</v>
      </c>
      <c r="H173" s="699">
        <v>198.76703000000001</v>
      </c>
      <c r="I173" s="696">
        <v>440.05878999999999</v>
      </c>
      <c r="J173" s="697">
        <v>438.78174374350698</v>
      </c>
      <c r="K173" s="704">
        <v>86.147778078214003</v>
      </c>
    </row>
    <row r="174" spans="1:11" ht="14.4" customHeight="1" thickBot="1" x14ac:dyDescent="0.35">
      <c r="A174" s="713" t="s">
        <v>490</v>
      </c>
      <c r="B174" s="691">
        <v>3.000000300805</v>
      </c>
      <c r="C174" s="691">
        <v>313.49417</v>
      </c>
      <c r="D174" s="692">
        <v>310.494169699194</v>
      </c>
      <c r="E174" s="693">
        <v>104.498046188788</v>
      </c>
      <c r="F174" s="691">
        <v>5.1081850259730004</v>
      </c>
      <c r="G174" s="692">
        <v>1.2770462564930001</v>
      </c>
      <c r="H174" s="694">
        <v>198.76703000000001</v>
      </c>
      <c r="I174" s="691">
        <v>440.05878999999999</v>
      </c>
      <c r="J174" s="692">
        <v>438.78174374350698</v>
      </c>
      <c r="K174" s="695">
        <v>86.147778078214003</v>
      </c>
    </row>
    <row r="175" spans="1:11" ht="14.4" customHeight="1" thickBot="1" x14ac:dyDescent="0.35">
      <c r="A175" s="712" t="s">
        <v>491</v>
      </c>
      <c r="B175" s="696">
        <v>6.6606159297770002</v>
      </c>
      <c r="C175" s="696">
        <v>999.37618999999995</v>
      </c>
      <c r="D175" s="697">
        <v>992.71557407022203</v>
      </c>
      <c r="E175" s="703">
        <v>150.04260875215701</v>
      </c>
      <c r="F175" s="696">
        <v>9.8660635832649994</v>
      </c>
      <c r="G175" s="697">
        <v>2.4665158958159998</v>
      </c>
      <c r="H175" s="699">
        <v>1.3343799999999999</v>
      </c>
      <c r="I175" s="696">
        <v>170.81156999999999</v>
      </c>
      <c r="J175" s="697">
        <v>168.34505410418399</v>
      </c>
      <c r="K175" s="704">
        <v>17.313041676493</v>
      </c>
    </row>
    <row r="176" spans="1:11" ht="14.4" customHeight="1" thickBot="1" x14ac:dyDescent="0.35">
      <c r="A176" s="713" t="s">
        <v>492</v>
      </c>
      <c r="B176" s="691">
        <v>0.66061532816500002</v>
      </c>
      <c r="C176" s="691">
        <v>1.29819</v>
      </c>
      <c r="D176" s="692">
        <v>0.63757467183399996</v>
      </c>
      <c r="E176" s="693">
        <v>1.965122431543</v>
      </c>
      <c r="F176" s="691">
        <v>0.86606358326499999</v>
      </c>
      <c r="G176" s="692">
        <v>0.216515895816</v>
      </c>
      <c r="H176" s="694">
        <v>0.45335999999999999</v>
      </c>
      <c r="I176" s="691">
        <v>0.45335999999999999</v>
      </c>
      <c r="J176" s="692">
        <v>0.236844104183</v>
      </c>
      <c r="K176" s="695">
        <v>0.52347195836399996</v>
      </c>
    </row>
    <row r="177" spans="1:11" ht="14.4" customHeight="1" thickBot="1" x14ac:dyDescent="0.35">
      <c r="A177" s="713" t="s">
        <v>493</v>
      </c>
      <c r="B177" s="691">
        <v>6.0000006016110001</v>
      </c>
      <c r="C177" s="691">
        <v>998.07799999999997</v>
      </c>
      <c r="D177" s="692">
        <v>992.07799939838799</v>
      </c>
      <c r="E177" s="693">
        <v>166.34631665401201</v>
      </c>
      <c r="F177" s="691">
        <v>9</v>
      </c>
      <c r="G177" s="692">
        <v>2.25</v>
      </c>
      <c r="H177" s="694">
        <v>0.88102000000000003</v>
      </c>
      <c r="I177" s="691">
        <v>170.35821000000001</v>
      </c>
      <c r="J177" s="692">
        <v>168.10821000000001</v>
      </c>
      <c r="K177" s="695">
        <v>18.92869</v>
      </c>
    </row>
    <row r="178" spans="1:11" ht="14.4" customHeight="1" thickBot="1" x14ac:dyDescent="0.35">
      <c r="A178" s="712" t="s">
        <v>494</v>
      </c>
      <c r="B178" s="696">
        <v>0</v>
      </c>
      <c r="C178" s="696">
        <v>-12.42592</v>
      </c>
      <c r="D178" s="697">
        <v>-12.42592</v>
      </c>
      <c r="E178" s="698" t="s">
        <v>324</v>
      </c>
      <c r="F178" s="696">
        <v>0</v>
      </c>
      <c r="G178" s="697">
        <v>0</v>
      </c>
      <c r="H178" s="699">
        <v>0</v>
      </c>
      <c r="I178" s="696">
        <v>0</v>
      </c>
      <c r="J178" s="697">
        <v>0</v>
      </c>
      <c r="K178" s="700" t="s">
        <v>324</v>
      </c>
    </row>
    <row r="179" spans="1:11" ht="14.4" customHeight="1" thickBot="1" x14ac:dyDescent="0.35">
      <c r="A179" s="713" t="s">
        <v>495</v>
      </c>
      <c r="B179" s="691">
        <v>0</v>
      </c>
      <c r="C179" s="691">
        <v>-12.365919999999999</v>
      </c>
      <c r="D179" s="692">
        <v>-12.365919999999999</v>
      </c>
      <c r="E179" s="701" t="s">
        <v>324</v>
      </c>
      <c r="F179" s="691">
        <v>0</v>
      </c>
      <c r="G179" s="692">
        <v>0</v>
      </c>
      <c r="H179" s="694">
        <v>0</v>
      </c>
      <c r="I179" s="691">
        <v>0</v>
      </c>
      <c r="J179" s="692">
        <v>0</v>
      </c>
      <c r="K179" s="702" t="s">
        <v>324</v>
      </c>
    </row>
    <row r="180" spans="1:11" ht="14.4" customHeight="1" thickBot="1" x14ac:dyDescent="0.35">
      <c r="A180" s="713" t="s">
        <v>496</v>
      </c>
      <c r="B180" s="691">
        <v>0</v>
      </c>
      <c r="C180" s="691">
        <v>-0.06</v>
      </c>
      <c r="D180" s="692">
        <v>-0.06</v>
      </c>
      <c r="E180" s="701" t="s">
        <v>349</v>
      </c>
      <c r="F180" s="691">
        <v>0</v>
      </c>
      <c r="G180" s="692">
        <v>0</v>
      </c>
      <c r="H180" s="694">
        <v>0</v>
      </c>
      <c r="I180" s="691">
        <v>0</v>
      </c>
      <c r="J180" s="692">
        <v>0</v>
      </c>
      <c r="K180" s="702" t="s">
        <v>324</v>
      </c>
    </row>
    <row r="181" spans="1:11" ht="14.4" customHeight="1" thickBot="1" x14ac:dyDescent="0.35">
      <c r="A181" s="712" t="s">
        <v>497</v>
      </c>
      <c r="B181" s="696">
        <v>0</v>
      </c>
      <c r="C181" s="696">
        <v>0.28349999999999997</v>
      </c>
      <c r="D181" s="697">
        <v>0.28349999999999997</v>
      </c>
      <c r="E181" s="698" t="s">
        <v>349</v>
      </c>
      <c r="F181" s="696">
        <v>0.27299178193599999</v>
      </c>
      <c r="G181" s="697">
        <v>6.8247945483999997E-2</v>
      </c>
      <c r="H181" s="699">
        <v>0</v>
      </c>
      <c r="I181" s="696">
        <v>0</v>
      </c>
      <c r="J181" s="697">
        <v>-6.8247945483999997E-2</v>
      </c>
      <c r="K181" s="704">
        <v>0</v>
      </c>
    </row>
    <row r="182" spans="1:11" ht="14.4" customHeight="1" thickBot="1" x14ac:dyDescent="0.35">
      <c r="A182" s="713" t="s">
        <v>498</v>
      </c>
      <c r="B182" s="691">
        <v>0</v>
      </c>
      <c r="C182" s="691">
        <v>0.28349999999999997</v>
      </c>
      <c r="D182" s="692">
        <v>0.28349999999999997</v>
      </c>
      <c r="E182" s="701" t="s">
        <v>349</v>
      </c>
      <c r="F182" s="691">
        <v>0.27299178193599999</v>
      </c>
      <c r="G182" s="692">
        <v>6.8247945483999997E-2</v>
      </c>
      <c r="H182" s="694">
        <v>0</v>
      </c>
      <c r="I182" s="691">
        <v>0</v>
      </c>
      <c r="J182" s="692">
        <v>-6.8247945483999997E-2</v>
      </c>
      <c r="K182" s="695">
        <v>0</v>
      </c>
    </row>
    <row r="183" spans="1:11" ht="14.4" customHeight="1" thickBot="1" x14ac:dyDescent="0.35">
      <c r="A183" s="712" t="s">
        <v>499</v>
      </c>
      <c r="B183" s="696">
        <v>422901.04240371502</v>
      </c>
      <c r="C183" s="696">
        <v>436253.06638999999</v>
      </c>
      <c r="D183" s="697">
        <v>13352.023986284699</v>
      </c>
      <c r="E183" s="703">
        <v>1.0315724546580001</v>
      </c>
      <c r="F183" s="696">
        <v>457507</v>
      </c>
      <c r="G183" s="697">
        <v>114376.75</v>
      </c>
      <c r="H183" s="699">
        <v>27375.313959999999</v>
      </c>
      <c r="I183" s="696">
        <v>94066.233659999998</v>
      </c>
      <c r="J183" s="697">
        <v>-20310.516339999998</v>
      </c>
      <c r="K183" s="704">
        <v>0.20560610801500001</v>
      </c>
    </row>
    <row r="184" spans="1:11" ht="14.4" customHeight="1" thickBot="1" x14ac:dyDescent="0.35">
      <c r="A184" s="713" t="s">
        <v>500</v>
      </c>
      <c r="B184" s="691">
        <v>105906.010619052</v>
      </c>
      <c r="C184" s="691">
        <v>99882.445129999993</v>
      </c>
      <c r="D184" s="692">
        <v>-6023.5654890523701</v>
      </c>
      <c r="E184" s="693">
        <v>0.94312347850800005</v>
      </c>
      <c r="F184" s="691">
        <v>110773</v>
      </c>
      <c r="G184" s="692">
        <v>27693.25</v>
      </c>
      <c r="H184" s="694">
        <v>9144.4919499999996</v>
      </c>
      <c r="I184" s="691">
        <v>25499.34276</v>
      </c>
      <c r="J184" s="692">
        <v>-2193.90724</v>
      </c>
      <c r="K184" s="695">
        <v>0.23019456690699999</v>
      </c>
    </row>
    <row r="185" spans="1:11" ht="14.4" customHeight="1" thickBot="1" x14ac:dyDescent="0.35">
      <c r="A185" s="713" t="s">
        <v>501</v>
      </c>
      <c r="B185" s="691">
        <v>119761.01200827501</v>
      </c>
      <c r="C185" s="691">
        <v>118618.36194</v>
      </c>
      <c r="D185" s="692">
        <v>-1142.65006827464</v>
      </c>
      <c r="E185" s="693">
        <v>0.99045891439</v>
      </c>
      <c r="F185" s="691">
        <v>126777</v>
      </c>
      <c r="G185" s="692">
        <v>31694.25</v>
      </c>
      <c r="H185" s="694">
        <v>10283.446809999999</v>
      </c>
      <c r="I185" s="691">
        <v>32894.222809999999</v>
      </c>
      <c r="J185" s="692">
        <v>1199.97281000001</v>
      </c>
      <c r="K185" s="695">
        <v>0.259465224843</v>
      </c>
    </row>
    <row r="186" spans="1:11" ht="14.4" customHeight="1" thickBot="1" x14ac:dyDescent="0.35">
      <c r="A186" s="713" t="s">
        <v>502</v>
      </c>
      <c r="B186" s="691">
        <v>88592.008883000904</v>
      </c>
      <c r="C186" s="691">
        <v>107313.03215</v>
      </c>
      <c r="D186" s="692">
        <v>18721.023266999098</v>
      </c>
      <c r="E186" s="693">
        <v>1.211317290385</v>
      </c>
      <c r="F186" s="691">
        <v>108575</v>
      </c>
      <c r="G186" s="692">
        <v>27143.75</v>
      </c>
      <c r="H186" s="694">
        <v>1720.5762400000001</v>
      </c>
      <c r="I186" s="691">
        <v>13391.48042</v>
      </c>
      <c r="J186" s="692">
        <v>-13752.26958</v>
      </c>
      <c r="K186" s="695">
        <v>0.123338525627</v>
      </c>
    </row>
    <row r="187" spans="1:11" ht="14.4" customHeight="1" thickBot="1" x14ac:dyDescent="0.35">
      <c r="A187" s="713" t="s">
        <v>503</v>
      </c>
      <c r="B187" s="691">
        <v>108642.01089338701</v>
      </c>
      <c r="C187" s="691">
        <v>110439.22717</v>
      </c>
      <c r="D187" s="692">
        <v>1797.21627661255</v>
      </c>
      <c r="E187" s="693">
        <v>1.016542553491</v>
      </c>
      <c r="F187" s="691">
        <v>111382</v>
      </c>
      <c r="G187" s="692">
        <v>27845.5</v>
      </c>
      <c r="H187" s="694">
        <v>6226.7989600000001</v>
      </c>
      <c r="I187" s="691">
        <v>22281.187669999999</v>
      </c>
      <c r="J187" s="692">
        <v>-5564.3123299999897</v>
      </c>
      <c r="K187" s="695">
        <v>0.20004298423399999</v>
      </c>
    </row>
    <row r="188" spans="1:11" ht="14.4" customHeight="1" thickBot="1" x14ac:dyDescent="0.35">
      <c r="A188" s="712" t="s">
        <v>504</v>
      </c>
      <c r="B188" s="696">
        <v>0</v>
      </c>
      <c r="C188" s="696">
        <v>8953.0979900000002</v>
      </c>
      <c r="D188" s="697">
        <v>8953.0979900000002</v>
      </c>
      <c r="E188" s="698" t="s">
        <v>324</v>
      </c>
      <c r="F188" s="696">
        <v>0</v>
      </c>
      <c r="G188" s="697">
        <v>0</v>
      </c>
      <c r="H188" s="699">
        <v>0</v>
      </c>
      <c r="I188" s="696">
        <v>1.3884300000000001</v>
      </c>
      <c r="J188" s="697">
        <v>1.3884300000000001</v>
      </c>
      <c r="K188" s="700" t="s">
        <v>324</v>
      </c>
    </row>
    <row r="189" spans="1:11" ht="14.4" customHeight="1" thickBot="1" x14ac:dyDescent="0.35">
      <c r="A189" s="713" t="s">
        <v>505</v>
      </c>
      <c r="B189" s="691">
        <v>0</v>
      </c>
      <c r="C189" s="691">
        <v>1368.4427499999999</v>
      </c>
      <c r="D189" s="692">
        <v>1368.4427499999999</v>
      </c>
      <c r="E189" s="701" t="s">
        <v>324</v>
      </c>
      <c r="F189" s="691">
        <v>0</v>
      </c>
      <c r="G189" s="692">
        <v>0</v>
      </c>
      <c r="H189" s="694">
        <v>0</v>
      </c>
      <c r="I189" s="691">
        <v>0</v>
      </c>
      <c r="J189" s="692">
        <v>0</v>
      </c>
      <c r="K189" s="702" t="s">
        <v>324</v>
      </c>
    </row>
    <row r="190" spans="1:11" ht="14.4" customHeight="1" thickBot="1" x14ac:dyDescent="0.35">
      <c r="A190" s="713" t="s">
        <v>506</v>
      </c>
      <c r="B190" s="691">
        <v>0</v>
      </c>
      <c r="C190" s="691">
        <v>7584.65524</v>
      </c>
      <c r="D190" s="692">
        <v>7584.65524</v>
      </c>
      <c r="E190" s="701" t="s">
        <v>324</v>
      </c>
      <c r="F190" s="691">
        <v>0</v>
      </c>
      <c r="G190" s="692">
        <v>0</v>
      </c>
      <c r="H190" s="694">
        <v>0</v>
      </c>
      <c r="I190" s="691">
        <v>1.3884300000000001</v>
      </c>
      <c r="J190" s="692">
        <v>1.3884300000000001</v>
      </c>
      <c r="K190" s="702" t="s">
        <v>324</v>
      </c>
    </row>
    <row r="191" spans="1:11" ht="14.4" customHeight="1" thickBot="1" x14ac:dyDescent="0.35">
      <c r="A191" s="710" t="s">
        <v>507</v>
      </c>
      <c r="B191" s="691">
        <v>18.915037280073001</v>
      </c>
      <c r="C191" s="691">
        <v>315.8295</v>
      </c>
      <c r="D191" s="692">
        <v>296.91446271992601</v>
      </c>
      <c r="E191" s="693">
        <v>16.697270818107</v>
      </c>
      <c r="F191" s="691">
        <v>28.202685410375</v>
      </c>
      <c r="G191" s="692">
        <v>7.0506713525929996</v>
      </c>
      <c r="H191" s="694">
        <v>12.136200000000001</v>
      </c>
      <c r="I191" s="691">
        <v>13.0792</v>
      </c>
      <c r="J191" s="692">
        <v>6.0285286474059996</v>
      </c>
      <c r="K191" s="695">
        <v>0.46375725607899998</v>
      </c>
    </row>
    <row r="192" spans="1:11" ht="14.4" customHeight="1" thickBot="1" x14ac:dyDescent="0.35">
      <c r="A192" s="711" t="s">
        <v>508</v>
      </c>
      <c r="B192" s="691">
        <v>0</v>
      </c>
      <c r="C192" s="691">
        <v>282.86068999999998</v>
      </c>
      <c r="D192" s="692">
        <v>282.86068999999998</v>
      </c>
      <c r="E192" s="701" t="s">
        <v>324</v>
      </c>
      <c r="F192" s="691">
        <v>0</v>
      </c>
      <c r="G192" s="692">
        <v>0</v>
      </c>
      <c r="H192" s="694">
        <v>0.56599999999999995</v>
      </c>
      <c r="I192" s="691">
        <v>1.5089999999999999</v>
      </c>
      <c r="J192" s="692">
        <v>1.5089999999999999</v>
      </c>
      <c r="K192" s="702" t="s">
        <v>324</v>
      </c>
    </row>
    <row r="193" spans="1:11" ht="14.4" customHeight="1" thickBot="1" x14ac:dyDescent="0.35">
      <c r="A193" s="712" t="s">
        <v>509</v>
      </c>
      <c r="B193" s="696">
        <v>0</v>
      </c>
      <c r="C193" s="696">
        <v>282.86068999999998</v>
      </c>
      <c r="D193" s="697">
        <v>282.86068999999998</v>
      </c>
      <c r="E193" s="698" t="s">
        <v>324</v>
      </c>
      <c r="F193" s="696">
        <v>0</v>
      </c>
      <c r="G193" s="697">
        <v>0</v>
      </c>
      <c r="H193" s="699">
        <v>0.56599999999999995</v>
      </c>
      <c r="I193" s="696">
        <v>1.5089999999999999</v>
      </c>
      <c r="J193" s="697">
        <v>1.5089999999999999</v>
      </c>
      <c r="K193" s="700" t="s">
        <v>324</v>
      </c>
    </row>
    <row r="194" spans="1:11" ht="14.4" customHeight="1" thickBot="1" x14ac:dyDescent="0.35">
      <c r="A194" s="713" t="s">
        <v>510</v>
      </c>
      <c r="B194" s="691">
        <v>0</v>
      </c>
      <c r="C194" s="691">
        <v>282.86068999999998</v>
      </c>
      <c r="D194" s="692">
        <v>282.86068999999998</v>
      </c>
      <c r="E194" s="701" t="s">
        <v>324</v>
      </c>
      <c r="F194" s="691">
        <v>0</v>
      </c>
      <c r="G194" s="692">
        <v>0</v>
      </c>
      <c r="H194" s="694">
        <v>0.56599999999999995</v>
      </c>
      <c r="I194" s="691">
        <v>1.5089999999999999</v>
      </c>
      <c r="J194" s="692">
        <v>1.5089999999999999</v>
      </c>
      <c r="K194" s="702" t="s">
        <v>324</v>
      </c>
    </row>
    <row r="195" spans="1:11" ht="14.4" customHeight="1" thickBot="1" x14ac:dyDescent="0.35">
      <c r="A195" s="716" t="s">
        <v>511</v>
      </c>
      <c r="B195" s="696">
        <v>18.915037280073001</v>
      </c>
      <c r="C195" s="696">
        <v>32.968809999999998</v>
      </c>
      <c r="D195" s="697">
        <v>14.053772719926</v>
      </c>
      <c r="E195" s="703">
        <v>1.7429947143019999</v>
      </c>
      <c r="F195" s="696">
        <v>28.202685410375</v>
      </c>
      <c r="G195" s="697">
        <v>7.0506713525929996</v>
      </c>
      <c r="H195" s="699">
        <v>11.5702</v>
      </c>
      <c r="I195" s="696">
        <v>11.5702</v>
      </c>
      <c r="J195" s="697">
        <v>4.5195286474060001</v>
      </c>
      <c r="K195" s="704">
        <v>0.41025171297099999</v>
      </c>
    </row>
    <row r="196" spans="1:11" ht="14.4" customHeight="1" thickBot="1" x14ac:dyDescent="0.35">
      <c r="A196" s="712" t="s">
        <v>512</v>
      </c>
      <c r="B196" s="696">
        <v>0</v>
      </c>
      <c r="C196" s="696">
        <v>2.2770000000000001</v>
      </c>
      <c r="D196" s="697">
        <v>2.2770000000000001</v>
      </c>
      <c r="E196" s="698" t="s">
        <v>349</v>
      </c>
      <c r="F196" s="696">
        <v>0</v>
      </c>
      <c r="G196" s="697">
        <v>0</v>
      </c>
      <c r="H196" s="699">
        <v>0</v>
      </c>
      <c r="I196" s="696">
        <v>0</v>
      </c>
      <c r="J196" s="697">
        <v>0</v>
      </c>
      <c r="K196" s="700" t="s">
        <v>324</v>
      </c>
    </row>
    <row r="197" spans="1:11" ht="14.4" customHeight="1" thickBot="1" x14ac:dyDescent="0.35">
      <c r="A197" s="713" t="s">
        <v>513</v>
      </c>
      <c r="B197" s="691">
        <v>0</v>
      </c>
      <c r="C197" s="691">
        <v>2.2770000000000001</v>
      </c>
      <c r="D197" s="692">
        <v>2.2770000000000001</v>
      </c>
      <c r="E197" s="701" t="s">
        <v>349</v>
      </c>
      <c r="F197" s="691">
        <v>0</v>
      </c>
      <c r="G197" s="692">
        <v>0</v>
      </c>
      <c r="H197" s="694">
        <v>0</v>
      </c>
      <c r="I197" s="691">
        <v>0</v>
      </c>
      <c r="J197" s="692">
        <v>0</v>
      </c>
      <c r="K197" s="702" t="s">
        <v>324</v>
      </c>
    </row>
    <row r="198" spans="1:11" ht="14.4" customHeight="1" thickBot="1" x14ac:dyDescent="0.35">
      <c r="A198" s="712" t="s">
        <v>514</v>
      </c>
      <c r="B198" s="696">
        <v>0</v>
      </c>
      <c r="C198" s="696">
        <v>5.289E-2</v>
      </c>
      <c r="D198" s="697">
        <v>5.289E-2</v>
      </c>
      <c r="E198" s="698" t="s">
        <v>324</v>
      </c>
      <c r="F198" s="696">
        <v>0</v>
      </c>
      <c r="G198" s="697">
        <v>0</v>
      </c>
      <c r="H198" s="699">
        <v>-2.0000000000000001E-4</v>
      </c>
      <c r="I198" s="696">
        <v>-2.0000000000000001E-4</v>
      </c>
      <c r="J198" s="697">
        <v>-2.0000000000000001E-4</v>
      </c>
      <c r="K198" s="700" t="s">
        <v>324</v>
      </c>
    </row>
    <row r="199" spans="1:11" ht="14.4" customHeight="1" thickBot="1" x14ac:dyDescent="0.35">
      <c r="A199" s="713" t="s">
        <v>515</v>
      </c>
      <c r="B199" s="691">
        <v>0</v>
      </c>
      <c r="C199" s="691">
        <v>5.289E-2</v>
      </c>
      <c r="D199" s="692">
        <v>5.289E-2</v>
      </c>
      <c r="E199" s="701" t="s">
        <v>324</v>
      </c>
      <c r="F199" s="691">
        <v>0</v>
      </c>
      <c r="G199" s="692">
        <v>0</v>
      </c>
      <c r="H199" s="694">
        <v>-2.0000000000000001E-4</v>
      </c>
      <c r="I199" s="691">
        <v>-2.0000000000000001E-4</v>
      </c>
      <c r="J199" s="692">
        <v>-2.0000000000000001E-4</v>
      </c>
      <c r="K199" s="702" t="s">
        <v>324</v>
      </c>
    </row>
    <row r="200" spans="1:11" ht="14.4" customHeight="1" thickBot="1" x14ac:dyDescent="0.35">
      <c r="A200" s="712" t="s">
        <v>516</v>
      </c>
      <c r="B200" s="696">
        <v>18.915037280073001</v>
      </c>
      <c r="C200" s="696">
        <v>30.638919999999999</v>
      </c>
      <c r="D200" s="697">
        <v>11.723882719925999</v>
      </c>
      <c r="E200" s="703">
        <v>1.6198181132989999</v>
      </c>
      <c r="F200" s="696">
        <v>28.202685410375</v>
      </c>
      <c r="G200" s="697">
        <v>7.0506713525929996</v>
      </c>
      <c r="H200" s="699">
        <v>11.570399999999999</v>
      </c>
      <c r="I200" s="696">
        <v>11.570399999999999</v>
      </c>
      <c r="J200" s="697">
        <v>4.5197286474059997</v>
      </c>
      <c r="K200" s="704">
        <v>0.41025880449399998</v>
      </c>
    </row>
    <row r="201" spans="1:11" ht="14.4" customHeight="1" thickBot="1" x14ac:dyDescent="0.35">
      <c r="A201" s="713" t="s">
        <v>517</v>
      </c>
      <c r="B201" s="691">
        <v>3.6756193913000001E-2</v>
      </c>
      <c r="C201" s="691">
        <v>0</v>
      </c>
      <c r="D201" s="692">
        <v>-3.6756193913000001E-2</v>
      </c>
      <c r="E201" s="693">
        <v>0</v>
      </c>
      <c r="F201" s="691">
        <v>0</v>
      </c>
      <c r="G201" s="692">
        <v>0</v>
      </c>
      <c r="H201" s="694">
        <v>0</v>
      </c>
      <c r="I201" s="691">
        <v>0</v>
      </c>
      <c r="J201" s="692">
        <v>0</v>
      </c>
      <c r="K201" s="695">
        <v>3</v>
      </c>
    </row>
    <row r="202" spans="1:11" ht="14.4" customHeight="1" thickBot="1" x14ac:dyDescent="0.35">
      <c r="A202" s="713" t="s">
        <v>518</v>
      </c>
      <c r="B202" s="691">
        <v>1.5686922693330001</v>
      </c>
      <c r="C202" s="691">
        <v>1.1017600000000001</v>
      </c>
      <c r="D202" s="692">
        <v>-0.46693226933300003</v>
      </c>
      <c r="E202" s="693">
        <v>0.70234297799300005</v>
      </c>
      <c r="F202" s="691">
        <v>0.96732474527300005</v>
      </c>
      <c r="G202" s="692">
        <v>0.24183118631799999</v>
      </c>
      <c r="H202" s="694">
        <v>0</v>
      </c>
      <c r="I202" s="691">
        <v>0</v>
      </c>
      <c r="J202" s="692">
        <v>-0.24183118631799999</v>
      </c>
      <c r="K202" s="695">
        <v>0</v>
      </c>
    </row>
    <row r="203" spans="1:11" ht="14.4" customHeight="1" thickBot="1" x14ac:dyDescent="0.35">
      <c r="A203" s="713" t="s">
        <v>519</v>
      </c>
      <c r="B203" s="691">
        <v>17.309588816826</v>
      </c>
      <c r="C203" s="691">
        <v>29.53716</v>
      </c>
      <c r="D203" s="692">
        <v>12.227571183173</v>
      </c>
      <c r="E203" s="693">
        <v>1.7064044855460001</v>
      </c>
      <c r="F203" s="691">
        <v>27.235360665100998</v>
      </c>
      <c r="G203" s="692">
        <v>6.808840166275</v>
      </c>
      <c r="H203" s="694">
        <v>11.570399999999999</v>
      </c>
      <c r="I203" s="691">
        <v>11.570399999999999</v>
      </c>
      <c r="J203" s="692">
        <v>4.7615598337240002</v>
      </c>
      <c r="K203" s="695">
        <v>0.42483006347000002</v>
      </c>
    </row>
    <row r="204" spans="1:11" ht="14.4" customHeight="1" thickBot="1" x14ac:dyDescent="0.35">
      <c r="A204" s="710" t="s">
        <v>520</v>
      </c>
      <c r="B204" s="691">
        <v>459.66796909583798</v>
      </c>
      <c r="C204" s="691">
        <v>532.54600000000005</v>
      </c>
      <c r="D204" s="692">
        <v>72.878030904162003</v>
      </c>
      <c r="E204" s="693">
        <v>1.158544940704</v>
      </c>
      <c r="F204" s="691">
        <v>510</v>
      </c>
      <c r="G204" s="692">
        <v>127.5</v>
      </c>
      <c r="H204" s="694">
        <v>3.0539999999999998</v>
      </c>
      <c r="I204" s="691">
        <v>9.1620000000000008</v>
      </c>
      <c r="J204" s="692">
        <v>-118.33799999999999</v>
      </c>
      <c r="K204" s="695">
        <v>1.7964705881999998E-2</v>
      </c>
    </row>
    <row r="205" spans="1:11" ht="14.4" customHeight="1" thickBot="1" x14ac:dyDescent="0.35">
      <c r="A205" s="716" t="s">
        <v>521</v>
      </c>
      <c r="B205" s="696">
        <v>459.66796909583798</v>
      </c>
      <c r="C205" s="696">
        <v>532.54600000000005</v>
      </c>
      <c r="D205" s="697">
        <v>72.878030904162003</v>
      </c>
      <c r="E205" s="703">
        <v>1.158544940704</v>
      </c>
      <c r="F205" s="696">
        <v>510</v>
      </c>
      <c r="G205" s="697">
        <v>127.5</v>
      </c>
      <c r="H205" s="699">
        <v>3.0539999999999998</v>
      </c>
      <c r="I205" s="696">
        <v>9.1620000000000008</v>
      </c>
      <c r="J205" s="697">
        <v>-118.33799999999999</v>
      </c>
      <c r="K205" s="704">
        <v>1.7964705881999998E-2</v>
      </c>
    </row>
    <row r="206" spans="1:11" ht="14.4" customHeight="1" thickBot="1" x14ac:dyDescent="0.35">
      <c r="A206" s="712" t="s">
        <v>522</v>
      </c>
      <c r="B206" s="696">
        <v>425.39531617063602</v>
      </c>
      <c r="C206" s="696">
        <v>495.89800000000002</v>
      </c>
      <c r="D206" s="697">
        <v>70.502683829364003</v>
      </c>
      <c r="E206" s="703">
        <v>1.1657345089360001</v>
      </c>
      <c r="F206" s="696">
        <v>510</v>
      </c>
      <c r="G206" s="697">
        <v>127.5</v>
      </c>
      <c r="H206" s="699">
        <v>0</v>
      </c>
      <c r="I206" s="696">
        <v>0</v>
      </c>
      <c r="J206" s="697">
        <v>-127.5</v>
      </c>
      <c r="K206" s="704">
        <v>0</v>
      </c>
    </row>
    <row r="207" spans="1:11" ht="14.4" customHeight="1" thickBot="1" x14ac:dyDescent="0.35">
      <c r="A207" s="713" t="s">
        <v>523</v>
      </c>
      <c r="B207" s="691">
        <v>425.39531617063602</v>
      </c>
      <c r="C207" s="691">
        <v>495.89800000000002</v>
      </c>
      <c r="D207" s="692">
        <v>70.502683829364003</v>
      </c>
      <c r="E207" s="693">
        <v>1.1657345089360001</v>
      </c>
      <c r="F207" s="691">
        <v>510</v>
      </c>
      <c r="G207" s="692">
        <v>127.5</v>
      </c>
      <c r="H207" s="694">
        <v>0</v>
      </c>
      <c r="I207" s="691">
        <v>0</v>
      </c>
      <c r="J207" s="692">
        <v>-127.5</v>
      </c>
      <c r="K207" s="695">
        <v>0</v>
      </c>
    </row>
    <row r="208" spans="1:11" ht="14.4" customHeight="1" thickBot="1" x14ac:dyDescent="0.35">
      <c r="A208" s="715" t="s">
        <v>524</v>
      </c>
      <c r="B208" s="691">
        <v>34.272652925202003</v>
      </c>
      <c r="C208" s="691">
        <v>36.648000000000003</v>
      </c>
      <c r="D208" s="692">
        <v>2.3753470747969998</v>
      </c>
      <c r="E208" s="693">
        <v>1.0693073594260001</v>
      </c>
      <c r="F208" s="691">
        <v>0</v>
      </c>
      <c r="G208" s="692">
        <v>0</v>
      </c>
      <c r="H208" s="694">
        <v>3.0539999999999998</v>
      </c>
      <c r="I208" s="691">
        <v>9.1620000000000008</v>
      </c>
      <c r="J208" s="692">
        <v>9.1620000000000008</v>
      </c>
      <c r="K208" s="702" t="s">
        <v>324</v>
      </c>
    </row>
    <row r="209" spans="1:11" ht="14.4" customHeight="1" thickBot="1" x14ac:dyDescent="0.35">
      <c r="A209" s="713" t="s">
        <v>525</v>
      </c>
      <c r="B209" s="691">
        <v>34.272652925202003</v>
      </c>
      <c r="C209" s="691">
        <v>36.648000000000003</v>
      </c>
      <c r="D209" s="692">
        <v>2.3753470747969998</v>
      </c>
      <c r="E209" s="693">
        <v>1.0693073594260001</v>
      </c>
      <c r="F209" s="691">
        <v>0</v>
      </c>
      <c r="G209" s="692">
        <v>0</v>
      </c>
      <c r="H209" s="694">
        <v>3.0539999999999998</v>
      </c>
      <c r="I209" s="691">
        <v>9.1620000000000008</v>
      </c>
      <c r="J209" s="692">
        <v>9.1620000000000008</v>
      </c>
      <c r="K209" s="702" t="s">
        <v>324</v>
      </c>
    </row>
    <row r="210" spans="1:11" ht="14.4" customHeight="1" thickBot="1" x14ac:dyDescent="0.35">
      <c r="A210" s="709" t="s">
        <v>526</v>
      </c>
      <c r="B210" s="691">
        <v>10654.9256246194</v>
      </c>
      <c r="C210" s="691">
        <v>12059.949850000001</v>
      </c>
      <c r="D210" s="692">
        <v>1405.02422538061</v>
      </c>
      <c r="E210" s="693">
        <v>1.131866169214</v>
      </c>
      <c r="F210" s="691">
        <v>10694.2708458452</v>
      </c>
      <c r="G210" s="692">
        <v>2673.5677114613</v>
      </c>
      <c r="H210" s="694">
        <v>1081.6152</v>
      </c>
      <c r="I210" s="691">
        <v>2886.1934799999999</v>
      </c>
      <c r="J210" s="692">
        <v>212.62576853869601</v>
      </c>
      <c r="K210" s="695">
        <v>0.26988221278500002</v>
      </c>
    </row>
    <row r="211" spans="1:11" ht="14.4" customHeight="1" thickBot="1" x14ac:dyDescent="0.35">
      <c r="A211" s="714" t="s">
        <v>527</v>
      </c>
      <c r="B211" s="696">
        <v>10654.9256246194</v>
      </c>
      <c r="C211" s="696">
        <v>12059.949850000001</v>
      </c>
      <c r="D211" s="697">
        <v>1405.02422538061</v>
      </c>
      <c r="E211" s="703">
        <v>1.131866169214</v>
      </c>
      <c r="F211" s="696">
        <v>10694.2708458452</v>
      </c>
      <c r="G211" s="697">
        <v>2673.5677114613</v>
      </c>
      <c r="H211" s="699">
        <v>1081.6152</v>
      </c>
      <c r="I211" s="696">
        <v>2886.1934799999999</v>
      </c>
      <c r="J211" s="697">
        <v>212.62576853869601</v>
      </c>
      <c r="K211" s="704">
        <v>0.26988221278500002</v>
      </c>
    </row>
    <row r="212" spans="1:11" ht="14.4" customHeight="1" thickBot="1" x14ac:dyDescent="0.35">
      <c r="A212" s="716" t="s">
        <v>54</v>
      </c>
      <c r="B212" s="696">
        <v>10654.9256246194</v>
      </c>
      <c r="C212" s="696">
        <v>12059.949850000001</v>
      </c>
      <c r="D212" s="697">
        <v>1405.02422538061</v>
      </c>
      <c r="E212" s="703">
        <v>1.131866169214</v>
      </c>
      <c r="F212" s="696">
        <v>10694.2708458452</v>
      </c>
      <c r="G212" s="697">
        <v>2673.5677114613</v>
      </c>
      <c r="H212" s="699">
        <v>1081.6152</v>
      </c>
      <c r="I212" s="696">
        <v>2886.1934799999999</v>
      </c>
      <c r="J212" s="697">
        <v>212.62576853869601</v>
      </c>
      <c r="K212" s="704">
        <v>0.26988221278500002</v>
      </c>
    </row>
    <row r="213" spans="1:11" ht="14.4" customHeight="1" thickBot="1" x14ac:dyDescent="0.35">
      <c r="A213" s="715" t="s">
        <v>528</v>
      </c>
      <c r="B213" s="691">
        <v>0</v>
      </c>
      <c r="C213" s="691">
        <v>0</v>
      </c>
      <c r="D213" s="692">
        <v>0</v>
      </c>
      <c r="E213" s="693">
        <v>1</v>
      </c>
      <c r="F213" s="691">
        <v>921.79322465766404</v>
      </c>
      <c r="G213" s="692">
        <v>230.44830616441601</v>
      </c>
      <c r="H213" s="694">
        <v>61.010390000000001</v>
      </c>
      <c r="I213" s="691">
        <v>125.52115999999999</v>
      </c>
      <c r="J213" s="692">
        <v>-104.927146164416</v>
      </c>
      <c r="K213" s="695">
        <v>0.13617062551799999</v>
      </c>
    </row>
    <row r="214" spans="1:11" ht="14.4" customHeight="1" thickBot="1" x14ac:dyDescent="0.35">
      <c r="A214" s="713" t="s">
        <v>529</v>
      </c>
      <c r="B214" s="691">
        <v>0</v>
      </c>
      <c r="C214" s="691">
        <v>0</v>
      </c>
      <c r="D214" s="692">
        <v>0</v>
      </c>
      <c r="E214" s="693">
        <v>1</v>
      </c>
      <c r="F214" s="691">
        <v>478</v>
      </c>
      <c r="G214" s="692">
        <v>119.5</v>
      </c>
      <c r="H214" s="694">
        <v>119.35</v>
      </c>
      <c r="I214" s="691">
        <v>119.35</v>
      </c>
      <c r="J214" s="692">
        <v>-0.15</v>
      </c>
      <c r="K214" s="695">
        <v>0.249686192468</v>
      </c>
    </row>
    <row r="215" spans="1:11" ht="14.4" customHeight="1" thickBot="1" x14ac:dyDescent="0.35">
      <c r="A215" s="713" t="s">
        <v>530</v>
      </c>
      <c r="B215" s="691">
        <v>0</v>
      </c>
      <c r="C215" s="691">
        <v>0</v>
      </c>
      <c r="D215" s="692">
        <v>0</v>
      </c>
      <c r="E215" s="693">
        <v>1</v>
      </c>
      <c r="F215" s="691">
        <v>443.79322465766398</v>
      </c>
      <c r="G215" s="692">
        <v>110.948306164416</v>
      </c>
      <c r="H215" s="694">
        <v>-58.33961</v>
      </c>
      <c r="I215" s="691">
        <v>6.1711600000000004</v>
      </c>
      <c r="J215" s="692">
        <v>-104.777146164416</v>
      </c>
      <c r="K215" s="695">
        <v>1.3905484935E-2</v>
      </c>
    </row>
    <row r="216" spans="1:11" ht="14.4" customHeight="1" thickBot="1" x14ac:dyDescent="0.35">
      <c r="A216" s="712" t="s">
        <v>531</v>
      </c>
      <c r="B216" s="696">
        <v>179.638256818537</v>
      </c>
      <c r="C216" s="696">
        <v>166.14</v>
      </c>
      <c r="D216" s="697">
        <v>-13.498256818537</v>
      </c>
      <c r="E216" s="703">
        <v>0.92485867399499999</v>
      </c>
      <c r="F216" s="696">
        <v>179.470970992567</v>
      </c>
      <c r="G216" s="697">
        <v>44.867742748140998</v>
      </c>
      <c r="H216" s="699">
        <v>13.52</v>
      </c>
      <c r="I216" s="696">
        <v>40.906999999999996</v>
      </c>
      <c r="J216" s="697">
        <v>-3.960742748141</v>
      </c>
      <c r="K216" s="704">
        <v>0.22793101176</v>
      </c>
    </row>
    <row r="217" spans="1:11" ht="14.4" customHeight="1" thickBot="1" x14ac:dyDescent="0.35">
      <c r="A217" s="713" t="s">
        <v>532</v>
      </c>
      <c r="B217" s="691">
        <v>179.638256818537</v>
      </c>
      <c r="C217" s="691">
        <v>166.14</v>
      </c>
      <c r="D217" s="692">
        <v>-13.498256818537</v>
      </c>
      <c r="E217" s="693">
        <v>0.92485867399499999</v>
      </c>
      <c r="F217" s="691">
        <v>179.470970992567</v>
      </c>
      <c r="G217" s="692">
        <v>44.867742748140998</v>
      </c>
      <c r="H217" s="694">
        <v>13.52</v>
      </c>
      <c r="I217" s="691">
        <v>40.906999999999996</v>
      </c>
      <c r="J217" s="692">
        <v>-3.960742748141</v>
      </c>
      <c r="K217" s="695">
        <v>0.22793101176</v>
      </c>
    </row>
    <row r="218" spans="1:11" ht="14.4" customHeight="1" thickBot="1" x14ac:dyDescent="0.35">
      <c r="A218" s="712" t="s">
        <v>533</v>
      </c>
      <c r="B218" s="696">
        <v>538.22947722721403</v>
      </c>
      <c r="C218" s="696">
        <v>490.24331999999998</v>
      </c>
      <c r="D218" s="697">
        <v>-47.986157227214001</v>
      </c>
      <c r="E218" s="703">
        <v>0.91084442740899996</v>
      </c>
      <c r="F218" s="696">
        <v>570.23432366875704</v>
      </c>
      <c r="G218" s="697">
        <v>142.558580917189</v>
      </c>
      <c r="H218" s="699">
        <v>49.209800000000001</v>
      </c>
      <c r="I218" s="696">
        <v>153.59584000000001</v>
      </c>
      <c r="J218" s="697">
        <v>11.037259082809999</v>
      </c>
      <c r="K218" s="704">
        <v>0.26935565542899997</v>
      </c>
    </row>
    <row r="219" spans="1:11" ht="14.4" customHeight="1" thickBot="1" x14ac:dyDescent="0.35">
      <c r="A219" s="713" t="s">
        <v>534</v>
      </c>
      <c r="B219" s="691">
        <v>507.27535885049599</v>
      </c>
      <c r="C219" s="691">
        <v>466.2</v>
      </c>
      <c r="D219" s="692">
        <v>-41.075358850496002</v>
      </c>
      <c r="E219" s="693">
        <v>0.91902749042700005</v>
      </c>
      <c r="F219" s="691">
        <v>544.49287954114197</v>
      </c>
      <c r="G219" s="692">
        <v>136.12321988528601</v>
      </c>
      <c r="H219" s="694">
        <v>44.03</v>
      </c>
      <c r="I219" s="691">
        <v>138.38</v>
      </c>
      <c r="J219" s="692">
        <v>2.2567801147140001</v>
      </c>
      <c r="K219" s="695">
        <v>0.25414473760700002</v>
      </c>
    </row>
    <row r="220" spans="1:11" ht="14.4" customHeight="1" thickBot="1" x14ac:dyDescent="0.35">
      <c r="A220" s="713" t="s">
        <v>535</v>
      </c>
      <c r="B220" s="691">
        <v>0</v>
      </c>
      <c r="C220" s="691">
        <v>0</v>
      </c>
      <c r="D220" s="692">
        <v>0</v>
      </c>
      <c r="E220" s="693">
        <v>1</v>
      </c>
      <c r="F220" s="691">
        <v>0</v>
      </c>
      <c r="G220" s="692">
        <v>0</v>
      </c>
      <c r="H220" s="694">
        <v>2.9748000000000001</v>
      </c>
      <c r="I220" s="691">
        <v>5.3197999999999999</v>
      </c>
      <c r="J220" s="692">
        <v>5.3197999999999999</v>
      </c>
      <c r="K220" s="702" t="s">
        <v>349</v>
      </c>
    </row>
    <row r="221" spans="1:11" ht="14.4" customHeight="1" thickBot="1" x14ac:dyDescent="0.35">
      <c r="A221" s="713" t="s">
        <v>536</v>
      </c>
      <c r="B221" s="691">
        <v>30.954118376716998</v>
      </c>
      <c r="C221" s="691">
        <v>24.043320000000001</v>
      </c>
      <c r="D221" s="692">
        <v>-6.9107983767169996</v>
      </c>
      <c r="E221" s="693">
        <v>0.77674058448000005</v>
      </c>
      <c r="F221" s="691">
        <v>25.741444127613999</v>
      </c>
      <c r="G221" s="692">
        <v>6.4353610319029997</v>
      </c>
      <c r="H221" s="694">
        <v>2.2050000000000001</v>
      </c>
      <c r="I221" s="691">
        <v>9.8960399999999993</v>
      </c>
      <c r="J221" s="692">
        <v>3.460678968096</v>
      </c>
      <c r="K221" s="695">
        <v>0.384439969682</v>
      </c>
    </row>
    <row r="222" spans="1:11" ht="14.4" customHeight="1" thickBot="1" x14ac:dyDescent="0.35">
      <c r="A222" s="712" t="s">
        <v>537</v>
      </c>
      <c r="B222" s="696">
        <v>768.50649890912905</v>
      </c>
      <c r="C222" s="696">
        <v>809.77801999999997</v>
      </c>
      <c r="D222" s="697">
        <v>41.271521090870998</v>
      </c>
      <c r="E222" s="703">
        <v>1.053703542064</v>
      </c>
      <c r="F222" s="696">
        <v>792.38654803682095</v>
      </c>
      <c r="G222" s="697">
        <v>198.09663700920501</v>
      </c>
      <c r="H222" s="699">
        <v>77.051169999999999</v>
      </c>
      <c r="I222" s="696">
        <v>208.48738</v>
      </c>
      <c r="J222" s="697">
        <v>10.390742990793999</v>
      </c>
      <c r="K222" s="704">
        <v>0.26311322487299998</v>
      </c>
    </row>
    <row r="223" spans="1:11" ht="14.4" customHeight="1" thickBot="1" x14ac:dyDescent="0.35">
      <c r="A223" s="713" t="s">
        <v>538</v>
      </c>
      <c r="B223" s="691">
        <v>768.50649890912905</v>
      </c>
      <c r="C223" s="691">
        <v>809.77801999999997</v>
      </c>
      <c r="D223" s="692">
        <v>41.271521090870998</v>
      </c>
      <c r="E223" s="693">
        <v>1.053703542064</v>
      </c>
      <c r="F223" s="691">
        <v>792.38654803682095</v>
      </c>
      <c r="G223" s="692">
        <v>198.09663700920501</v>
      </c>
      <c r="H223" s="694">
        <v>77.051169999999999</v>
      </c>
      <c r="I223" s="691">
        <v>208.48738</v>
      </c>
      <c r="J223" s="692">
        <v>10.390742990793999</v>
      </c>
      <c r="K223" s="695">
        <v>0.26311322487299998</v>
      </c>
    </row>
    <row r="224" spans="1:11" ht="14.4" customHeight="1" thickBot="1" x14ac:dyDescent="0.35">
      <c r="A224" s="712" t="s">
        <v>539</v>
      </c>
      <c r="B224" s="696">
        <v>0</v>
      </c>
      <c r="C224" s="696">
        <v>11.941000000000001</v>
      </c>
      <c r="D224" s="697">
        <v>11.941000000000001</v>
      </c>
      <c r="E224" s="698" t="s">
        <v>349</v>
      </c>
      <c r="F224" s="696">
        <v>0</v>
      </c>
      <c r="G224" s="697">
        <v>0</v>
      </c>
      <c r="H224" s="699">
        <v>1.4339999999999999</v>
      </c>
      <c r="I224" s="696">
        <v>3.681</v>
      </c>
      <c r="J224" s="697">
        <v>3.681</v>
      </c>
      <c r="K224" s="700" t="s">
        <v>349</v>
      </c>
    </row>
    <row r="225" spans="1:11" ht="14.4" customHeight="1" thickBot="1" x14ac:dyDescent="0.35">
      <c r="A225" s="713" t="s">
        <v>540</v>
      </c>
      <c r="B225" s="691">
        <v>0</v>
      </c>
      <c r="C225" s="691">
        <v>11.941000000000001</v>
      </c>
      <c r="D225" s="692">
        <v>11.941000000000001</v>
      </c>
      <c r="E225" s="701" t="s">
        <v>349</v>
      </c>
      <c r="F225" s="691">
        <v>0</v>
      </c>
      <c r="G225" s="692">
        <v>0</v>
      </c>
      <c r="H225" s="694">
        <v>1.4339999999999999</v>
      </c>
      <c r="I225" s="691">
        <v>3.681</v>
      </c>
      <c r="J225" s="692">
        <v>3.681</v>
      </c>
      <c r="K225" s="702" t="s">
        <v>349</v>
      </c>
    </row>
    <row r="226" spans="1:11" ht="14.4" customHeight="1" thickBot="1" x14ac:dyDescent="0.35">
      <c r="A226" s="712" t="s">
        <v>541</v>
      </c>
      <c r="B226" s="696">
        <v>3129.1056284758902</v>
      </c>
      <c r="C226" s="696">
        <v>2993.89023</v>
      </c>
      <c r="D226" s="697">
        <v>-135.21539847588701</v>
      </c>
      <c r="E226" s="703">
        <v>0.956787844665</v>
      </c>
      <c r="F226" s="696">
        <v>2592.74170963198</v>
      </c>
      <c r="G226" s="697">
        <v>648.18542740799603</v>
      </c>
      <c r="H226" s="699">
        <v>200.42509000000001</v>
      </c>
      <c r="I226" s="696">
        <v>486.77325999999999</v>
      </c>
      <c r="J226" s="697">
        <v>-161.41216740799601</v>
      </c>
      <c r="K226" s="704">
        <v>0.18774460185899999</v>
      </c>
    </row>
    <row r="227" spans="1:11" ht="14.4" customHeight="1" thickBot="1" x14ac:dyDescent="0.35">
      <c r="A227" s="713" t="s">
        <v>542</v>
      </c>
      <c r="B227" s="691">
        <v>3129.1056284758902</v>
      </c>
      <c r="C227" s="691">
        <v>2993.89023</v>
      </c>
      <c r="D227" s="692">
        <v>-135.21539847588701</v>
      </c>
      <c r="E227" s="693">
        <v>0.956787844665</v>
      </c>
      <c r="F227" s="691">
        <v>2592.74170963198</v>
      </c>
      <c r="G227" s="692">
        <v>648.18542740799603</v>
      </c>
      <c r="H227" s="694">
        <v>200.42509000000001</v>
      </c>
      <c r="I227" s="691">
        <v>486.77325999999999</v>
      </c>
      <c r="J227" s="692">
        <v>-161.41216740799601</v>
      </c>
      <c r="K227" s="695">
        <v>0.18774460185899999</v>
      </c>
    </row>
    <row r="228" spans="1:11" ht="14.4" customHeight="1" thickBot="1" x14ac:dyDescent="0.35">
      <c r="A228" s="712" t="s">
        <v>543</v>
      </c>
      <c r="B228" s="696">
        <v>0</v>
      </c>
      <c r="C228" s="696">
        <v>1400.97</v>
      </c>
      <c r="D228" s="697">
        <v>1400.97</v>
      </c>
      <c r="E228" s="698" t="s">
        <v>349</v>
      </c>
      <c r="F228" s="696">
        <v>0</v>
      </c>
      <c r="G228" s="697">
        <v>0</v>
      </c>
      <c r="H228" s="699">
        <v>171.04642000000001</v>
      </c>
      <c r="I228" s="696">
        <v>467.76578000000001</v>
      </c>
      <c r="J228" s="697">
        <v>467.76578000000001</v>
      </c>
      <c r="K228" s="700" t="s">
        <v>349</v>
      </c>
    </row>
    <row r="229" spans="1:11" ht="14.4" customHeight="1" thickBot="1" x14ac:dyDescent="0.35">
      <c r="A229" s="713" t="s">
        <v>544</v>
      </c>
      <c r="B229" s="691">
        <v>0</v>
      </c>
      <c r="C229" s="691">
        <v>1400.97</v>
      </c>
      <c r="D229" s="692">
        <v>1400.97</v>
      </c>
      <c r="E229" s="701" t="s">
        <v>349</v>
      </c>
      <c r="F229" s="691">
        <v>0</v>
      </c>
      <c r="G229" s="692">
        <v>0</v>
      </c>
      <c r="H229" s="694">
        <v>171.04642000000001</v>
      </c>
      <c r="I229" s="691">
        <v>467.76578000000001</v>
      </c>
      <c r="J229" s="692">
        <v>467.76578000000001</v>
      </c>
      <c r="K229" s="702" t="s">
        <v>349</v>
      </c>
    </row>
    <row r="230" spans="1:11" ht="14.4" customHeight="1" thickBot="1" x14ac:dyDescent="0.35">
      <c r="A230" s="712" t="s">
        <v>545</v>
      </c>
      <c r="B230" s="696">
        <v>6039.4457631886298</v>
      </c>
      <c r="C230" s="696">
        <v>6186.9872800000003</v>
      </c>
      <c r="D230" s="697">
        <v>147.54151681137401</v>
      </c>
      <c r="E230" s="703">
        <v>1.0244296451349999</v>
      </c>
      <c r="F230" s="696">
        <v>5637.6440688574203</v>
      </c>
      <c r="G230" s="697">
        <v>1409.4110172143601</v>
      </c>
      <c r="H230" s="699">
        <v>507.91833000000003</v>
      </c>
      <c r="I230" s="696">
        <v>1399.4620600000001</v>
      </c>
      <c r="J230" s="697">
        <v>-9.9489572143559997</v>
      </c>
      <c r="K230" s="704">
        <v>0.24823526333099999</v>
      </c>
    </row>
    <row r="231" spans="1:11" ht="14.4" customHeight="1" thickBot="1" x14ac:dyDescent="0.35">
      <c r="A231" s="713" t="s">
        <v>546</v>
      </c>
      <c r="B231" s="691">
        <v>6039.4457631886298</v>
      </c>
      <c r="C231" s="691">
        <v>6186.9872800000003</v>
      </c>
      <c r="D231" s="692">
        <v>147.54151681137401</v>
      </c>
      <c r="E231" s="693">
        <v>1.0244296451349999</v>
      </c>
      <c r="F231" s="691">
        <v>5637.6440688574203</v>
      </c>
      <c r="G231" s="692">
        <v>1409.4110172143601</v>
      </c>
      <c r="H231" s="694">
        <v>507.91833000000003</v>
      </c>
      <c r="I231" s="691">
        <v>1399.4620600000001</v>
      </c>
      <c r="J231" s="692">
        <v>-9.9489572143559997</v>
      </c>
      <c r="K231" s="695">
        <v>0.24823526333099999</v>
      </c>
    </row>
    <row r="232" spans="1:11" ht="14.4" customHeight="1" thickBot="1" x14ac:dyDescent="0.35">
      <c r="A232" s="717" t="s">
        <v>547</v>
      </c>
      <c r="B232" s="696">
        <v>0</v>
      </c>
      <c r="C232" s="696">
        <v>1170.0680299999999</v>
      </c>
      <c r="D232" s="697">
        <v>1170.0680299999999</v>
      </c>
      <c r="E232" s="698" t="s">
        <v>349</v>
      </c>
      <c r="F232" s="696">
        <v>0</v>
      </c>
      <c r="G232" s="697">
        <v>0</v>
      </c>
      <c r="H232" s="699">
        <v>41.909889999999997</v>
      </c>
      <c r="I232" s="696">
        <v>77.453230000000005</v>
      </c>
      <c r="J232" s="697">
        <v>77.453230000000005</v>
      </c>
      <c r="K232" s="700" t="s">
        <v>349</v>
      </c>
    </row>
    <row r="233" spans="1:11" ht="14.4" customHeight="1" thickBot="1" x14ac:dyDescent="0.35">
      <c r="A233" s="714" t="s">
        <v>548</v>
      </c>
      <c r="B233" s="696">
        <v>0</v>
      </c>
      <c r="C233" s="696">
        <v>1170.0680299999999</v>
      </c>
      <c r="D233" s="697">
        <v>1170.0680299999999</v>
      </c>
      <c r="E233" s="698" t="s">
        <v>349</v>
      </c>
      <c r="F233" s="696">
        <v>0</v>
      </c>
      <c r="G233" s="697">
        <v>0</v>
      </c>
      <c r="H233" s="699">
        <v>41.909889999999997</v>
      </c>
      <c r="I233" s="696">
        <v>77.453230000000005</v>
      </c>
      <c r="J233" s="697">
        <v>77.453230000000005</v>
      </c>
      <c r="K233" s="700" t="s">
        <v>349</v>
      </c>
    </row>
    <row r="234" spans="1:11" ht="14.4" customHeight="1" thickBot="1" x14ac:dyDescent="0.35">
      <c r="A234" s="716" t="s">
        <v>549</v>
      </c>
      <c r="B234" s="696">
        <v>0</v>
      </c>
      <c r="C234" s="696">
        <v>1170.0680299999999</v>
      </c>
      <c r="D234" s="697">
        <v>1170.0680299999999</v>
      </c>
      <c r="E234" s="698" t="s">
        <v>349</v>
      </c>
      <c r="F234" s="696">
        <v>0</v>
      </c>
      <c r="G234" s="697">
        <v>0</v>
      </c>
      <c r="H234" s="699">
        <v>41.909889999999997</v>
      </c>
      <c r="I234" s="696">
        <v>77.453230000000005</v>
      </c>
      <c r="J234" s="697">
        <v>77.453230000000005</v>
      </c>
      <c r="K234" s="700" t="s">
        <v>349</v>
      </c>
    </row>
    <row r="235" spans="1:11" ht="14.4" customHeight="1" thickBot="1" x14ac:dyDescent="0.35">
      <c r="A235" s="712" t="s">
        <v>550</v>
      </c>
      <c r="B235" s="696">
        <v>0</v>
      </c>
      <c r="C235" s="696">
        <v>1170.0680299999999</v>
      </c>
      <c r="D235" s="697">
        <v>1170.0680299999999</v>
      </c>
      <c r="E235" s="698" t="s">
        <v>349</v>
      </c>
      <c r="F235" s="696">
        <v>0</v>
      </c>
      <c r="G235" s="697">
        <v>0</v>
      </c>
      <c r="H235" s="699">
        <v>41.909889999999997</v>
      </c>
      <c r="I235" s="696">
        <v>77.453230000000005</v>
      </c>
      <c r="J235" s="697">
        <v>77.453230000000005</v>
      </c>
      <c r="K235" s="700" t="s">
        <v>349</v>
      </c>
    </row>
    <row r="236" spans="1:11" ht="14.4" customHeight="1" thickBot="1" x14ac:dyDescent="0.35">
      <c r="A236" s="713" t="s">
        <v>551</v>
      </c>
      <c r="B236" s="691">
        <v>0</v>
      </c>
      <c r="C236" s="691">
        <v>1.05603</v>
      </c>
      <c r="D236" s="692">
        <v>1.05603</v>
      </c>
      <c r="E236" s="701" t="s">
        <v>349</v>
      </c>
      <c r="F236" s="691">
        <v>0</v>
      </c>
      <c r="G236" s="692">
        <v>0</v>
      </c>
      <c r="H236" s="694">
        <v>0.34988999999999998</v>
      </c>
      <c r="I236" s="691">
        <v>0.50322999999999996</v>
      </c>
      <c r="J236" s="692">
        <v>0.50322999999999996</v>
      </c>
      <c r="K236" s="702" t="s">
        <v>349</v>
      </c>
    </row>
    <row r="237" spans="1:11" ht="14.4" customHeight="1" thickBot="1" x14ac:dyDescent="0.35">
      <c r="A237" s="713" t="s">
        <v>552</v>
      </c>
      <c r="B237" s="691">
        <v>0</v>
      </c>
      <c r="C237" s="691">
        <v>1169.0119999999999</v>
      </c>
      <c r="D237" s="692">
        <v>1169.0119999999999</v>
      </c>
      <c r="E237" s="701" t="s">
        <v>349</v>
      </c>
      <c r="F237" s="691">
        <v>0</v>
      </c>
      <c r="G237" s="692">
        <v>0</v>
      </c>
      <c r="H237" s="694">
        <v>41.56</v>
      </c>
      <c r="I237" s="691">
        <v>76.95</v>
      </c>
      <c r="J237" s="692">
        <v>76.95</v>
      </c>
      <c r="K237" s="702" t="s">
        <v>349</v>
      </c>
    </row>
    <row r="238" spans="1:11" ht="14.4" customHeight="1" thickBot="1" x14ac:dyDescent="0.35">
      <c r="A238" s="718"/>
      <c r="B238" s="691">
        <v>76210.425224580205</v>
      </c>
      <c r="C238" s="691">
        <v>72215.039579999997</v>
      </c>
      <c r="D238" s="692">
        <v>-3995.3856445801198</v>
      </c>
      <c r="E238" s="693">
        <v>0.94757429009399996</v>
      </c>
      <c r="F238" s="691">
        <v>85545.610928526105</v>
      </c>
      <c r="G238" s="692">
        <v>21386.402732131501</v>
      </c>
      <c r="H238" s="694">
        <v>-1801.6441500000401</v>
      </c>
      <c r="I238" s="691">
        <v>54.026969999959</v>
      </c>
      <c r="J238" s="692">
        <v>-21332.3757621316</v>
      </c>
      <c r="K238" s="695">
        <v>6.3155747399999999E-4</v>
      </c>
    </row>
    <row r="239" spans="1:11" ht="14.4" customHeight="1" thickBot="1" x14ac:dyDescent="0.35">
      <c r="A239" s="719" t="s">
        <v>66</v>
      </c>
      <c r="B239" s="705">
        <v>76210.425224580205</v>
      </c>
      <c r="C239" s="705">
        <v>72215.039579999997</v>
      </c>
      <c r="D239" s="706">
        <v>-3995.3856445801898</v>
      </c>
      <c r="E239" s="707" t="s">
        <v>349</v>
      </c>
      <c r="F239" s="705">
        <v>85545.610928526105</v>
      </c>
      <c r="G239" s="706">
        <v>21386.402732131501</v>
      </c>
      <c r="H239" s="705">
        <v>-1801.6441500000401</v>
      </c>
      <c r="I239" s="705">
        <v>54.026969999948001</v>
      </c>
      <c r="J239" s="706">
        <v>-21332.3757621316</v>
      </c>
      <c r="K239" s="708">
        <v>6.3155747399999999E-4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67" t="s">
        <v>176</v>
      </c>
      <c r="B1" s="568"/>
      <c r="C1" s="568"/>
      <c r="D1" s="568"/>
      <c r="E1" s="568"/>
      <c r="F1" s="568"/>
      <c r="G1" s="538"/>
      <c r="H1" s="569"/>
      <c r="I1" s="569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1"/>
      <c r="C3" s="490">
        <v>2015</v>
      </c>
      <c r="D3" s="429">
        <v>2016</v>
      </c>
      <c r="E3" s="11"/>
      <c r="F3" s="546">
        <v>2017</v>
      </c>
      <c r="G3" s="564"/>
      <c r="H3" s="564"/>
      <c r="I3" s="547"/>
    </row>
    <row r="4" spans="1:10" ht="14.4" customHeight="1" thickBot="1" x14ac:dyDescent="0.35">
      <c r="A4" s="433" t="s">
        <v>0</v>
      </c>
      <c r="B4" s="434" t="s">
        <v>254</v>
      </c>
      <c r="C4" s="565" t="s">
        <v>94</v>
      </c>
      <c r="D4" s="566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720" t="s">
        <v>553</v>
      </c>
      <c r="B5" s="721" t="s">
        <v>554</v>
      </c>
      <c r="C5" s="722" t="s">
        <v>555</v>
      </c>
      <c r="D5" s="722" t="s">
        <v>555</v>
      </c>
      <c r="E5" s="722"/>
      <c r="F5" s="722" t="s">
        <v>555</v>
      </c>
      <c r="G5" s="722" t="s">
        <v>555</v>
      </c>
      <c r="H5" s="722" t="s">
        <v>555</v>
      </c>
      <c r="I5" s="723" t="s">
        <v>555</v>
      </c>
      <c r="J5" s="724" t="s">
        <v>74</v>
      </c>
    </row>
    <row r="6" spans="1:10" ht="14.4" customHeight="1" x14ac:dyDescent="0.3">
      <c r="A6" s="720" t="s">
        <v>553</v>
      </c>
      <c r="B6" s="721" t="s">
        <v>332</v>
      </c>
      <c r="C6" s="722">
        <v>8987.2255300000106</v>
      </c>
      <c r="D6" s="722">
        <v>8229.1778400000003</v>
      </c>
      <c r="E6" s="722"/>
      <c r="F6" s="722">
        <v>8765.0801000000029</v>
      </c>
      <c r="G6" s="722">
        <v>8585.3548620363799</v>
      </c>
      <c r="H6" s="722">
        <v>179.72523796362293</v>
      </c>
      <c r="I6" s="723">
        <v>1.0209339323594357</v>
      </c>
      <c r="J6" s="724" t="s">
        <v>1</v>
      </c>
    </row>
    <row r="7" spans="1:10" ht="14.4" customHeight="1" x14ac:dyDescent="0.3">
      <c r="A7" s="720" t="s">
        <v>553</v>
      </c>
      <c r="B7" s="721" t="s">
        <v>333</v>
      </c>
      <c r="C7" s="722">
        <v>0</v>
      </c>
      <c r="D7" s="722">
        <v>70.084869999999995</v>
      </c>
      <c r="E7" s="722"/>
      <c r="F7" s="722">
        <v>139.51136</v>
      </c>
      <c r="G7" s="722">
        <v>69.999999999999744</v>
      </c>
      <c r="H7" s="722">
        <v>69.511360000000252</v>
      </c>
      <c r="I7" s="723">
        <v>1.9930194285714358</v>
      </c>
      <c r="J7" s="724" t="s">
        <v>1</v>
      </c>
    </row>
    <row r="8" spans="1:10" ht="14.4" customHeight="1" x14ac:dyDescent="0.3">
      <c r="A8" s="720" t="s">
        <v>553</v>
      </c>
      <c r="B8" s="721" t="s">
        <v>334</v>
      </c>
      <c r="C8" s="722">
        <v>67.352779999999996</v>
      </c>
      <c r="D8" s="722">
        <v>54.618540000000003</v>
      </c>
      <c r="E8" s="722"/>
      <c r="F8" s="722">
        <v>49.432609999999997</v>
      </c>
      <c r="G8" s="722">
        <v>52.5</v>
      </c>
      <c r="H8" s="722">
        <v>-3.0673900000000032</v>
      </c>
      <c r="I8" s="723">
        <v>0.94157352380952375</v>
      </c>
      <c r="J8" s="724" t="s">
        <v>1</v>
      </c>
    </row>
    <row r="9" spans="1:10" ht="14.4" customHeight="1" x14ac:dyDescent="0.3">
      <c r="A9" s="720" t="s">
        <v>553</v>
      </c>
      <c r="B9" s="721" t="s">
        <v>335</v>
      </c>
      <c r="C9" s="722">
        <v>0</v>
      </c>
      <c r="D9" s="722">
        <v>19.305</v>
      </c>
      <c r="E9" s="722"/>
      <c r="F9" s="722">
        <v>31.897800000000004</v>
      </c>
      <c r="G9" s="722">
        <v>12.5</v>
      </c>
      <c r="H9" s="722">
        <v>19.397800000000004</v>
      </c>
      <c r="I9" s="723">
        <v>2.5518240000000003</v>
      </c>
      <c r="J9" s="724" t="s">
        <v>1</v>
      </c>
    </row>
    <row r="10" spans="1:10" ht="14.4" customHeight="1" x14ac:dyDescent="0.3">
      <c r="A10" s="720" t="s">
        <v>553</v>
      </c>
      <c r="B10" s="721" t="s">
        <v>336</v>
      </c>
      <c r="C10" s="722">
        <v>2.08935</v>
      </c>
      <c r="D10" s="722">
        <v>2.08935</v>
      </c>
      <c r="E10" s="722"/>
      <c r="F10" s="722">
        <v>0</v>
      </c>
      <c r="G10" s="722">
        <v>2.5</v>
      </c>
      <c r="H10" s="722">
        <v>-2.5</v>
      </c>
      <c r="I10" s="723">
        <v>0</v>
      </c>
      <c r="J10" s="724" t="s">
        <v>1</v>
      </c>
    </row>
    <row r="11" spans="1:10" ht="14.4" customHeight="1" x14ac:dyDescent="0.3">
      <c r="A11" s="720" t="s">
        <v>553</v>
      </c>
      <c r="B11" s="721" t="s">
        <v>337</v>
      </c>
      <c r="C11" s="722">
        <v>0</v>
      </c>
      <c r="D11" s="722">
        <v>0</v>
      </c>
      <c r="E11" s="722"/>
      <c r="F11" s="722" t="s">
        <v>555</v>
      </c>
      <c r="G11" s="722" t="s">
        <v>555</v>
      </c>
      <c r="H11" s="722" t="s">
        <v>555</v>
      </c>
      <c r="I11" s="723" t="s">
        <v>555</v>
      </c>
      <c r="J11" s="724" t="s">
        <v>1</v>
      </c>
    </row>
    <row r="12" spans="1:10" ht="14.4" customHeight="1" x14ac:dyDescent="0.3">
      <c r="A12" s="720" t="s">
        <v>553</v>
      </c>
      <c r="B12" s="721" t="s">
        <v>338</v>
      </c>
      <c r="C12" s="722">
        <v>35.904730000000001</v>
      </c>
      <c r="D12" s="722">
        <v>120.42577</v>
      </c>
      <c r="E12" s="722"/>
      <c r="F12" s="722">
        <v>68.806269999999998</v>
      </c>
      <c r="G12" s="722">
        <v>90</v>
      </c>
      <c r="H12" s="722">
        <v>-21.193730000000002</v>
      </c>
      <c r="I12" s="723">
        <v>0.76451411111111112</v>
      </c>
      <c r="J12" s="724" t="s">
        <v>1</v>
      </c>
    </row>
    <row r="13" spans="1:10" ht="14.4" customHeight="1" x14ac:dyDescent="0.3">
      <c r="A13" s="720" t="s">
        <v>553</v>
      </c>
      <c r="B13" s="721" t="s">
        <v>339</v>
      </c>
      <c r="C13" s="722">
        <v>3.4784699999999997</v>
      </c>
      <c r="D13" s="722">
        <v>2.1686699999999997</v>
      </c>
      <c r="E13" s="722"/>
      <c r="F13" s="722">
        <v>52.967889999999997</v>
      </c>
      <c r="G13" s="722">
        <v>4.9999999999995008</v>
      </c>
      <c r="H13" s="722">
        <v>47.967890000000494</v>
      </c>
      <c r="I13" s="723">
        <v>10.593578000001058</v>
      </c>
      <c r="J13" s="724" t="s">
        <v>1</v>
      </c>
    </row>
    <row r="14" spans="1:10" ht="14.4" customHeight="1" x14ac:dyDescent="0.3">
      <c r="A14" s="720" t="s">
        <v>553</v>
      </c>
      <c r="B14" s="721" t="s">
        <v>340</v>
      </c>
      <c r="C14" s="722">
        <v>48039.787490000002</v>
      </c>
      <c r="D14" s="722">
        <v>51954.26655</v>
      </c>
      <c r="E14" s="722"/>
      <c r="F14" s="722">
        <v>50914.080300000001</v>
      </c>
      <c r="G14" s="722">
        <v>53447.5</v>
      </c>
      <c r="H14" s="722">
        <v>-2533.4196999999986</v>
      </c>
      <c r="I14" s="723">
        <v>0.95259984657841812</v>
      </c>
      <c r="J14" s="724" t="s">
        <v>1</v>
      </c>
    </row>
    <row r="15" spans="1:10" ht="14.4" customHeight="1" x14ac:dyDescent="0.3">
      <c r="A15" s="720" t="s">
        <v>553</v>
      </c>
      <c r="B15" s="721" t="s">
        <v>341</v>
      </c>
      <c r="C15" s="722">
        <v>1484.701120000002</v>
      </c>
      <c r="D15" s="722">
        <v>462</v>
      </c>
      <c r="E15" s="722"/>
      <c r="F15" s="722">
        <v>3643.3178699999999</v>
      </c>
      <c r="G15" s="722">
        <v>940</v>
      </c>
      <c r="H15" s="722">
        <v>2703.3178699999999</v>
      </c>
      <c r="I15" s="723">
        <v>3.875870074468085</v>
      </c>
      <c r="J15" s="724" t="s">
        <v>1</v>
      </c>
    </row>
    <row r="16" spans="1:10" ht="14.4" customHeight="1" x14ac:dyDescent="0.3">
      <c r="A16" s="720" t="s">
        <v>553</v>
      </c>
      <c r="B16" s="721" t="s">
        <v>342</v>
      </c>
      <c r="C16" s="722">
        <v>17.098140000000004</v>
      </c>
      <c r="D16" s="722">
        <v>18.384169999999997</v>
      </c>
      <c r="E16" s="722"/>
      <c r="F16" s="722">
        <v>18.064270000000004</v>
      </c>
      <c r="G16" s="722">
        <v>16.249999999999499</v>
      </c>
      <c r="H16" s="722">
        <v>1.814270000000505</v>
      </c>
      <c r="I16" s="723">
        <v>1.1116473846154191</v>
      </c>
      <c r="J16" s="724" t="s">
        <v>1</v>
      </c>
    </row>
    <row r="17" spans="1:10" ht="14.4" customHeight="1" x14ac:dyDescent="0.3">
      <c r="A17" s="720" t="s">
        <v>553</v>
      </c>
      <c r="B17" s="721" t="s">
        <v>556</v>
      </c>
      <c r="C17" s="722">
        <v>58637.63761000002</v>
      </c>
      <c r="D17" s="722">
        <v>60932.520759999999</v>
      </c>
      <c r="E17" s="722"/>
      <c r="F17" s="722">
        <v>63683.158470000009</v>
      </c>
      <c r="G17" s="722">
        <v>63221.60486203638</v>
      </c>
      <c r="H17" s="722">
        <v>461.55360796362947</v>
      </c>
      <c r="I17" s="723">
        <v>1.0073005677247651</v>
      </c>
      <c r="J17" s="724" t="s">
        <v>557</v>
      </c>
    </row>
    <row r="19" spans="1:10" ht="14.4" customHeight="1" x14ac:dyDescent="0.3">
      <c r="A19" s="720" t="s">
        <v>553</v>
      </c>
      <c r="B19" s="721" t="s">
        <v>554</v>
      </c>
      <c r="C19" s="722" t="s">
        <v>555</v>
      </c>
      <c r="D19" s="722" t="s">
        <v>555</v>
      </c>
      <c r="E19" s="722"/>
      <c r="F19" s="722" t="s">
        <v>555</v>
      </c>
      <c r="G19" s="722" t="s">
        <v>555</v>
      </c>
      <c r="H19" s="722" t="s">
        <v>555</v>
      </c>
      <c r="I19" s="723" t="s">
        <v>555</v>
      </c>
      <c r="J19" s="724" t="s">
        <v>74</v>
      </c>
    </row>
    <row r="20" spans="1:10" ht="14.4" customHeight="1" x14ac:dyDescent="0.3">
      <c r="A20" s="720" t="s">
        <v>558</v>
      </c>
      <c r="B20" s="721" t="s">
        <v>559</v>
      </c>
      <c r="C20" s="722" t="s">
        <v>555</v>
      </c>
      <c r="D20" s="722" t="s">
        <v>555</v>
      </c>
      <c r="E20" s="722"/>
      <c r="F20" s="722" t="s">
        <v>555</v>
      </c>
      <c r="G20" s="722" t="s">
        <v>555</v>
      </c>
      <c r="H20" s="722" t="s">
        <v>555</v>
      </c>
      <c r="I20" s="723" t="s">
        <v>555</v>
      </c>
      <c r="J20" s="724" t="s">
        <v>0</v>
      </c>
    </row>
    <row r="21" spans="1:10" ht="14.4" customHeight="1" x14ac:dyDescent="0.3">
      <c r="A21" s="720" t="s">
        <v>558</v>
      </c>
      <c r="B21" s="721" t="s">
        <v>332</v>
      </c>
      <c r="C21" s="722">
        <v>821.11645000000112</v>
      </c>
      <c r="D21" s="722">
        <v>594.17712000000006</v>
      </c>
      <c r="E21" s="722"/>
      <c r="F21" s="722">
        <v>651.16422</v>
      </c>
      <c r="G21" s="722">
        <v>650.58706133297505</v>
      </c>
      <c r="H21" s="722">
        <v>0.57715866702494623</v>
      </c>
      <c r="I21" s="723">
        <v>1.000887135175794</v>
      </c>
      <c r="J21" s="724" t="s">
        <v>1</v>
      </c>
    </row>
    <row r="22" spans="1:10" ht="14.4" customHeight="1" x14ac:dyDescent="0.3">
      <c r="A22" s="720" t="s">
        <v>558</v>
      </c>
      <c r="B22" s="721" t="s">
        <v>333</v>
      </c>
      <c r="C22" s="722">
        <v>0</v>
      </c>
      <c r="D22" s="722">
        <v>22.884509999999999</v>
      </c>
      <c r="E22" s="722"/>
      <c r="F22" s="722">
        <v>25.99653</v>
      </c>
      <c r="G22" s="722">
        <v>24.241550965081998</v>
      </c>
      <c r="H22" s="722">
        <v>1.7549790349180014</v>
      </c>
      <c r="I22" s="723">
        <v>1.0723954930707984</v>
      </c>
      <c r="J22" s="724" t="s">
        <v>1</v>
      </c>
    </row>
    <row r="23" spans="1:10" ht="14.4" customHeight="1" x14ac:dyDescent="0.3">
      <c r="A23" s="720" t="s">
        <v>558</v>
      </c>
      <c r="B23" s="721" t="s">
        <v>334</v>
      </c>
      <c r="C23" s="722">
        <v>34.397219999999997</v>
      </c>
      <c r="D23" s="722">
        <v>14.457520000000001</v>
      </c>
      <c r="E23" s="722"/>
      <c r="F23" s="722">
        <v>27.748639999999998</v>
      </c>
      <c r="G23" s="722">
        <v>16.447817737846499</v>
      </c>
      <c r="H23" s="722">
        <v>11.300822262153499</v>
      </c>
      <c r="I23" s="723">
        <v>1.6870712238104548</v>
      </c>
      <c r="J23" s="724" t="s">
        <v>1</v>
      </c>
    </row>
    <row r="24" spans="1:10" ht="14.4" customHeight="1" x14ac:dyDescent="0.3">
      <c r="A24" s="720" t="s">
        <v>558</v>
      </c>
      <c r="B24" s="721" t="s">
        <v>335</v>
      </c>
      <c r="C24" s="722">
        <v>0</v>
      </c>
      <c r="D24" s="722">
        <v>0</v>
      </c>
      <c r="E24" s="722"/>
      <c r="F24" s="722" t="s">
        <v>555</v>
      </c>
      <c r="G24" s="722" t="s">
        <v>555</v>
      </c>
      <c r="H24" s="722" t="s">
        <v>555</v>
      </c>
      <c r="I24" s="723" t="s">
        <v>555</v>
      </c>
      <c r="J24" s="724" t="s">
        <v>1</v>
      </c>
    </row>
    <row r="25" spans="1:10" ht="14.4" customHeight="1" x14ac:dyDescent="0.3">
      <c r="A25" s="720" t="s">
        <v>558</v>
      </c>
      <c r="B25" s="721" t="s">
        <v>337</v>
      </c>
      <c r="C25" s="722">
        <v>0</v>
      </c>
      <c r="D25" s="722">
        <v>0</v>
      </c>
      <c r="E25" s="722"/>
      <c r="F25" s="722" t="s">
        <v>555</v>
      </c>
      <c r="G25" s="722" t="s">
        <v>555</v>
      </c>
      <c r="H25" s="722" t="s">
        <v>555</v>
      </c>
      <c r="I25" s="723" t="s">
        <v>555</v>
      </c>
      <c r="J25" s="724" t="s">
        <v>1</v>
      </c>
    </row>
    <row r="26" spans="1:10" ht="14.4" customHeight="1" x14ac:dyDescent="0.3">
      <c r="A26" s="720" t="s">
        <v>558</v>
      </c>
      <c r="B26" s="721" t="s">
        <v>338</v>
      </c>
      <c r="C26" s="722">
        <v>11.91197</v>
      </c>
      <c r="D26" s="722">
        <v>9.2545099999999998</v>
      </c>
      <c r="E26" s="722"/>
      <c r="F26" s="722">
        <v>25.046659999999999</v>
      </c>
      <c r="G26" s="722">
        <v>18.471424731370501</v>
      </c>
      <c r="H26" s="722">
        <v>6.5752352686294984</v>
      </c>
      <c r="I26" s="723">
        <v>1.3559679539750178</v>
      </c>
      <c r="J26" s="724" t="s">
        <v>1</v>
      </c>
    </row>
    <row r="27" spans="1:10" ht="14.4" customHeight="1" x14ac:dyDescent="0.3">
      <c r="A27" s="720" t="s">
        <v>558</v>
      </c>
      <c r="B27" s="721" t="s">
        <v>339</v>
      </c>
      <c r="C27" s="722">
        <v>0.48960000000000004</v>
      </c>
      <c r="D27" s="722">
        <v>0.27115</v>
      </c>
      <c r="E27" s="722"/>
      <c r="F27" s="722">
        <v>50.616499999999995</v>
      </c>
      <c r="G27" s="722">
        <v>1.8902908557889999</v>
      </c>
      <c r="H27" s="722">
        <v>48.726209144210998</v>
      </c>
      <c r="I27" s="723">
        <v>26.77709615162523</v>
      </c>
      <c r="J27" s="724" t="s">
        <v>1</v>
      </c>
    </row>
    <row r="28" spans="1:10" ht="14.4" customHeight="1" x14ac:dyDescent="0.3">
      <c r="A28" s="720" t="s">
        <v>558</v>
      </c>
      <c r="B28" s="721" t="s">
        <v>342</v>
      </c>
      <c r="C28" s="722">
        <v>16.270140000000001</v>
      </c>
      <c r="D28" s="722">
        <v>17.706569999999999</v>
      </c>
      <c r="E28" s="722"/>
      <c r="F28" s="722">
        <v>17.236270000000001</v>
      </c>
      <c r="G28" s="722">
        <v>15.42956173559975</v>
      </c>
      <c r="H28" s="722">
        <v>1.8067082644002515</v>
      </c>
      <c r="I28" s="723">
        <v>1.1170939457231464</v>
      </c>
      <c r="J28" s="724" t="s">
        <v>1</v>
      </c>
    </row>
    <row r="29" spans="1:10" ht="14.4" customHeight="1" x14ac:dyDescent="0.3">
      <c r="A29" s="720" t="s">
        <v>558</v>
      </c>
      <c r="B29" s="721" t="s">
        <v>560</v>
      </c>
      <c r="C29" s="722">
        <v>884.18538000000103</v>
      </c>
      <c r="D29" s="722">
        <v>658.75138000000015</v>
      </c>
      <c r="E29" s="722"/>
      <c r="F29" s="722">
        <v>797.80881999999997</v>
      </c>
      <c r="G29" s="722">
        <v>727.0677073586628</v>
      </c>
      <c r="H29" s="722">
        <v>70.741112641337168</v>
      </c>
      <c r="I29" s="723">
        <v>1.097296457985089</v>
      </c>
      <c r="J29" s="724" t="s">
        <v>561</v>
      </c>
    </row>
    <row r="30" spans="1:10" ht="14.4" customHeight="1" x14ac:dyDescent="0.3">
      <c r="A30" s="720" t="s">
        <v>555</v>
      </c>
      <c r="B30" s="721" t="s">
        <v>555</v>
      </c>
      <c r="C30" s="722" t="s">
        <v>555</v>
      </c>
      <c r="D30" s="722" t="s">
        <v>555</v>
      </c>
      <c r="E30" s="722"/>
      <c r="F30" s="722" t="s">
        <v>555</v>
      </c>
      <c r="G30" s="722" t="s">
        <v>555</v>
      </c>
      <c r="H30" s="722" t="s">
        <v>555</v>
      </c>
      <c r="I30" s="723" t="s">
        <v>555</v>
      </c>
      <c r="J30" s="724" t="s">
        <v>562</v>
      </c>
    </row>
    <row r="31" spans="1:10" ht="14.4" customHeight="1" x14ac:dyDescent="0.3">
      <c r="A31" s="720" t="s">
        <v>563</v>
      </c>
      <c r="B31" s="721" t="s">
        <v>564</v>
      </c>
      <c r="C31" s="722" t="s">
        <v>555</v>
      </c>
      <c r="D31" s="722" t="s">
        <v>555</v>
      </c>
      <c r="E31" s="722"/>
      <c r="F31" s="722" t="s">
        <v>555</v>
      </c>
      <c r="G31" s="722" t="s">
        <v>555</v>
      </c>
      <c r="H31" s="722" t="s">
        <v>555</v>
      </c>
      <c r="I31" s="723" t="s">
        <v>555</v>
      </c>
      <c r="J31" s="724" t="s">
        <v>0</v>
      </c>
    </row>
    <row r="32" spans="1:10" ht="14.4" customHeight="1" x14ac:dyDescent="0.3">
      <c r="A32" s="720" t="s">
        <v>563</v>
      </c>
      <c r="B32" s="721" t="s">
        <v>332</v>
      </c>
      <c r="C32" s="722">
        <v>1017.434980000001</v>
      </c>
      <c r="D32" s="722">
        <v>672.04316999999992</v>
      </c>
      <c r="E32" s="722"/>
      <c r="F32" s="722">
        <v>678.29207999999994</v>
      </c>
      <c r="G32" s="722">
        <v>759.43620260533748</v>
      </c>
      <c r="H32" s="722">
        <v>-81.144122605337543</v>
      </c>
      <c r="I32" s="723">
        <v>0.89315215375964063</v>
      </c>
      <c r="J32" s="724" t="s">
        <v>1</v>
      </c>
    </row>
    <row r="33" spans="1:10" ht="14.4" customHeight="1" x14ac:dyDescent="0.3">
      <c r="A33" s="720" t="s">
        <v>563</v>
      </c>
      <c r="B33" s="721" t="s">
        <v>333</v>
      </c>
      <c r="C33" s="722">
        <v>0</v>
      </c>
      <c r="D33" s="722">
        <v>47.200360000000003</v>
      </c>
      <c r="E33" s="722"/>
      <c r="F33" s="722">
        <v>113.51482999999999</v>
      </c>
      <c r="G33" s="722">
        <v>45.758449034917753</v>
      </c>
      <c r="H33" s="722">
        <v>67.756380965082229</v>
      </c>
      <c r="I33" s="723">
        <v>2.4807403308922931</v>
      </c>
      <c r="J33" s="724" t="s">
        <v>1</v>
      </c>
    </row>
    <row r="34" spans="1:10" ht="14.4" customHeight="1" x14ac:dyDescent="0.3">
      <c r="A34" s="720" t="s">
        <v>563</v>
      </c>
      <c r="B34" s="721" t="s">
        <v>334</v>
      </c>
      <c r="C34" s="722">
        <v>32.955560000000006</v>
      </c>
      <c r="D34" s="722">
        <v>40.161020000000001</v>
      </c>
      <c r="E34" s="722"/>
      <c r="F34" s="722">
        <v>21.683970000000002</v>
      </c>
      <c r="G34" s="722">
        <v>36.052182262153501</v>
      </c>
      <c r="H34" s="722">
        <v>-14.368212262153499</v>
      </c>
      <c r="I34" s="723">
        <v>0.60146067836684558</v>
      </c>
      <c r="J34" s="724" t="s">
        <v>1</v>
      </c>
    </row>
    <row r="35" spans="1:10" ht="14.4" customHeight="1" x14ac:dyDescent="0.3">
      <c r="A35" s="720" t="s">
        <v>563</v>
      </c>
      <c r="B35" s="721" t="s">
        <v>335</v>
      </c>
      <c r="C35" s="722">
        <v>0</v>
      </c>
      <c r="D35" s="722">
        <v>19.305</v>
      </c>
      <c r="E35" s="722"/>
      <c r="F35" s="722">
        <v>31.897800000000004</v>
      </c>
      <c r="G35" s="722">
        <v>12.5</v>
      </c>
      <c r="H35" s="722">
        <v>19.397800000000004</v>
      </c>
      <c r="I35" s="723">
        <v>2.5518240000000003</v>
      </c>
      <c r="J35" s="724" t="s">
        <v>1</v>
      </c>
    </row>
    <row r="36" spans="1:10" ht="14.4" customHeight="1" x14ac:dyDescent="0.3">
      <c r="A36" s="720" t="s">
        <v>563</v>
      </c>
      <c r="B36" s="721" t="s">
        <v>338</v>
      </c>
      <c r="C36" s="722">
        <v>23.992760000000001</v>
      </c>
      <c r="D36" s="722">
        <v>111.17126</v>
      </c>
      <c r="E36" s="722"/>
      <c r="F36" s="722">
        <v>43.759609999999995</v>
      </c>
      <c r="G36" s="722">
        <v>71.528575268629496</v>
      </c>
      <c r="H36" s="722">
        <v>-27.768965268629501</v>
      </c>
      <c r="I36" s="723">
        <v>0.61177801788527697</v>
      </c>
      <c r="J36" s="724" t="s">
        <v>1</v>
      </c>
    </row>
    <row r="37" spans="1:10" ht="14.4" customHeight="1" x14ac:dyDescent="0.3">
      <c r="A37" s="720" t="s">
        <v>563</v>
      </c>
      <c r="B37" s="721" t="s">
        <v>339</v>
      </c>
      <c r="C37" s="722">
        <v>2.9888699999999999</v>
      </c>
      <c r="D37" s="722">
        <v>1.8975199999999999</v>
      </c>
      <c r="E37" s="722"/>
      <c r="F37" s="722">
        <v>2.3513900000000003</v>
      </c>
      <c r="G37" s="722">
        <v>2.57305712986525</v>
      </c>
      <c r="H37" s="722">
        <v>-0.22166712986524972</v>
      </c>
      <c r="I37" s="723">
        <v>0.91385067696617439</v>
      </c>
      <c r="J37" s="724" t="s">
        <v>1</v>
      </c>
    </row>
    <row r="38" spans="1:10" ht="14.4" customHeight="1" x14ac:dyDescent="0.3">
      <c r="A38" s="720" t="s">
        <v>563</v>
      </c>
      <c r="B38" s="721" t="s">
        <v>341</v>
      </c>
      <c r="C38" s="722">
        <v>0</v>
      </c>
      <c r="D38" s="722" t="s">
        <v>555</v>
      </c>
      <c r="E38" s="722"/>
      <c r="F38" s="722" t="s">
        <v>555</v>
      </c>
      <c r="G38" s="722" t="s">
        <v>555</v>
      </c>
      <c r="H38" s="722" t="s">
        <v>555</v>
      </c>
      <c r="I38" s="723" t="s">
        <v>555</v>
      </c>
      <c r="J38" s="724" t="s">
        <v>1</v>
      </c>
    </row>
    <row r="39" spans="1:10" ht="14.4" customHeight="1" x14ac:dyDescent="0.3">
      <c r="A39" s="720" t="s">
        <v>563</v>
      </c>
      <c r="B39" s="721" t="s">
        <v>342</v>
      </c>
      <c r="C39" s="722">
        <v>0</v>
      </c>
      <c r="D39" s="722">
        <v>0</v>
      </c>
      <c r="E39" s="722"/>
      <c r="F39" s="722">
        <v>0.41399999999999998</v>
      </c>
      <c r="G39" s="722">
        <v>0.322300203816</v>
      </c>
      <c r="H39" s="722">
        <v>9.1699796183999982E-2</v>
      </c>
      <c r="I39" s="723">
        <v>1.2845167179489314</v>
      </c>
      <c r="J39" s="724" t="s">
        <v>1</v>
      </c>
    </row>
    <row r="40" spans="1:10" ht="14.4" customHeight="1" x14ac:dyDescent="0.3">
      <c r="A40" s="720" t="s">
        <v>563</v>
      </c>
      <c r="B40" s="721" t="s">
        <v>565</v>
      </c>
      <c r="C40" s="722">
        <v>1077.372170000001</v>
      </c>
      <c r="D40" s="722">
        <v>891.77832999999987</v>
      </c>
      <c r="E40" s="722"/>
      <c r="F40" s="722">
        <v>891.91367999999989</v>
      </c>
      <c r="G40" s="722">
        <v>928.17076650471938</v>
      </c>
      <c r="H40" s="722">
        <v>-36.257086504719496</v>
      </c>
      <c r="I40" s="723">
        <v>0.96093705187327172</v>
      </c>
      <c r="J40" s="724" t="s">
        <v>561</v>
      </c>
    </row>
    <row r="41" spans="1:10" ht="14.4" customHeight="1" x14ac:dyDescent="0.3">
      <c r="A41" s="720" t="s">
        <v>555</v>
      </c>
      <c r="B41" s="721" t="s">
        <v>555</v>
      </c>
      <c r="C41" s="722" t="s">
        <v>555</v>
      </c>
      <c r="D41" s="722" t="s">
        <v>555</v>
      </c>
      <c r="E41" s="722"/>
      <c r="F41" s="722" t="s">
        <v>555</v>
      </c>
      <c r="G41" s="722" t="s">
        <v>555</v>
      </c>
      <c r="H41" s="722" t="s">
        <v>555</v>
      </c>
      <c r="I41" s="723" t="s">
        <v>555</v>
      </c>
      <c r="J41" s="724" t="s">
        <v>562</v>
      </c>
    </row>
    <row r="42" spans="1:10" ht="14.4" customHeight="1" x14ac:dyDescent="0.3">
      <c r="A42" s="720" t="s">
        <v>566</v>
      </c>
      <c r="B42" s="721" t="s">
        <v>567</v>
      </c>
      <c r="C42" s="722" t="s">
        <v>555</v>
      </c>
      <c r="D42" s="722" t="s">
        <v>555</v>
      </c>
      <c r="E42" s="722"/>
      <c r="F42" s="722" t="s">
        <v>555</v>
      </c>
      <c r="G42" s="722" t="s">
        <v>555</v>
      </c>
      <c r="H42" s="722" t="s">
        <v>555</v>
      </c>
      <c r="I42" s="723" t="s">
        <v>555</v>
      </c>
      <c r="J42" s="724" t="s">
        <v>0</v>
      </c>
    </row>
    <row r="43" spans="1:10" ht="14.4" customHeight="1" x14ac:dyDescent="0.3">
      <c r="A43" s="720" t="s">
        <v>566</v>
      </c>
      <c r="B43" s="721" t="s">
        <v>332</v>
      </c>
      <c r="C43" s="722">
        <v>6869.7438200000097</v>
      </c>
      <c r="D43" s="722">
        <v>6694.1090700000004</v>
      </c>
      <c r="E43" s="722"/>
      <c r="F43" s="722">
        <v>7226.2132900000006</v>
      </c>
      <c r="G43" s="722">
        <v>6865.4088810805497</v>
      </c>
      <c r="H43" s="722">
        <v>360.80440891945091</v>
      </c>
      <c r="I43" s="723">
        <v>1.0525539578441923</v>
      </c>
      <c r="J43" s="724" t="s">
        <v>1</v>
      </c>
    </row>
    <row r="44" spans="1:10" ht="14.4" customHeight="1" x14ac:dyDescent="0.3">
      <c r="A44" s="720" t="s">
        <v>566</v>
      </c>
      <c r="B44" s="721" t="s">
        <v>339</v>
      </c>
      <c r="C44" s="722" t="s">
        <v>555</v>
      </c>
      <c r="D44" s="722">
        <v>0</v>
      </c>
      <c r="E44" s="722"/>
      <c r="F44" s="722">
        <v>0</v>
      </c>
      <c r="G44" s="722">
        <v>0.53665201434525001</v>
      </c>
      <c r="H44" s="722">
        <v>-0.53665201434525001</v>
      </c>
      <c r="I44" s="723">
        <v>0</v>
      </c>
      <c r="J44" s="724" t="s">
        <v>1</v>
      </c>
    </row>
    <row r="45" spans="1:10" ht="14.4" customHeight="1" x14ac:dyDescent="0.3">
      <c r="A45" s="720" t="s">
        <v>566</v>
      </c>
      <c r="B45" s="721" t="s">
        <v>341</v>
      </c>
      <c r="C45" s="722">
        <v>1484.701120000002</v>
      </c>
      <c r="D45" s="722">
        <v>462</v>
      </c>
      <c r="E45" s="722"/>
      <c r="F45" s="722">
        <v>3643.3178699999999</v>
      </c>
      <c r="G45" s="722">
        <v>940</v>
      </c>
      <c r="H45" s="722">
        <v>2703.3178699999999</v>
      </c>
      <c r="I45" s="723">
        <v>3.875870074468085</v>
      </c>
      <c r="J45" s="724" t="s">
        <v>1</v>
      </c>
    </row>
    <row r="46" spans="1:10" ht="14.4" customHeight="1" x14ac:dyDescent="0.3">
      <c r="A46" s="720" t="s">
        <v>566</v>
      </c>
      <c r="B46" s="721" t="s">
        <v>342</v>
      </c>
      <c r="C46" s="722">
        <v>0.41399999999999998</v>
      </c>
      <c r="D46" s="722">
        <v>0</v>
      </c>
      <c r="E46" s="722"/>
      <c r="F46" s="722">
        <v>0.41399999999999998</v>
      </c>
      <c r="G46" s="722">
        <v>0.322300203816</v>
      </c>
      <c r="H46" s="722">
        <v>9.1699796183999982E-2</v>
      </c>
      <c r="I46" s="723">
        <v>1.2845167179489314</v>
      </c>
      <c r="J46" s="724" t="s">
        <v>1</v>
      </c>
    </row>
    <row r="47" spans="1:10" ht="14.4" customHeight="1" x14ac:dyDescent="0.3">
      <c r="A47" s="720" t="s">
        <v>566</v>
      </c>
      <c r="B47" s="721" t="s">
        <v>568</v>
      </c>
      <c r="C47" s="722">
        <v>8354.8589400000128</v>
      </c>
      <c r="D47" s="722">
        <v>7156.1090700000004</v>
      </c>
      <c r="E47" s="722"/>
      <c r="F47" s="722">
        <v>10869.945160000001</v>
      </c>
      <c r="G47" s="722">
        <v>7806.2678332987107</v>
      </c>
      <c r="H47" s="722">
        <v>3063.6773267012904</v>
      </c>
      <c r="I47" s="723">
        <v>1.3924637729739111</v>
      </c>
      <c r="J47" s="724" t="s">
        <v>561</v>
      </c>
    </row>
    <row r="48" spans="1:10" ht="14.4" customHeight="1" x14ac:dyDescent="0.3">
      <c r="A48" s="720" t="s">
        <v>555</v>
      </c>
      <c r="B48" s="721" t="s">
        <v>555</v>
      </c>
      <c r="C48" s="722" t="s">
        <v>555</v>
      </c>
      <c r="D48" s="722" t="s">
        <v>555</v>
      </c>
      <c r="E48" s="722"/>
      <c r="F48" s="722" t="s">
        <v>555</v>
      </c>
      <c r="G48" s="722" t="s">
        <v>555</v>
      </c>
      <c r="H48" s="722" t="s">
        <v>555</v>
      </c>
      <c r="I48" s="723" t="s">
        <v>555</v>
      </c>
      <c r="J48" s="724" t="s">
        <v>562</v>
      </c>
    </row>
    <row r="49" spans="1:10" ht="14.4" customHeight="1" x14ac:dyDescent="0.3">
      <c r="A49" s="720" t="s">
        <v>569</v>
      </c>
      <c r="B49" s="721" t="s">
        <v>570</v>
      </c>
      <c r="C49" s="722" t="s">
        <v>555</v>
      </c>
      <c r="D49" s="722" t="s">
        <v>555</v>
      </c>
      <c r="E49" s="722"/>
      <c r="F49" s="722" t="s">
        <v>555</v>
      </c>
      <c r="G49" s="722" t="s">
        <v>555</v>
      </c>
      <c r="H49" s="722" t="s">
        <v>555</v>
      </c>
      <c r="I49" s="723" t="s">
        <v>555</v>
      </c>
      <c r="J49" s="724" t="s">
        <v>0</v>
      </c>
    </row>
    <row r="50" spans="1:10" ht="14.4" customHeight="1" x14ac:dyDescent="0.3">
      <c r="A50" s="720" t="s">
        <v>569</v>
      </c>
      <c r="B50" s="721" t="s">
        <v>332</v>
      </c>
      <c r="C50" s="722">
        <v>277.32772</v>
      </c>
      <c r="D50" s="722">
        <v>267.12970000000001</v>
      </c>
      <c r="E50" s="722"/>
      <c r="F50" s="722">
        <v>208.03776999999997</v>
      </c>
      <c r="G50" s="722">
        <v>306.81900770711002</v>
      </c>
      <c r="H50" s="722">
        <v>-98.781237707110051</v>
      </c>
      <c r="I50" s="723">
        <v>0.67804720299008725</v>
      </c>
      <c r="J50" s="724" t="s">
        <v>1</v>
      </c>
    </row>
    <row r="51" spans="1:10" ht="14.4" customHeight="1" x14ac:dyDescent="0.3">
      <c r="A51" s="720" t="s">
        <v>569</v>
      </c>
      <c r="B51" s="721" t="s">
        <v>342</v>
      </c>
      <c r="C51" s="722">
        <v>0.41399999999999998</v>
      </c>
      <c r="D51" s="722">
        <v>0.67759999999999998</v>
      </c>
      <c r="E51" s="722"/>
      <c r="F51" s="722">
        <v>0</v>
      </c>
      <c r="G51" s="722">
        <v>0.17583785676774999</v>
      </c>
      <c r="H51" s="722">
        <v>-0.17583785676774999</v>
      </c>
      <c r="I51" s="723">
        <v>0</v>
      </c>
      <c r="J51" s="724" t="s">
        <v>1</v>
      </c>
    </row>
    <row r="52" spans="1:10" ht="14.4" customHeight="1" x14ac:dyDescent="0.3">
      <c r="A52" s="720" t="s">
        <v>569</v>
      </c>
      <c r="B52" s="721" t="s">
        <v>571</v>
      </c>
      <c r="C52" s="722">
        <v>277.74171999999999</v>
      </c>
      <c r="D52" s="722">
        <v>267.8073</v>
      </c>
      <c r="E52" s="722"/>
      <c r="F52" s="722">
        <v>208.03776999999997</v>
      </c>
      <c r="G52" s="722">
        <v>306.99484556387779</v>
      </c>
      <c r="H52" s="722">
        <v>-98.957075563877822</v>
      </c>
      <c r="I52" s="723">
        <v>0.6776588369680383</v>
      </c>
      <c r="J52" s="724" t="s">
        <v>561</v>
      </c>
    </row>
    <row r="53" spans="1:10" ht="14.4" customHeight="1" x14ac:dyDescent="0.3">
      <c r="A53" s="720" t="s">
        <v>555</v>
      </c>
      <c r="B53" s="721" t="s">
        <v>555</v>
      </c>
      <c r="C53" s="722" t="s">
        <v>555</v>
      </c>
      <c r="D53" s="722" t="s">
        <v>555</v>
      </c>
      <c r="E53" s="722"/>
      <c r="F53" s="722" t="s">
        <v>555</v>
      </c>
      <c r="G53" s="722" t="s">
        <v>555</v>
      </c>
      <c r="H53" s="722" t="s">
        <v>555</v>
      </c>
      <c r="I53" s="723" t="s">
        <v>555</v>
      </c>
      <c r="J53" s="724" t="s">
        <v>562</v>
      </c>
    </row>
    <row r="54" spans="1:10" ht="14.4" customHeight="1" x14ac:dyDescent="0.3">
      <c r="A54" s="720" t="s">
        <v>572</v>
      </c>
      <c r="B54" s="721" t="s">
        <v>573</v>
      </c>
      <c r="C54" s="722" t="s">
        <v>555</v>
      </c>
      <c r="D54" s="722" t="s">
        <v>555</v>
      </c>
      <c r="E54" s="722"/>
      <c r="F54" s="722" t="s">
        <v>555</v>
      </c>
      <c r="G54" s="722" t="s">
        <v>555</v>
      </c>
      <c r="H54" s="722" t="s">
        <v>555</v>
      </c>
      <c r="I54" s="723" t="s">
        <v>555</v>
      </c>
      <c r="J54" s="724" t="s">
        <v>0</v>
      </c>
    </row>
    <row r="55" spans="1:10" ht="14.4" customHeight="1" x14ac:dyDescent="0.3">
      <c r="A55" s="720" t="s">
        <v>572</v>
      </c>
      <c r="B55" s="721" t="s">
        <v>332</v>
      </c>
      <c r="C55" s="722">
        <v>1.60256</v>
      </c>
      <c r="D55" s="722">
        <v>1.7187799999999998</v>
      </c>
      <c r="E55" s="722"/>
      <c r="F55" s="722">
        <v>1.3727400000000001</v>
      </c>
      <c r="G55" s="722">
        <v>3.1037093104072495</v>
      </c>
      <c r="H55" s="722">
        <v>-1.7309693104072494</v>
      </c>
      <c r="I55" s="723">
        <v>0.44229013181001725</v>
      </c>
      <c r="J55" s="724" t="s">
        <v>1</v>
      </c>
    </row>
    <row r="56" spans="1:10" ht="14.4" customHeight="1" x14ac:dyDescent="0.3">
      <c r="A56" s="720" t="s">
        <v>572</v>
      </c>
      <c r="B56" s="721" t="s">
        <v>336</v>
      </c>
      <c r="C56" s="722">
        <v>2.08935</v>
      </c>
      <c r="D56" s="722">
        <v>2.08935</v>
      </c>
      <c r="E56" s="722"/>
      <c r="F56" s="722">
        <v>0</v>
      </c>
      <c r="G56" s="722">
        <v>2.5</v>
      </c>
      <c r="H56" s="722">
        <v>-2.5</v>
      </c>
      <c r="I56" s="723">
        <v>0</v>
      </c>
      <c r="J56" s="724" t="s">
        <v>1</v>
      </c>
    </row>
    <row r="57" spans="1:10" ht="14.4" customHeight="1" x14ac:dyDescent="0.3">
      <c r="A57" s="720" t="s">
        <v>572</v>
      </c>
      <c r="B57" s="721" t="s">
        <v>574</v>
      </c>
      <c r="C57" s="722">
        <v>3.69191</v>
      </c>
      <c r="D57" s="722">
        <v>3.8081299999999998</v>
      </c>
      <c r="E57" s="722"/>
      <c r="F57" s="722">
        <v>1.3727400000000001</v>
      </c>
      <c r="G57" s="722">
        <v>5.6037093104072495</v>
      </c>
      <c r="H57" s="722">
        <v>-4.2309693104072492</v>
      </c>
      <c r="I57" s="723">
        <v>0.24496988047730053</v>
      </c>
      <c r="J57" s="724" t="s">
        <v>561</v>
      </c>
    </row>
    <row r="58" spans="1:10" ht="14.4" customHeight="1" x14ac:dyDescent="0.3">
      <c r="A58" s="720" t="s">
        <v>555</v>
      </c>
      <c r="B58" s="721" t="s">
        <v>555</v>
      </c>
      <c r="C58" s="722" t="s">
        <v>555</v>
      </c>
      <c r="D58" s="722" t="s">
        <v>555</v>
      </c>
      <c r="E58" s="722"/>
      <c r="F58" s="722" t="s">
        <v>555</v>
      </c>
      <c r="G58" s="722" t="s">
        <v>555</v>
      </c>
      <c r="H58" s="722" t="s">
        <v>555</v>
      </c>
      <c r="I58" s="723" t="s">
        <v>555</v>
      </c>
      <c r="J58" s="724" t="s">
        <v>562</v>
      </c>
    </row>
    <row r="59" spans="1:10" ht="14.4" customHeight="1" x14ac:dyDescent="0.3">
      <c r="A59" s="720" t="s">
        <v>575</v>
      </c>
      <c r="B59" s="721" t="s">
        <v>576</v>
      </c>
      <c r="C59" s="722" t="s">
        <v>555</v>
      </c>
      <c r="D59" s="722" t="s">
        <v>555</v>
      </c>
      <c r="E59" s="722"/>
      <c r="F59" s="722" t="s">
        <v>555</v>
      </c>
      <c r="G59" s="722" t="s">
        <v>555</v>
      </c>
      <c r="H59" s="722" t="s">
        <v>555</v>
      </c>
      <c r="I59" s="723" t="s">
        <v>555</v>
      </c>
      <c r="J59" s="724" t="s">
        <v>0</v>
      </c>
    </row>
    <row r="60" spans="1:10" ht="14.4" customHeight="1" x14ac:dyDescent="0.3">
      <c r="A60" s="720" t="s">
        <v>575</v>
      </c>
      <c r="B60" s="721" t="s">
        <v>340</v>
      </c>
      <c r="C60" s="722">
        <v>48039.787490000002</v>
      </c>
      <c r="D60" s="722">
        <v>51954.26655</v>
      </c>
      <c r="E60" s="722"/>
      <c r="F60" s="722">
        <v>50914.080300000001</v>
      </c>
      <c r="G60" s="722">
        <v>53447.5</v>
      </c>
      <c r="H60" s="722">
        <v>-2533.4196999999986</v>
      </c>
      <c r="I60" s="723">
        <v>0.95259984657841812</v>
      </c>
      <c r="J60" s="724" t="s">
        <v>1</v>
      </c>
    </row>
    <row r="61" spans="1:10" ht="14.4" customHeight="1" x14ac:dyDescent="0.3">
      <c r="A61" s="720" t="s">
        <v>575</v>
      </c>
      <c r="B61" s="721" t="s">
        <v>577</v>
      </c>
      <c r="C61" s="722">
        <v>48039.787490000002</v>
      </c>
      <c r="D61" s="722">
        <v>51954.26655</v>
      </c>
      <c r="E61" s="722"/>
      <c r="F61" s="722">
        <v>50914.080300000001</v>
      </c>
      <c r="G61" s="722">
        <v>53447.5</v>
      </c>
      <c r="H61" s="722">
        <v>-2533.4196999999986</v>
      </c>
      <c r="I61" s="723">
        <v>0.95259984657841812</v>
      </c>
      <c r="J61" s="724" t="s">
        <v>561</v>
      </c>
    </row>
    <row r="62" spans="1:10" ht="14.4" customHeight="1" x14ac:dyDescent="0.3">
      <c r="A62" s="720" t="s">
        <v>555</v>
      </c>
      <c r="B62" s="721" t="s">
        <v>555</v>
      </c>
      <c r="C62" s="722" t="s">
        <v>555</v>
      </c>
      <c r="D62" s="722" t="s">
        <v>555</v>
      </c>
      <c r="E62" s="722"/>
      <c r="F62" s="722" t="s">
        <v>555</v>
      </c>
      <c r="G62" s="722" t="s">
        <v>555</v>
      </c>
      <c r="H62" s="722" t="s">
        <v>555</v>
      </c>
      <c r="I62" s="723" t="s">
        <v>555</v>
      </c>
      <c r="J62" s="724" t="s">
        <v>562</v>
      </c>
    </row>
    <row r="63" spans="1:10" ht="14.4" customHeight="1" x14ac:dyDescent="0.3">
      <c r="A63" s="720" t="s">
        <v>553</v>
      </c>
      <c r="B63" s="721" t="s">
        <v>556</v>
      </c>
      <c r="C63" s="722">
        <v>58637.63761000002</v>
      </c>
      <c r="D63" s="722">
        <v>60932.520759999999</v>
      </c>
      <c r="E63" s="722"/>
      <c r="F63" s="722">
        <v>63683.158470000009</v>
      </c>
      <c r="G63" s="722">
        <v>63221.60486203638</v>
      </c>
      <c r="H63" s="722">
        <v>461.55360796362947</v>
      </c>
      <c r="I63" s="723">
        <v>1.0073005677247651</v>
      </c>
      <c r="J63" s="724" t="s">
        <v>557</v>
      </c>
    </row>
  </sheetData>
  <mergeCells count="3">
    <mergeCell ref="F3:I3"/>
    <mergeCell ref="C4:D4"/>
    <mergeCell ref="A1:I1"/>
  </mergeCells>
  <conditionalFormatting sqref="F18 F64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63">
    <cfRule type="expression" dxfId="71" priority="5">
      <formula>$H19&gt;0</formula>
    </cfRule>
  </conditionalFormatting>
  <conditionalFormatting sqref="A19:A63">
    <cfRule type="expression" dxfId="70" priority="2">
      <formula>AND($J19&lt;&gt;"mezeraKL",$J19&lt;&gt;"")</formula>
    </cfRule>
  </conditionalFormatting>
  <conditionalFormatting sqref="I19:I63">
    <cfRule type="expression" dxfId="69" priority="6">
      <formula>$I19&gt;1</formula>
    </cfRule>
  </conditionalFormatting>
  <conditionalFormatting sqref="B19:B63">
    <cfRule type="expression" dxfId="68" priority="1">
      <formula>OR($J19="NS",$J19="SumaNS",$J19="Účet")</formula>
    </cfRule>
  </conditionalFormatting>
  <conditionalFormatting sqref="A19:D63 F19:I63">
    <cfRule type="expression" dxfId="67" priority="8">
      <formula>AND($J19&lt;&gt;"",$J19&lt;&gt;"mezeraKL")</formula>
    </cfRule>
  </conditionalFormatting>
  <conditionalFormatting sqref="B19:D63 F19:I63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3 F19:I63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5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74" t="s">
        <v>205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</row>
    <row r="2" spans="1:14" ht="14.4" customHeight="1" thickBot="1" x14ac:dyDescent="0.35">
      <c r="A2" s="374" t="s">
        <v>323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70"/>
      <c r="D3" s="571"/>
      <c r="E3" s="571"/>
      <c r="F3" s="571"/>
      <c r="G3" s="571"/>
      <c r="H3" s="571"/>
      <c r="I3" s="571"/>
      <c r="J3" s="572" t="s">
        <v>159</v>
      </c>
      <c r="K3" s="573"/>
      <c r="L3" s="203">
        <f>IF(M3&lt;&gt;0,N3/M3,0)</f>
        <v>3095.3098263406914</v>
      </c>
      <c r="M3" s="203">
        <f>SUBTOTAL(9,M5:M1048576)</f>
        <v>20568.031587299996</v>
      </c>
      <c r="N3" s="204">
        <f>SUBTOTAL(9,N5:N1048576)</f>
        <v>63664430.280655406</v>
      </c>
    </row>
    <row r="4" spans="1:14" s="330" customFormat="1" ht="14.4" customHeight="1" thickBot="1" x14ac:dyDescent="0.35">
      <c r="A4" s="725" t="s">
        <v>4</v>
      </c>
      <c r="B4" s="726" t="s">
        <v>5</v>
      </c>
      <c r="C4" s="726" t="s">
        <v>0</v>
      </c>
      <c r="D4" s="726" t="s">
        <v>6</v>
      </c>
      <c r="E4" s="726" t="s">
        <v>7</v>
      </c>
      <c r="F4" s="726" t="s">
        <v>1</v>
      </c>
      <c r="G4" s="726" t="s">
        <v>8</v>
      </c>
      <c r="H4" s="726" t="s">
        <v>9</v>
      </c>
      <c r="I4" s="726" t="s">
        <v>10</v>
      </c>
      <c r="J4" s="727" t="s">
        <v>11</v>
      </c>
      <c r="K4" s="727" t="s">
        <v>12</v>
      </c>
      <c r="L4" s="728" t="s">
        <v>184</v>
      </c>
      <c r="M4" s="728" t="s">
        <v>13</v>
      </c>
      <c r="N4" s="729" t="s">
        <v>201</v>
      </c>
    </row>
    <row r="5" spans="1:14" ht="14.4" customHeight="1" x14ac:dyDescent="0.3">
      <c r="A5" s="730" t="s">
        <v>553</v>
      </c>
      <c r="B5" s="731" t="s">
        <v>2715</v>
      </c>
      <c r="C5" s="732" t="s">
        <v>558</v>
      </c>
      <c r="D5" s="733" t="s">
        <v>559</v>
      </c>
      <c r="E5" s="732" t="s">
        <v>578</v>
      </c>
      <c r="F5" s="733" t="s">
        <v>2716</v>
      </c>
      <c r="G5" s="732"/>
      <c r="H5" s="732" t="s">
        <v>579</v>
      </c>
      <c r="I5" s="732" t="s">
        <v>580</v>
      </c>
      <c r="J5" s="732" t="s">
        <v>581</v>
      </c>
      <c r="K5" s="732" t="s">
        <v>582</v>
      </c>
      <c r="L5" s="734">
        <v>46.989999999999981</v>
      </c>
      <c r="M5" s="734">
        <v>3</v>
      </c>
      <c r="N5" s="735">
        <v>140.96999999999994</v>
      </c>
    </row>
    <row r="6" spans="1:14" ht="14.4" customHeight="1" x14ac:dyDescent="0.3">
      <c r="A6" s="736" t="s">
        <v>553</v>
      </c>
      <c r="B6" s="737" t="s">
        <v>2715</v>
      </c>
      <c r="C6" s="738" t="s">
        <v>558</v>
      </c>
      <c r="D6" s="739" t="s">
        <v>559</v>
      </c>
      <c r="E6" s="738" t="s">
        <v>578</v>
      </c>
      <c r="F6" s="739" t="s">
        <v>2716</v>
      </c>
      <c r="G6" s="738"/>
      <c r="H6" s="738" t="s">
        <v>583</v>
      </c>
      <c r="I6" s="738" t="s">
        <v>584</v>
      </c>
      <c r="J6" s="738" t="s">
        <v>585</v>
      </c>
      <c r="K6" s="738" t="s">
        <v>586</v>
      </c>
      <c r="L6" s="740">
        <v>73.94</v>
      </c>
      <c r="M6" s="740">
        <v>5</v>
      </c>
      <c r="N6" s="741">
        <v>369.7</v>
      </c>
    </row>
    <row r="7" spans="1:14" ht="14.4" customHeight="1" x14ac:dyDescent="0.3">
      <c r="A7" s="736" t="s">
        <v>553</v>
      </c>
      <c r="B7" s="737" t="s">
        <v>2715</v>
      </c>
      <c r="C7" s="738" t="s">
        <v>558</v>
      </c>
      <c r="D7" s="739" t="s">
        <v>559</v>
      </c>
      <c r="E7" s="738" t="s">
        <v>578</v>
      </c>
      <c r="F7" s="739" t="s">
        <v>2716</v>
      </c>
      <c r="G7" s="738"/>
      <c r="H7" s="738" t="s">
        <v>587</v>
      </c>
      <c r="I7" s="738" t="s">
        <v>588</v>
      </c>
      <c r="J7" s="738" t="s">
        <v>589</v>
      </c>
      <c r="K7" s="738" t="s">
        <v>590</v>
      </c>
      <c r="L7" s="740">
        <v>369.24</v>
      </c>
      <c r="M7" s="740">
        <v>4</v>
      </c>
      <c r="N7" s="741">
        <v>1476.96</v>
      </c>
    </row>
    <row r="8" spans="1:14" ht="14.4" customHeight="1" x14ac:dyDescent="0.3">
      <c r="A8" s="736" t="s">
        <v>553</v>
      </c>
      <c r="B8" s="737" t="s">
        <v>2715</v>
      </c>
      <c r="C8" s="738" t="s">
        <v>558</v>
      </c>
      <c r="D8" s="739" t="s">
        <v>559</v>
      </c>
      <c r="E8" s="738" t="s">
        <v>578</v>
      </c>
      <c r="F8" s="739" t="s">
        <v>2716</v>
      </c>
      <c r="G8" s="738"/>
      <c r="H8" s="738" t="s">
        <v>591</v>
      </c>
      <c r="I8" s="738" t="s">
        <v>592</v>
      </c>
      <c r="J8" s="738" t="s">
        <v>593</v>
      </c>
      <c r="K8" s="738" t="s">
        <v>594</v>
      </c>
      <c r="L8" s="740">
        <v>775.27</v>
      </c>
      <c r="M8" s="740">
        <v>2</v>
      </c>
      <c r="N8" s="741">
        <v>1550.54</v>
      </c>
    </row>
    <row r="9" spans="1:14" ht="14.4" customHeight="1" x14ac:dyDescent="0.3">
      <c r="A9" s="736" t="s">
        <v>553</v>
      </c>
      <c r="B9" s="737" t="s">
        <v>2715</v>
      </c>
      <c r="C9" s="738" t="s">
        <v>558</v>
      </c>
      <c r="D9" s="739" t="s">
        <v>559</v>
      </c>
      <c r="E9" s="738" t="s">
        <v>578</v>
      </c>
      <c r="F9" s="739" t="s">
        <v>2716</v>
      </c>
      <c r="G9" s="738"/>
      <c r="H9" s="738" t="s">
        <v>595</v>
      </c>
      <c r="I9" s="738" t="s">
        <v>596</v>
      </c>
      <c r="J9" s="738" t="s">
        <v>581</v>
      </c>
      <c r="K9" s="738" t="s">
        <v>597</v>
      </c>
      <c r="L9" s="740">
        <v>61.659999999999989</v>
      </c>
      <c r="M9" s="740">
        <v>1</v>
      </c>
      <c r="N9" s="741">
        <v>61.659999999999989</v>
      </c>
    </row>
    <row r="10" spans="1:14" ht="14.4" customHeight="1" x14ac:dyDescent="0.3">
      <c r="A10" s="736" t="s">
        <v>553</v>
      </c>
      <c r="B10" s="737" t="s">
        <v>2715</v>
      </c>
      <c r="C10" s="738" t="s">
        <v>558</v>
      </c>
      <c r="D10" s="739" t="s">
        <v>559</v>
      </c>
      <c r="E10" s="738" t="s">
        <v>578</v>
      </c>
      <c r="F10" s="739" t="s">
        <v>2716</v>
      </c>
      <c r="G10" s="738"/>
      <c r="H10" s="738" t="s">
        <v>598</v>
      </c>
      <c r="I10" s="738" t="s">
        <v>599</v>
      </c>
      <c r="J10" s="738" t="s">
        <v>600</v>
      </c>
      <c r="K10" s="738" t="s">
        <v>601</v>
      </c>
      <c r="L10" s="740">
        <v>99.98009482171048</v>
      </c>
      <c r="M10" s="740">
        <v>1</v>
      </c>
      <c r="N10" s="741">
        <v>99.98009482171048</v>
      </c>
    </row>
    <row r="11" spans="1:14" ht="14.4" customHeight="1" x14ac:dyDescent="0.3">
      <c r="A11" s="736" t="s">
        <v>553</v>
      </c>
      <c r="B11" s="737" t="s">
        <v>2715</v>
      </c>
      <c r="C11" s="738" t="s">
        <v>558</v>
      </c>
      <c r="D11" s="739" t="s">
        <v>559</v>
      </c>
      <c r="E11" s="738" t="s">
        <v>578</v>
      </c>
      <c r="F11" s="739" t="s">
        <v>2716</v>
      </c>
      <c r="G11" s="738"/>
      <c r="H11" s="738" t="s">
        <v>602</v>
      </c>
      <c r="I11" s="738" t="s">
        <v>603</v>
      </c>
      <c r="J11" s="738" t="s">
        <v>604</v>
      </c>
      <c r="K11" s="738" t="s">
        <v>605</v>
      </c>
      <c r="L11" s="740">
        <v>1189.3599999999999</v>
      </c>
      <c r="M11" s="740">
        <v>5</v>
      </c>
      <c r="N11" s="741">
        <v>5946.7999999999993</v>
      </c>
    </row>
    <row r="12" spans="1:14" ht="14.4" customHeight="1" x14ac:dyDescent="0.3">
      <c r="A12" s="736" t="s">
        <v>553</v>
      </c>
      <c r="B12" s="737" t="s">
        <v>2715</v>
      </c>
      <c r="C12" s="738" t="s">
        <v>558</v>
      </c>
      <c r="D12" s="739" t="s">
        <v>559</v>
      </c>
      <c r="E12" s="738" t="s">
        <v>578</v>
      </c>
      <c r="F12" s="739" t="s">
        <v>2716</v>
      </c>
      <c r="G12" s="738"/>
      <c r="H12" s="738" t="s">
        <v>606</v>
      </c>
      <c r="I12" s="738" t="s">
        <v>607</v>
      </c>
      <c r="J12" s="738" t="s">
        <v>608</v>
      </c>
      <c r="K12" s="738" t="s">
        <v>609</v>
      </c>
      <c r="L12" s="740">
        <v>1612.38</v>
      </c>
      <c r="M12" s="740">
        <v>4</v>
      </c>
      <c r="N12" s="741">
        <v>6449.52</v>
      </c>
    </row>
    <row r="13" spans="1:14" ht="14.4" customHeight="1" x14ac:dyDescent="0.3">
      <c r="A13" s="736" t="s">
        <v>553</v>
      </c>
      <c r="B13" s="737" t="s">
        <v>2715</v>
      </c>
      <c r="C13" s="738" t="s">
        <v>558</v>
      </c>
      <c r="D13" s="739" t="s">
        <v>559</v>
      </c>
      <c r="E13" s="738" t="s">
        <v>578</v>
      </c>
      <c r="F13" s="739" t="s">
        <v>2716</v>
      </c>
      <c r="G13" s="738"/>
      <c r="H13" s="738" t="s">
        <v>610</v>
      </c>
      <c r="I13" s="738" t="s">
        <v>610</v>
      </c>
      <c r="J13" s="738" t="s">
        <v>611</v>
      </c>
      <c r="K13" s="738" t="s">
        <v>612</v>
      </c>
      <c r="L13" s="740">
        <v>44.000240058656011</v>
      </c>
      <c r="M13" s="740">
        <v>3</v>
      </c>
      <c r="N13" s="741">
        <v>132.00072017596804</v>
      </c>
    </row>
    <row r="14" spans="1:14" ht="14.4" customHeight="1" x14ac:dyDescent="0.3">
      <c r="A14" s="736" t="s">
        <v>553</v>
      </c>
      <c r="B14" s="737" t="s">
        <v>2715</v>
      </c>
      <c r="C14" s="738" t="s">
        <v>558</v>
      </c>
      <c r="D14" s="739" t="s">
        <v>559</v>
      </c>
      <c r="E14" s="738" t="s">
        <v>578</v>
      </c>
      <c r="F14" s="739" t="s">
        <v>2716</v>
      </c>
      <c r="G14" s="738"/>
      <c r="H14" s="738" t="s">
        <v>613</v>
      </c>
      <c r="I14" s="738" t="s">
        <v>613</v>
      </c>
      <c r="J14" s="738" t="s">
        <v>611</v>
      </c>
      <c r="K14" s="738" t="s">
        <v>614</v>
      </c>
      <c r="L14" s="740">
        <v>109.99999999999999</v>
      </c>
      <c r="M14" s="740">
        <v>8</v>
      </c>
      <c r="N14" s="741">
        <v>879.99999999999989</v>
      </c>
    </row>
    <row r="15" spans="1:14" ht="14.4" customHeight="1" x14ac:dyDescent="0.3">
      <c r="A15" s="736" t="s">
        <v>553</v>
      </c>
      <c r="B15" s="737" t="s">
        <v>2715</v>
      </c>
      <c r="C15" s="738" t="s">
        <v>558</v>
      </c>
      <c r="D15" s="739" t="s">
        <v>559</v>
      </c>
      <c r="E15" s="738" t="s">
        <v>578</v>
      </c>
      <c r="F15" s="739" t="s">
        <v>2716</v>
      </c>
      <c r="G15" s="738"/>
      <c r="H15" s="738" t="s">
        <v>615</v>
      </c>
      <c r="I15" s="738" t="s">
        <v>615</v>
      </c>
      <c r="J15" s="738" t="s">
        <v>616</v>
      </c>
      <c r="K15" s="738" t="s">
        <v>617</v>
      </c>
      <c r="L15" s="740">
        <v>103.31999999999996</v>
      </c>
      <c r="M15" s="740">
        <v>1</v>
      </c>
      <c r="N15" s="741">
        <v>103.31999999999996</v>
      </c>
    </row>
    <row r="16" spans="1:14" ht="14.4" customHeight="1" x14ac:dyDescent="0.3">
      <c r="A16" s="736" t="s">
        <v>553</v>
      </c>
      <c r="B16" s="737" t="s">
        <v>2715</v>
      </c>
      <c r="C16" s="738" t="s">
        <v>558</v>
      </c>
      <c r="D16" s="739" t="s">
        <v>559</v>
      </c>
      <c r="E16" s="738" t="s">
        <v>578</v>
      </c>
      <c r="F16" s="739" t="s">
        <v>2716</v>
      </c>
      <c r="G16" s="738"/>
      <c r="H16" s="738" t="s">
        <v>618</v>
      </c>
      <c r="I16" s="738" t="s">
        <v>619</v>
      </c>
      <c r="J16" s="738" t="s">
        <v>620</v>
      </c>
      <c r="K16" s="738" t="s">
        <v>621</v>
      </c>
      <c r="L16" s="740">
        <v>727.86</v>
      </c>
      <c r="M16" s="740">
        <v>1</v>
      </c>
      <c r="N16" s="741">
        <v>727.86</v>
      </c>
    </row>
    <row r="17" spans="1:14" ht="14.4" customHeight="1" x14ac:dyDescent="0.3">
      <c r="A17" s="736" t="s">
        <v>553</v>
      </c>
      <c r="B17" s="737" t="s">
        <v>2715</v>
      </c>
      <c r="C17" s="738" t="s">
        <v>558</v>
      </c>
      <c r="D17" s="739" t="s">
        <v>559</v>
      </c>
      <c r="E17" s="738" t="s">
        <v>578</v>
      </c>
      <c r="F17" s="739" t="s">
        <v>2716</v>
      </c>
      <c r="G17" s="738" t="s">
        <v>622</v>
      </c>
      <c r="H17" s="738" t="s">
        <v>623</v>
      </c>
      <c r="I17" s="738" t="s">
        <v>623</v>
      </c>
      <c r="J17" s="738" t="s">
        <v>624</v>
      </c>
      <c r="K17" s="738" t="s">
        <v>625</v>
      </c>
      <c r="L17" s="740">
        <v>171.59999874313399</v>
      </c>
      <c r="M17" s="740">
        <v>40</v>
      </c>
      <c r="N17" s="741">
        <v>6863.9999497253593</v>
      </c>
    </row>
    <row r="18" spans="1:14" ht="14.4" customHeight="1" x14ac:dyDescent="0.3">
      <c r="A18" s="736" t="s">
        <v>553</v>
      </c>
      <c r="B18" s="737" t="s">
        <v>2715</v>
      </c>
      <c r="C18" s="738" t="s">
        <v>558</v>
      </c>
      <c r="D18" s="739" t="s">
        <v>559</v>
      </c>
      <c r="E18" s="738" t="s">
        <v>578</v>
      </c>
      <c r="F18" s="739" t="s">
        <v>2716</v>
      </c>
      <c r="G18" s="738" t="s">
        <v>622</v>
      </c>
      <c r="H18" s="738" t="s">
        <v>626</v>
      </c>
      <c r="I18" s="738" t="s">
        <v>626</v>
      </c>
      <c r="J18" s="738" t="s">
        <v>627</v>
      </c>
      <c r="K18" s="738" t="s">
        <v>628</v>
      </c>
      <c r="L18" s="740">
        <v>173.68999990571785</v>
      </c>
      <c r="M18" s="740">
        <v>23</v>
      </c>
      <c r="N18" s="741">
        <v>3994.8699978315108</v>
      </c>
    </row>
    <row r="19" spans="1:14" ht="14.4" customHeight="1" x14ac:dyDescent="0.3">
      <c r="A19" s="736" t="s">
        <v>553</v>
      </c>
      <c r="B19" s="737" t="s">
        <v>2715</v>
      </c>
      <c r="C19" s="738" t="s">
        <v>558</v>
      </c>
      <c r="D19" s="739" t="s">
        <v>559</v>
      </c>
      <c r="E19" s="738" t="s">
        <v>578</v>
      </c>
      <c r="F19" s="739" t="s">
        <v>2716</v>
      </c>
      <c r="G19" s="738" t="s">
        <v>622</v>
      </c>
      <c r="H19" s="738" t="s">
        <v>629</v>
      </c>
      <c r="I19" s="738" t="s">
        <v>629</v>
      </c>
      <c r="J19" s="738" t="s">
        <v>630</v>
      </c>
      <c r="K19" s="738" t="s">
        <v>628</v>
      </c>
      <c r="L19" s="740">
        <v>143.00000569917009</v>
      </c>
      <c r="M19" s="740">
        <v>13</v>
      </c>
      <c r="N19" s="741">
        <v>1859.000074089211</v>
      </c>
    </row>
    <row r="20" spans="1:14" ht="14.4" customHeight="1" x14ac:dyDescent="0.3">
      <c r="A20" s="736" t="s">
        <v>553</v>
      </c>
      <c r="B20" s="737" t="s">
        <v>2715</v>
      </c>
      <c r="C20" s="738" t="s">
        <v>558</v>
      </c>
      <c r="D20" s="739" t="s">
        <v>559</v>
      </c>
      <c r="E20" s="738" t="s">
        <v>578</v>
      </c>
      <c r="F20" s="739" t="s">
        <v>2716</v>
      </c>
      <c r="G20" s="738" t="s">
        <v>622</v>
      </c>
      <c r="H20" s="738" t="s">
        <v>631</v>
      </c>
      <c r="I20" s="738" t="s">
        <v>631</v>
      </c>
      <c r="J20" s="738" t="s">
        <v>624</v>
      </c>
      <c r="K20" s="738" t="s">
        <v>632</v>
      </c>
      <c r="L20" s="740">
        <v>92.949999442658125</v>
      </c>
      <c r="M20" s="740">
        <v>18</v>
      </c>
      <c r="N20" s="741">
        <v>1673.0999899678463</v>
      </c>
    </row>
    <row r="21" spans="1:14" ht="14.4" customHeight="1" x14ac:dyDescent="0.3">
      <c r="A21" s="736" t="s">
        <v>553</v>
      </c>
      <c r="B21" s="737" t="s">
        <v>2715</v>
      </c>
      <c r="C21" s="738" t="s">
        <v>558</v>
      </c>
      <c r="D21" s="739" t="s">
        <v>559</v>
      </c>
      <c r="E21" s="738" t="s">
        <v>578</v>
      </c>
      <c r="F21" s="739" t="s">
        <v>2716</v>
      </c>
      <c r="G21" s="738" t="s">
        <v>622</v>
      </c>
      <c r="H21" s="738" t="s">
        <v>633</v>
      </c>
      <c r="I21" s="738" t="s">
        <v>633</v>
      </c>
      <c r="J21" s="738" t="s">
        <v>624</v>
      </c>
      <c r="K21" s="738" t="s">
        <v>634</v>
      </c>
      <c r="L21" s="740">
        <v>93.5</v>
      </c>
      <c r="M21" s="740">
        <v>26</v>
      </c>
      <c r="N21" s="741">
        <v>2431</v>
      </c>
    </row>
    <row r="22" spans="1:14" ht="14.4" customHeight="1" x14ac:dyDescent="0.3">
      <c r="A22" s="736" t="s">
        <v>553</v>
      </c>
      <c r="B22" s="737" t="s">
        <v>2715</v>
      </c>
      <c r="C22" s="738" t="s">
        <v>558</v>
      </c>
      <c r="D22" s="739" t="s">
        <v>559</v>
      </c>
      <c r="E22" s="738" t="s">
        <v>578</v>
      </c>
      <c r="F22" s="739" t="s">
        <v>2716</v>
      </c>
      <c r="G22" s="738" t="s">
        <v>622</v>
      </c>
      <c r="H22" s="738" t="s">
        <v>635</v>
      </c>
      <c r="I22" s="738" t="s">
        <v>636</v>
      </c>
      <c r="J22" s="738" t="s">
        <v>637</v>
      </c>
      <c r="K22" s="738" t="s">
        <v>638</v>
      </c>
      <c r="L22" s="740">
        <v>87.030000000000015</v>
      </c>
      <c r="M22" s="740">
        <v>1</v>
      </c>
      <c r="N22" s="741">
        <v>87.030000000000015</v>
      </c>
    </row>
    <row r="23" spans="1:14" ht="14.4" customHeight="1" x14ac:dyDescent="0.3">
      <c r="A23" s="736" t="s">
        <v>553</v>
      </c>
      <c r="B23" s="737" t="s">
        <v>2715</v>
      </c>
      <c r="C23" s="738" t="s">
        <v>558</v>
      </c>
      <c r="D23" s="739" t="s">
        <v>559</v>
      </c>
      <c r="E23" s="738" t="s">
        <v>578</v>
      </c>
      <c r="F23" s="739" t="s">
        <v>2716</v>
      </c>
      <c r="G23" s="738" t="s">
        <v>622</v>
      </c>
      <c r="H23" s="738" t="s">
        <v>639</v>
      </c>
      <c r="I23" s="738" t="s">
        <v>640</v>
      </c>
      <c r="J23" s="738" t="s">
        <v>641</v>
      </c>
      <c r="K23" s="738" t="s">
        <v>642</v>
      </c>
      <c r="L23" s="740">
        <v>96.81985248592018</v>
      </c>
      <c r="M23" s="740">
        <v>39</v>
      </c>
      <c r="N23" s="741">
        <v>3775.9742469508869</v>
      </c>
    </row>
    <row r="24" spans="1:14" ht="14.4" customHeight="1" x14ac:dyDescent="0.3">
      <c r="A24" s="736" t="s">
        <v>553</v>
      </c>
      <c r="B24" s="737" t="s">
        <v>2715</v>
      </c>
      <c r="C24" s="738" t="s">
        <v>558</v>
      </c>
      <c r="D24" s="739" t="s">
        <v>559</v>
      </c>
      <c r="E24" s="738" t="s">
        <v>578</v>
      </c>
      <c r="F24" s="739" t="s">
        <v>2716</v>
      </c>
      <c r="G24" s="738" t="s">
        <v>622</v>
      </c>
      <c r="H24" s="738" t="s">
        <v>643</v>
      </c>
      <c r="I24" s="738" t="s">
        <v>644</v>
      </c>
      <c r="J24" s="738" t="s">
        <v>641</v>
      </c>
      <c r="K24" s="738" t="s">
        <v>645</v>
      </c>
      <c r="L24" s="740">
        <v>100.76</v>
      </c>
      <c r="M24" s="740">
        <v>42</v>
      </c>
      <c r="N24" s="741">
        <v>4231.92</v>
      </c>
    </row>
    <row r="25" spans="1:14" ht="14.4" customHeight="1" x14ac:dyDescent="0.3">
      <c r="A25" s="736" t="s">
        <v>553</v>
      </c>
      <c r="B25" s="737" t="s">
        <v>2715</v>
      </c>
      <c r="C25" s="738" t="s">
        <v>558</v>
      </c>
      <c r="D25" s="739" t="s">
        <v>559</v>
      </c>
      <c r="E25" s="738" t="s">
        <v>578</v>
      </c>
      <c r="F25" s="739" t="s">
        <v>2716</v>
      </c>
      <c r="G25" s="738" t="s">
        <v>622</v>
      </c>
      <c r="H25" s="738" t="s">
        <v>646</v>
      </c>
      <c r="I25" s="738" t="s">
        <v>647</v>
      </c>
      <c r="J25" s="738" t="s">
        <v>648</v>
      </c>
      <c r="K25" s="738" t="s">
        <v>649</v>
      </c>
      <c r="L25" s="740">
        <v>196.23697094451609</v>
      </c>
      <c r="M25" s="740">
        <v>10</v>
      </c>
      <c r="N25" s="741">
        <v>1962.3697094451609</v>
      </c>
    </row>
    <row r="26" spans="1:14" ht="14.4" customHeight="1" x14ac:dyDescent="0.3">
      <c r="A26" s="736" t="s">
        <v>553</v>
      </c>
      <c r="B26" s="737" t="s">
        <v>2715</v>
      </c>
      <c r="C26" s="738" t="s">
        <v>558</v>
      </c>
      <c r="D26" s="739" t="s">
        <v>559</v>
      </c>
      <c r="E26" s="738" t="s">
        <v>578</v>
      </c>
      <c r="F26" s="739" t="s">
        <v>2716</v>
      </c>
      <c r="G26" s="738" t="s">
        <v>622</v>
      </c>
      <c r="H26" s="738" t="s">
        <v>650</v>
      </c>
      <c r="I26" s="738" t="s">
        <v>651</v>
      </c>
      <c r="J26" s="738" t="s">
        <v>652</v>
      </c>
      <c r="K26" s="738" t="s">
        <v>653</v>
      </c>
      <c r="L26" s="740">
        <v>64.54000000000002</v>
      </c>
      <c r="M26" s="740">
        <v>3</v>
      </c>
      <c r="N26" s="741">
        <v>193.62000000000006</v>
      </c>
    </row>
    <row r="27" spans="1:14" ht="14.4" customHeight="1" x14ac:dyDescent="0.3">
      <c r="A27" s="736" t="s">
        <v>553</v>
      </c>
      <c r="B27" s="737" t="s">
        <v>2715</v>
      </c>
      <c r="C27" s="738" t="s">
        <v>558</v>
      </c>
      <c r="D27" s="739" t="s">
        <v>559</v>
      </c>
      <c r="E27" s="738" t="s">
        <v>578</v>
      </c>
      <c r="F27" s="739" t="s">
        <v>2716</v>
      </c>
      <c r="G27" s="738" t="s">
        <v>622</v>
      </c>
      <c r="H27" s="738" t="s">
        <v>654</v>
      </c>
      <c r="I27" s="738" t="s">
        <v>655</v>
      </c>
      <c r="J27" s="738" t="s">
        <v>656</v>
      </c>
      <c r="K27" s="738" t="s">
        <v>657</v>
      </c>
      <c r="L27" s="740">
        <v>79.180000000000035</v>
      </c>
      <c r="M27" s="740">
        <v>4</v>
      </c>
      <c r="N27" s="741">
        <v>316.72000000000014</v>
      </c>
    </row>
    <row r="28" spans="1:14" ht="14.4" customHeight="1" x14ac:dyDescent="0.3">
      <c r="A28" s="736" t="s">
        <v>553</v>
      </c>
      <c r="B28" s="737" t="s">
        <v>2715</v>
      </c>
      <c r="C28" s="738" t="s">
        <v>558</v>
      </c>
      <c r="D28" s="739" t="s">
        <v>559</v>
      </c>
      <c r="E28" s="738" t="s">
        <v>578</v>
      </c>
      <c r="F28" s="739" t="s">
        <v>2716</v>
      </c>
      <c r="G28" s="738" t="s">
        <v>622</v>
      </c>
      <c r="H28" s="738" t="s">
        <v>658</v>
      </c>
      <c r="I28" s="738" t="s">
        <v>659</v>
      </c>
      <c r="J28" s="738" t="s">
        <v>660</v>
      </c>
      <c r="K28" s="738" t="s">
        <v>661</v>
      </c>
      <c r="L28" s="740">
        <v>75.874873820142213</v>
      </c>
      <c r="M28" s="740">
        <v>5</v>
      </c>
      <c r="N28" s="741">
        <v>379.37436910071108</v>
      </c>
    </row>
    <row r="29" spans="1:14" ht="14.4" customHeight="1" x14ac:dyDescent="0.3">
      <c r="A29" s="736" t="s">
        <v>553</v>
      </c>
      <c r="B29" s="737" t="s">
        <v>2715</v>
      </c>
      <c r="C29" s="738" t="s">
        <v>558</v>
      </c>
      <c r="D29" s="739" t="s">
        <v>559</v>
      </c>
      <c r="E29" s="738" t="s">
        <v>578</v>
      </c>
      <c r="F29" s="739" t="s">
        <v>2716</v>
      </c>
      <c r="G29" s="738" t="s">
        <v>622</v>
      </c>
      <c r="H29" s="738" t="s">
        <v>662</v>
      </c>
      <c r="I29" s="738" t="s">
        <v>663</v>
      </c>
      <c r="J29" s="738" t="s">
        <v>664</v>
      </c>
      <c r="K29" s="738" t="s">
        <v>665</v>
      </c>
      <c r="L29" s="740">
        <v>66.718898939104605</v>
      </c>
      <c r="M29" s="740">
        <v>1</v>
      </c>
      <c r="N29" s="741">
        <v>66.718898939104605</v>
      </c>
    </row>
    <row r="30" spans="1:14" ht="14.4" customHeight="1" x14ac:dyDescent="0.3">
      <c r="A30" s="736" t="s">
        <v>553</v>
      </c>
      <c r="B30" s="737" t="s">
        <v>2715</v>
      </c>
      <c r="C30" s="738" t="s">
        <v>558</v>
      </c>
      <c r="D30" s="739" t="s">
        <v>559</v>
      </c>
      <c r="E30" s="738" t="s">
        <v>578</v>
      </c>
      <c r="F30" s="739" t="s">
        <v>2716</v>
      </c>
      <c r="G30" s="738" t="s">
        <v>622</v>
      </c>
      <c r="H30" s="738" t="s">
        <v>666</v>
      </c>
      <c r="I30" s="738" t="s">
        <v>667</v>
      </c>
      <c r="J30" s="738" t="s">
        <v>668</v>
      </c>
      <c r="K30" s="738" t="s">
        <v>669</v>
      </c>
      <c r="L30" s="740">
        <v>79.190096020494948</v>
      </c>
      <c r="M30" s="740">
        <v>27</v>
      </c>
      <c r="N30" s="741">
        <v>2138.1325925533638</v>
      </c>
    </row>
    <row r="31" spans="1:14" ht="14.4" customHeight="1" x14ac:dyDescent="0.3">
      <c r="A31" s="736" t="s">
        <v>553</v>
      </c>
      <c r="B31" s="737" t="s">
        <v>2715</v>
      </c>
      <c r="C31" s="738" t="s">
        <v>558</v>
      </c>
      <c r="D31" s="739" t="s">
        <v>559</v>
      </c>
      <c r="E31" s="738" t="s">
        <v>578</v>
      </c>
      <c r="F31" s="739" t="s">
        <v>2716</v>
      </c>
      <c r="G31" s="738" t="s">
        <v>622</v>
      </c>
      <c r="H31" s="738" t="s">
        <v>670</v>
      </c>
      <c r="I31" s="738" t="s">
        <v>671</v>
      </c>
      <c r="J31" s="738" t="s">
        <v>672</v>
      </c>
      <c r="K31" s="738" t="s">
        <v>673</v>
      </c>
      <c r="L31" s="740">
        <v>65.909823962981861</v>
      </c>
      <c r="M31" s="740">
        <v>11</v>
      </c>
      <c r="N31" s="741">
        <v>725.00806359280045</v>
      </c>
    </row>
    <row r="32" spans="1:14" ht="14.4" customHeight="1" x14ac:dyDescent="0.3">
      <c r="A32" s="736" t="s">
        <v>553</v>
      </c>
      <c r="B32" s="737" t="s">
        <v>2715</v>
      </c>
      <c r="C32" s="738" t="s">
        <v>558</v>
      </c>
      <c r="D32" s="739" t="s">
        <v>559</v>
      </c>
      <c r="E32" s="738" t="s">
        <v>578</v>
      </c>
      <c r="F32" s="739" t="s">
        <v>2716</v>
      </c>
      <c r="G32" s="738" t="s">
        <v>622</v>
      </c>
      <c r="H32" s="738" t="s">
        <v>674</v>
      </c>
      <c r="I32" s="738" t="s">
        <v>675</v>
      </c>
      <c r="J32" s="738" t="s">
        <v>676</v>
      </c>
      <c r="K32" s="738" t="s">
        <v>677</v>
      </c>
      <c r="L32" s="740">
        <v>28.189880939247782</v>
      </c>
      <c r="M32" s="740">
        <v>21</v>
      </c>
      <c r="N32" s="741">
        <v>591.98749972420342</v>
      </c>
    </row>
    <row r="33" spans="1:14" ht="14.4" customHeight="1" x14ac:dyDescent="0.3">
      <c r="A33" s="736" t="s">
        <v>553</v>
      </c>
      <c r="B33" s="737" t="s">
        <v>2715</v>
      </c>
      <c r="C33" s="738" t="s">
        <v>558</v>
      </c>
      <c r="D33" s="739" t="s">
        <v>559</v>
      </c>
      <c r="E33" s="738" t="s">
        <v>578</v>
      </c>
      <c r="F33" s="739" t="s">
        <v>2716</v>
      </c>
      <c r="G33" s="738" t="s">
        <v>622</v>
      </c>
      <c r="H33" s="738" t="s">
        <v>678</v>
      </c>
      <c r="I33" s="738" t="s">
        <v>679</v>
      </c>
      <c r="J33" s="738" t="s">
        <v>680</v>
      </c>
      <c r="K33" s="738" t="s">
        <v>681</v>
      </c>
      <c r="L33" s="740">
        <v>40.136249999999997</v>
      </c>
      <c r="M33" s="740">
        <v>32</v>
      </c>
      <c r="N33" s="741">
        <v>1284.3599999999999</v>
      </c>
    </row>
    <row r="34" spans="1:14" ht="14.4" customHeight="1" x14ac:dyDescent="0.3">
      <c r="A34" s="736" t="s">
        <v>553</v>
      </c>
      <c r="B34" s="737" t="s">
        <v>2715</v>
      </c>
      <c r="C34" s="738" t="s">
        <v>558</v>
      </c>
      <c r="D34" s="739" t="s">
        <v>559</v>
      </c>
      <c r="E34" s="738" t="s">
        <v>578</v>
      </c>
      <c r="F34" s="739" t="s">
        <v>2716</v>
      </c>
      <c r="G34" s="738" t="s">
        <v>622</v>
      </c>
      <c r="H34" s="738" t="s">
        <v>682</v>
      </c>
      <c r="I34" s="738" t="s">
        <v>683</v>
      </c>
      <c r="J34" s="738" t="s">
        <v>680</v>
      </c>
      <c r="K34" s="738" t="s">
        <v>684</v>
      </c>
      <c r="L34" s="740">
        <v>77.660243926252775</v>
      </c>
      <c r="M34" s="740">
        <v>9</v>
      </c>
      <c r="N34" s="741">
        <v>698.94219533627495</v>
      </c>
    </row>
    <row r="35" spans="1:14" ht="14.4" customHeight="1" x14ac:dyDescent="0.3">
      <c r="A35" s="736" t="s">
        <v>553</v>
      </c>
      <c r="B35" s="737" t="s">
        <v>2715</v>
      </c>
      <c r="C35" s="738" t="s">
        <v>558</v>
      </c>
      <c r="D35" s="739" t="s">
        <v>559</v>
      </c>
      <c r="E35" s="738" t="s">
        <v>578</v>
      </c>
      <c r="F35" s="739" t="s">
        <v>2716</v>
      </c>
      <c r="G35" s="738" t="s">
        <v>622</v>
      </c>
      <c r="H35" s="738" t="s">
        <v>685</v>
      </c>
      <c r="I35" s="738" t="s">
        <v>686</v>
      </c>
      <c r="J35" s="738" t="s">
        <v>687</v>
      </c>
      <c r="K35" s="738" t="s">
        <v>688</v>
      </c>
      <c r="L35" s="740">
        <v>63.050013288232861</v>
      </c>
      <c r="M35" s="740">
        <v>9</v>
      </c>
      <c r="N35" s="741">
        <v>567.45011959409578</v>
      </c>
    </row>
    <row r="36" spans="1:14" ht="14.4" customHeight="1" x14ac:dyDescent="0.3">
      <c r="A36" s="736" t="s">
        <v>553</v>
      </c>
      <c r="B36" s="737" t="s">
        <v>2715</v>
      </c>
      <c r="C36" s="738" t="s">
        <v>558</v>
      </c>
      <c r="D36" s="739" t="s">
        <v>559</v>
      </c>
      <c r="E36" s="738" t="s">
        <v>578</v>
      </c>
      <c r="F36" s="739" t="s">
        <v>2716</v>
      </c>
      <c r="G36" s="738" t="s">
        <v>622</v>
      </c>
      <c r="H36" s="738" t="s">
        <v>689</v>
      </c>
      <c r="I36" s="738" t="s">
        <v>690</v>
      </c>
      <c r="J36" s="738" t="s">
        <v>691</v>
      </c>
      <c r="K36" s="738" t="s">
        <v>692</v>
      </c>
      <c r="L36" s="740">
        <v>40.219999384216401</v>
      </c>
      <c r="M36" s="740">
        <v>6</v>
      </c>
      <c r="N36" s="741">
        <v>241.31999630529842</v>
      </c>
    </row>
    <row r="37" spans="1:14" ht="14.4" customHeight="1" x14ac:dyDescent="0.3">
      <c r="A37" s="736" t="s">
        <v>553</v>
      </c>
      <c r="B37" s="737" t="s">
        <v>2715</v>
      </c>
      <c r="C37" s="738" t="s">
        <v>558</v>
      </c>
      <c r="D37" s="739" t="s">
        <v>559</v>
      </c>
      <c r="E37" s="738" t="s">
        <v>578</v>
      </c>
      <c r="F37" s="739" t="s">
        <v>2716</v>
      </c>
      <c r="G37" s="738" t="s">
        <v>622</v>
      </c>
      <c r="H37" s="738" t="s">
        <v>693</v>
      </c>
      <c r="I37" s="738" t="s">
        <v>694</v>
      </c>
      <c r="J37" s="738" t="s">
        <v>695</v>
      </c>
      <c r="K37" s="738" t="s">
        <v>696</v>
      </c>
      <c r="L37" s="740">
        <v>66.664838709677412</v>
      </c>
      <c r="M37" s="740">
        <v>31</v>
      </c>
      <c r="N37" s="741">
        <v>2066.6099999999997</v>
      </c>
    </row>
    <row r="38" spans="1:14" ht="14.4" customHeight="1" x14ac:dyDescent="0.3">
      <c r="A38" s="736" t="s">
        <v>553</v>
      </c>
      <c r="B38" s="737" t="s">
        <v>2715</v>
      </c>
      <c r="C38" s="738" t="s">
        <v>558</v>
      </c>
      <c r="D38" s="739" t="s">
        <v>559</v>
      </c>
      <c r="E38" s="738" t="s">
        <v>578</v>
      </c>
      <c r="F38" s="739" t="s">
        <v>2716</v>
      </c>
      <c r="G38" s="738" t="s">
        <v>622</v>
      </c>
      <c r="H38" s="738" t="s">
        <v>697</v>
      </c>
      <c r="I38" s="738" t="s">
        <v>698</v>
      </c>
      <c r="J38" s="738" t="s">
        <v>699</v>
      </c>
      <c r="K38" s="738" t="s">
        <v>700</v>
      </c>
      <c r="L38" s="740">
        <v>57.844999999999999</v>
      </c>
      <c r="M38" s="740">
        <v>8</v>
      </c>
      <c r="N38" s="741">
        <v>462.76</v>
      </c>
    </row>
    <row r="39" spans="1:14" ht="14.4" customHeight="1" x14ac:dyDescent="0.3">
      <c r="A39" s="736" t="s">
        <v>553</v>
      </c>
      <c r="B39" s="737" t="s">
        <v>2715</v>
      </c>
      <c r="C39" s="738" t="s">
        <v>558</v>
      </c>
      <c r="D39" s="739" t="s">
        <v>559</v>
      </c>
      <c r="E39" s="738" t="s">
        <v>578</v>
      </c>
      <c r="F39" s="739" t="s">
        <v>2716</v>
      </c>
      <c r="G39" s="738" t="s">
        <v>622</v>
      </c>
      <c r="H39" s="738" t="s">
        <v>701</v>
      </c>
      <c r="I39" s="738" t="s">
        <v>702</v>
      </c>
      <c r="J39" s="738" t="s">
        <v>703</v>
      </c>
      <c r="K39" s="738" t="s">
        <v>704</v>
      </c>
      <c r="L39" s="740">
        <v>29.899999999999991</v>
      </c>
      <c r="M39" s="740">
        <v>3</v>
      </c>
      <c r="N39" s="741">
        <v>89.699999999999974</v>
      </c>
    </row>
    <row r="40" spans="1:14" ht="14.4" customHeight="1" x14ac:dyDescent="0.3">
      <c r="A40" s="736" t="s">
        <v>553</v>
      </c>
      <c r="B40" s="737" t="s">
        <v>2715</v>
      </c>
      <c r="C40" s="738" t="s">
        <v>558</v>
      </c>
      <c r="D40" s="739" t="s">
        <v>559</v>
      </c>
      <c r="E40" s="738" t="s">
        <v>578</v>
      </c>
      <c r="F40" s="739" t="s">
        <v>2716</v>
      </c>
      <c r="G40" s="738" t="s">
        <v>622</v>
      </c>
      <c r="H40" s="738" t="s">
        <v>705</v>
      </c>
      <c r="I40" s="738" t="s">
        <v>706</v>
      </c>
      <c r="J40" s="738" t="s">
        <v>707</v>
      </c>
      <c r="K40" s="738" t="s">
        <v>708</v>
      </c>
      <c r="L40" s="740">
        <v>41.35</v>
      </c>
      <c r="M40" s="740">
        <v>6</v>
      </c>
      <c r="N40" s="741">
        <v>248.10000000000002</v>
      </c>
    </row>
    <row r="41" spans="1:14" ht="14.4" customHeight="1" x14ac:dyDescent="0.3">
      <c r="A41" s="736" t="s">
        <v>553</v>
      </c>
      <c r="B41" s="737" t="s">
        <v>2715</v>
      </c>
      <c r="C41" s="738" t="s">
        <v>558</v>
      </c>
      <c r="D41" s="739" t="s">
        <v>559</v>
      </c>
      <c r="E41" s="738" t="s">
        <v>578</v>
      </c>
      <c r="F41" s="739" t="s">
        <v>2716</v>
      </c>
      <c r="G41" s="738" t="s">
        <v>622</v>
      </c>
      <c r="H41" s="738" t="s">
        <v>709</v>
      </c>
      <c r="I41" s="738" t="s">
        <v>710</v>
      </c>
      <c r="J41" s="738" t="s">
        <v>711</v>
      </c>
      <c r="K41" s="738" t="s">
        <v>712</v>
      </c>
      <c r="L41" s="740">
        <v>289.25</v>
      </c>
      <c r="M41" s="740">
        <v>4</v>
      </c>
      <c r="N41" s="741">
        <v>1157</v>
      </c>
    </row>
    <row r="42" spans="1:14" ht="14.4" customHeight="1" x14ac:dyDescent="0.3">
      <c r="A42" s="736" t="s">
        <v>553</v>
      </c>
      <c r="B42" s="737" t="s">
        <v>2715</v>
      </c>
      <c r="C42" s="738" t="s">
        <v>558</v>
      </c>
      <c r="D42" s="739" t="s">
        <v>559</v>
      </c>
      <c r="E42" s="738" t="s">
        <v>578</v>
      </c>
      <c r="F42" s="739" t="s">
        <v>2716</v>
      </c>
      <c r="G42" s="738" t="s">
        <v>622</v>
      </c>
      <c r="H42" s="738" t="s">
        <v>713</v>
      </c>
      <c r="I42" s="738" t="s">
        <v>714</v>
      </c>
      <c r="J42" s="738" t="s">
        <v>715</v>
      </c>
      <c r="K42" s="738" t="s">
        <v>716</v>
      </c>
      <c r="L42" s="740">
        <v>127.35999999999997</v>
      </c>
      <c r="M42" s="740">
        <v>1</v>
      </c>
      <c r="N42" s="741">
        <v>127.35999999999997</v>
      </c>
    </row>
    <row r="43" spans="1:14" ht="14.4" customHeight="1" x14ac:dyDescent="0.3">
      <c r="A43" s="736" t="s">
        <v>553</v>
      </c>
      <c r="B43" s="737" t="s">
        <v>2715</v>
      </c>
      <c r="C43" s="738" t="s">
        <v>558</v>
      </c>
      <c r="D43" s="739" t="s">
        <v>559</v>
      </c>
      <c r="E43" s="738" t="s">
        <v>578</v>
      </c>
      <c r="F43" s="739" t="s">
        <v>2716</v>
      </c>
      <c r="G43" s="738" t="s">
        <v>622</v>
      </c>
      <c r="H43" s="738" t="s">
        <v>717</v>
      </c>
      <c r="I43" s="738" t="s">
        <v>718</v>
      </c>
      <c r="J43" s="738" t="s">
        <v>719</v>
      </c>
      <c r="K43" s="738" t="s">
        <v>720</v>
      </c>
      <c r="L43" s="740">
        <v>41.139999999999986</v>
      </c>
      <c r="M43" s="740">
        <v>2</v>
      </c>
      <c r="N43" s="741">
        <v>82.279999999999973</v>
      </c>
    </row>
    <row r="44" spans="1:14" ht="14.4" customHeight="1" x14ac:dyDescent="0.3">
      <c r="A44" s="736" t="s">
        <v>553</v>
      </c>
      <c r="B44" s="737" t="s">
        <v>2715</v>
      </c>
      <c r="C44" s="738" t="s">
        <v>558</v>
      </c>
      <c r="D44" s="739" t="s">
        <v>559</v>
      </c>
      <c r="E44" s="738" t="s">
        <v>578</v>
      </c>
      <c r="F44" s="739" t="s">
        <v>2716</v>
      </c>
      <c r="G44" s="738" t="s">
        <v>622</v>
      </c>
      <c r="H44" s="738" t="s">
        <v>721</v>
      </c>
      <c r="I44" s="738" t="s">
        <v>722</v>
      </c>
      <c r="J44" s="738" t="s">
        <v>723</v>
      </c>
      <c r="K44" s="738" t="s">
        <v>724</v>
      </c>
      <c r="L44" s="740">
        <v>93.760004041937293</v>
      </c>
      <c r="M44" s="740">
        <v>22</v>
      </c>
      <c r="N44" s="741">
        <v>2062.7200889226206</v>
      </c>
    </row>
    <row r="45" spans="1:14" ht="14.4" customHeight="1" x14ac:dyDescent="0.3">
      <c r="A45" s="736" t="s">
        <v>553</v>
      </c>
      <c r="B45" s="737" t="s">
        <v>2715</v>
      </c>
      <c r="C45" s="738" t="s">
        <v>558</v>
      </c>
      <c r="D45" s="739" t="s">
        <v>559</v>
      </c>
      <c r="E45" s="738" t="s">
        <v>578</v>
      </c>
      <c r="F45" s="739" t="s">
        <v>2716</v>
      </c>
      <c r="G45" s="738" t="s">
        <v>622</v>
      </c>
      <c r="H45" s="738" t="s">
        <v>725</v>
      </c>
      <c r="I45" s="738" t="s">
        <v>726</v>
      </c>
      <c r="J45" s="738" t="s">
        <v>727</v>
      </c>
      <c r="K45" s="738" t="s">
        <v>728</v>
      </c>
      <c r="L45" s="740">
        <v>110.71999999999998</v>
      </c>
      <c r="M45" s="740">
        <v>3</v>
      </c>
      <c r="N45" s="741">
        <v>332.15999999999997</v>
      </c>
    </row>
    <row r="46" spans="1:14" ht="14.4" customHeight="1" x14ac:dyDescent="0.3">
      <c r="A46" s="736" t="s">
        <v>553</v>
      </c>
      <c r="B46" s="737" t="s">
        <v>2715</v>
      </c>
      <c r="C46" s="738" t="s">
        <v>558</v>
      </c>
      <c r="D46" s="739" t="s">
        <v>559</v>
      </c>
      <c r="E46" s="738" t="s">
        <v>578</v>
      </c>
      <c r="F46" s="739" t="s">
        <v>2716</v>
      </c>
      <c r="G46" s="738" t="s">
        <v>622</v>
      </c>
      <c r="H46" s="738" t="s">
        <v>729</v>
      </c>
      <c r="I46" s="738" t="s">
        <v>730</v>
      </c>
      <c r="J46" s="738" t="s">
        <v>731</v>
      </c>
      <c r="K46" s="738" t="s">
        <v>732</v>
      </c>
      <c r="L46" s="740">
        <v>244.33</v>
      </c>
      <c r="M46" s="740">
        <v>6</v>
      </c>
      <c r="N46" s="741">
        <v>1465.98</v>
      </c>
    </row>
    <row r="47" spans="1:14" ht="14.4" customHeight="1" x14ac:dyDescent="0.3">
      <c r="A47" s="736" t="s">
        <v>553</v>
      </c>
      <c r="B47" s="737" t="s">
        <v>2715</v>
      </c>
      <c r="C47" s="738" t="s">
        <v>558</v>
      </c>
      <c r="D47" s="739" t="s">
        <v>559</v>
      </c>
      <c r="E47" s="738" t="s">
        <v>578</v>
      </c>
      <c r="F47" s="739" t="s">
        <v>2716</v>
      </c>
      <c r="G47" s="738" t="s">
        <v>622</v>
      </c>
      <c r="H47" s="738" t="s">
        <v>733</v>
      </c>
      <c r="I47" s="738" t="s">
        <v>733</v>
      </c>
      <c r="J47" s="738" t="s">
        <v>734</v>
      </c>
      <c r="K47" s="738" t="s">
        <v>735</v>
      </c>
      <c r="L47" s="740">
        <v>36.537055164373058</v>
      </c>
      <c r="M47" s="740">
        <v>90</v>
      </c>
      <c r="N47" s="741">
        <v>3288.3349647935752</v>
      </c>
    </row>
    <row r="48" spans="1:14" ht="14.4" customHeight="1" x14ac:dyDescent="0.3">
      <c r="A48" s="736" t="s">
        <v>553</v>
      </c>
      <c r="B48" s="737" t="s">
        <v>2715</v>
      </c>
      <c r="C48" s="738" t="s">
        <v>558</v>
      </c>
      <c r="D48" s="739" t="s">
        <v>559</v>
      </c>
      <c r="E48" s="738" t="s">
        <v>578</v>
      </c>
      <c r="F48" s="739" t="s">
        <v>2716</v>
      </c>
      <c r="G48" s="738" t="s">
        <v>622</v>
      </c>
      <c r="H48" s="738" t="s">
        <v>736</v>
      </c>
      <c r="I48" s="738" t="s">
        <v>737</v>
      </c>
      <c r="J48" s="738" t="s">
        <v>691</v>
      </c>
      <c r="K48" s="738" t="s">
        <v>738</v>
      </c>
      <c r="L48" s="740">
        <v>157.71000000000004</v>
      </c>
      <c r="M48" s="740">
        <v>5</v>
      </c>
      <c r="N48" s="741">
        <v>788.55000000000018</v>
      </c>
    </row>
    <row r="49" spans="1:14" ht="14.4" customHeight="1" x14ac:dyDescent="0.3">
      <c r="A49" s="736" t="s">
        <v>553</v>
      </c>
      <c r="B49" s="737" t="s">
        <v>2715</v>
      </c>
      <c r="C49" s="738" t="s">
        <v>558</v>
      </c>
      <c r="D49" s="739" t="s">
        <v>559</v>
      </c>
      <c r="E49" s="738" t="s">
        <v>578</v>
      </c>
      <c r="F49" s="739" t="s">
        <v>2716</v>
      </c>
      <c r="G49" s="738" t="s">
        <v>622</v>
      </c>
      <c r="H49" s="738" t="s">
        <v>739</v>
      </c>
      <c r="I49" s="738" t="s">
        <v>740</v>
      </c>
      <c r="J49" s="738" t="s">
        <v>741</v>
      </c>
      <c r="K49" s="738" t="s">
        <v>742</v>
      </c>
      <c r="L49" s="740">
        <v>55.249999999999979</v>
      </c>
      <c r="M49" s="740">
        <v>2</v>
      </c>
      <c r="N49" s="741">
        <v>110.49999999999996</v>
      </c>
    </row>
    <row r="50" spans="1:14" ht="14.4" customHeight="1" x14ac:dyDescent="0.3">
      <c r="A50" s="736" t="s">
        <v>553</v>
      </c>
      <c r="B50" s="737" t="s">
        <v>2715</v>
      </c>
      <c r="C50" s="738" t="s">
        <v>558</v>
      </c>
      <c r="D50" s="739" t="s">
        <v>559</v>
      </c>
      <c r="E50" s="738" t="s">
        <v>578</v>
      </c>
      <c r="F50" s="739" t="s">
        <v>2716</v>
      </c>
      <c r="G50" s="738" t="s">
        <v>622</v>
      </c>
      <c r="H50" s="738" t="s">
        <v>743</v>
      </c>
      <c r="I50" s="738" t="s">
        <v>744</v>
      </c>
      <c r="J50" s="738" t="s">
        <v>745</v>
      </c>
      <c r="K50" s="738" t="s">
        <v>746</v>
      </c>
      <c r="L50" s="740">
        <v>211.61</v>
      </c>
      <c r="M50" s="740">
        <v>2</v>
      </c>
      <c r="N50" s="741">
        <v>423.22</v>
      </c>
    </row>
    <row r="51" spans="1:14" ht="14.4" customHeight="1" x14ac:dyDescent="0.3">
      <c r="A51" s="736" t="s">
        <v>553</v>
      </c>
      <c r="B51" s="737" t="s">
        <v>2715</v>
      </c>
      <c r="C51" s="738" t="s">
        <v>558</v>
      </c>
      <c r="D51" s="739" t="s">
        <v>559</v>
      </c>
      <c r="E51" s="738" t="s">
        <v>578</v>
      </c>
      <c r="F51" s="739" t="s">
        <v>2716</v>
      </c>
      <c r="G51" s="738" t="s">
        <v>622</v>
      </c>
      <c r="H51" s="738" t="s">
        <v>747</v>
      </c>
      <c r="I51" s="738" t="s">
        <v>748</v>
      </c>
      <c r="J51" s="738" t="s">
        <v>745</v>
      </c>
      <c r="K51" s="738" t="s">
        <v>749</v>
      </c>
      <c r="L51" s="740">
        <v>73.359999999999985</v>
      </c>
      <c r="M51" s="740">
        <v>1</v>
      </c>
      <c r="N51" s="741">
        <v>73.359999999999985</v>
      </c>
    </row>
    <row r="52" spans="1:14" ht="14.4" customHeight="1" x14ac:dyDescent="0.3">
      <c r="A52" s="736" t="s">
        <v>553</v>
      </c>
      <c r="B52" s="737" t="s">
        <v>2715</v>
      </c>
      <c r="C52" s="738" t="s">
        <v>558</v>
      </c>
      <c r="D52" s="739" t="s">
        <v>559</v>
      </c>
      <c r="E52" s="738" t="s">
        <v>578</v>
      </c>
      <c r="F52" s="739" t="s">
        <v>2716</v>
      </c>
      <c r="G52" s="738" t="s">
        <v>622</v>
      </c>
      <c r="H52" s="738" t="s">
        <v>750</v>
      </c>
      <c r="I52" s="738" t="s">
        <v>751</v>
      </c>
      <c r="J52" s="738" t="s">
        <v>752</v>
      </c>
      <c r="K52" s="738" t="s">
        <v>753</v>
      </c>
      <c r="L52" s="740">
        <v>99.65</v>
      </c>
      <c r="M52" s="740">
        <v>1</v>
      </c>
      <c r="N52" s="741">
        <v>99.65</v>
      </c>
    </row>
    <row r="53" spans="1:14" ht="14.4" customHeight="1" x14ac:dyDescent="0.3">
      <c r="A53" s="736" t="s">
        <v>553</v>
      </c>
      <c r="B53" s="737" t="s">
        <v>2715</v>
      </c>
      <c r="C53" s="738" t="s">
        <v>558</v>
      </c>
      <c r="D53" s="739" t="s">
        <v>559</v>
      </c>
      <c r="E53" s="738" t="s">
        <v>578</v>
      </c>
      <c r="F53" s="739" t="s">
        <v>2716</v>
      </c>
      <c r="G53" s="738" t="s">
        <v>622</v>
      </c>
      <c r="H53" s="738" t="s">
        <v>754</v>
      </c>
      <c r="I53" s="738" t="s">
        <v>755</v>
      </c>
      <c r="J53" s="738" t="s">
        <v>756</v>
      </c>
      <c r="K53" s="738" t="s">
        <v>757</v>
      </c>
      <c r="L53" s="740">
        <v>216.68000000000012</v>
      </c>
      <c r="M53" s="740">
        <v>1</v>
      </c>
      <c r="N53" s="741">
        <v>216.68000000000012</v>
      </c>
    </row>
    <row r="54" spans="1:14" ht="14.4" customHeight="1" x14ac:dyDescent="0.3">
      <c r="A54" s="736" t="s">
        <v>553</v>
      </c>
      <c r="B54" s="737" t="s">
        <v>2715</v>
      </c>
      <c r="C54" s="738" t="s">
        <v>558</v>
      </c>
      <c r="D54" s="739" t="s">
        <v>559</v>
      </c>
      <c r="E54" s="738" t="s">
        <v>578</v>
      </c>
      <c r="F54" s="739" t="s">
        <v>2716</v>
      </c>
      <c r="G54" s="738" t="s">
        <v>622</v>
      </c>
      <c r="H54" s="738" t="s">
        <v>758</v>
      </c>
      <c r="I54" s="738" t="s">
        <v>759</v>
      </c>
      <c r="J54" s="738" t="s">
        <v>760</v>
      </c>
      <c r="K54" s="738" t="s">
        <v>761</v>
      </c>
      <c r="L54" s="740">
        <v>57.620000000000026</v>
      </c>
      <c r="M54" s="740">
        <v>3</v>
      </c>
      <c r="N54" s="741">
        <v>172.86000000000007</v>
      </c>
    </row>
    <row r="55" spans="1:14" ht="14.4" customHeight="1" x14ac:dyDescent="0.3">
      <c r="A55" s="736" t="s">
        <v>553</v>
      </c>
      <c r="B55" s="737" t="s">
        <v>2715</v>
      </c>
      <c r="C55" s="738" t="s">
        <v>558</v>
      </c>
      <c r="D55" s="739" t="s">
        <v>559</v>
      </c>
      <c r="E55" s="738" t="s">
        <v>578</v>
      </c>
      <c r="F55" s="739" t="s">
        <v>2716</v>
      </c>
      <c r="G55" s="738" t="s">
        <v>622</v>
      </c>
      <c r="H55" s="738" t="s">
        <v>762</v>
      </c>
      <c r="I55" s="738" t="s">
        <v>763</v>
      </c>
      <c r="J55" s="738" t="s">
        <v>764</v>
      </c>
      <c r="K55" s="738" t="s">
        <v>765</v>
      </c>
      <c r="L55" s="740">
        <v>299.00200000000001</v>
      </c>
      <c r="M55" s="740">
        <v>2</v>
      </c>
      <c r="N55" s="741">
        <v>598.00400000000002</v>
      </c>
    </row>
    <row r="56" spans="1:14" ht="14.4" customHeight="1" x14ac:dyDescent="0.3">
      <c r="A56" s="736" t="s">
        <v>553</v>
      </c>
      <c r="B56" s="737" t="s">
        <v>2715</v>
      </c>
      <c r="C56" s="738" t="s">
        <v>558</v>
      </c>
      <c r="D56" s="739" t="s">
        <v>559</v>
      </c>
      <c r="E56" s="738" t="s">
        <v>578</v>
      </c>
      <c r="F56" s="739" t="s">
        <v>2716</v>
      </c>
      <c r="G56" s="738" t="s">
        <v>622</v>
      </c>
      <c r="H56" s="738" t="s">
        <v>766</v>
      </c>
      <c r="I56" s="738" t="s">
        <v>767</v>
      </c>
      <c r="J56" s="738" t="s">
        <v>768</v>
      </c>
      <c r="K56" s="738" t="s">
        <v>769</v>
      </c>
      <c r="L56" s="740">
        <v>8.5801161513074824</v>
      </c>
      <c r="M56" s="740">
        <v>2</v>
      </c>
      <c r="N56" s="741">
        <v>17.160232302614965</v>
      </c>
    </row>
    <row r="57" spans="1:14" ht="14.4" customHeight="1" x14ac:dyDescent="0.3">
      <c r="A57" s="736" t="s">
        <v>553</v>
      </c>
      <c r="B57" s="737" t="s">
        <v>2715</v>
      </c>
      <c r="C57" s="738" t="s">
        <v>558</v>
      </c>
      <c r="D57" s="739" t="s">
        <v>559</v>
      </c>
      <c r="E57" s="738" t="s">
        <v>578</v>
      </c>
      <c r="F57" s="739" t="s">
        <v>2716</v>
      </c>
      <c r="G57" s="738" t="s">
        <v>622</v>
      </c>
      <c r="H57" s="738" t="s">
        <v>770</v>
      </c>
      <c r="I57" s="738" t="s">
        <v>771</v>
      </c>
      <c r="J57" s="738" t="s">
        <v>772</v>
      </c>
      <c r="K57" s="738" t="s">
        <v>773</v>
      </c>
      <c r="L57" s="740">
        <v>38.979994783935197</v>
      </c>
      <c r="M57" s="740">
        <v>8</v>
      </c>
      <c r="N57" s="741">
        <v>311.83995827148158</v>
      </c>
    </row>
    <row r="58" spans="1:14" ht="14.4" customHeight="1" x14ac:dyDescent="0.3">
      <c r="A58" s="736" t="s">
        <v>553</v>
      </c>
      <c r="B58" s="737" t="s">
        <v>2715</v>
      </c>
      <c r="C58" s="738" t="s">
        <v>558</v>
      </c>
      <c r="D58" s="739" t="s">
        <v>559</v>
      </c>
      <c r="E58" s="738" t="s">
        <v>578</v>
      </c>
      <c r="F58" s="739" t="s">
        <v>2716</v>
      </c>
      <c r="G58" s="738" t="s">
        <v>622</v>
      </c>
      <c r="H58" s="738" t="s">
        <v>774</v>
      </c>
      <c r="I58" s="738" t="s">
        <v>775</v>
      </c>
      <c r="J58" s="738" t="s">
        <v>776</v>
      </c>
      <c r="K58" s="738" t="s">
        <v>777</v>
      </c>
      <c r="L58" s="740">
        <v>32.76220088092213</v>
      </c>
      <c r="M58" s="740">
        <v>27</v>
      </c>
      <c r="N58" s="741">
        <v>884.57942378489759</v>
      </c>
    </row>
    <row r="59" spans="1:14" ht="14.4" customHeight="1" x14ac:dyDescent="0.3">
      <c r="A59" s="736" t="s">
        <v>553</v>
      </c>
      <c r="B59" s="737" t="s">
        <v>2715</v>
      </c>
      <c r="C59" s="738" t="s">
        <v>558</v>
      </c>
      <c r="D59" s="739" t="s">
        <v>559</v>
      </c>
      <c r="E59" s="738" t="s">
        <v>578</v>
      </c>
      <c r="F59" s="739" t="s">
        <v>2716</v>
      </c>
      <c r="G59" s="738" t="s">
        <v>622</v>
      </c>
      <c r="H59" s="738" t="s">
        <v>778</v>
      </c>
      <c r="I59" s="738" t="s">
        <v>779</v>
      </c>
      <c r="J59" s="738" t="s">
        <v>780</v>
      </c>
      <c r="K59" s="738" t="s">
        <v>781</v>
      </c>
      <c r="L59" s="740">
        <v>61.691176470588232</v>
      </c>
      <c r="M59" s="740">
        <v>17</v>
      </c>
      <c r="N59" s="741">
        <v>1048.75</v>
      </c>
    </row>
    <row r="60" spans="1:14" ht="14.4" customHeight="1" x14ac:dyDescent="0.3">
      <c r="A60" s="736" t="s">
        <v>553</v>
      </c>
      <c r="B60" s="737" t="s">
        <v>2715</v>
      </c>
      <c r="C60" s="738" t="s">
        <v>558</v>
      </c>
      <c r="D60" s="739" t="s">
        <v>559</v>
      </c>
      <c r="E60" s="738" t="s">
        <v>578</v>
      </c>
      <c r="F60" s="739" t="s">
        <v>2716</v>
      </c>
      <c r="G60" s="738" t="s">
        <v>622</v>
      </c>
      <c r="H60" s="738" t="s">
        <v>782</v>
      </c>
      <c r="I60" s="738" t="s">
        <v>783</v>
      </c>
      <c r="J60" s="738" t="s">
        <v>784</v>
      </c>
      <c r="K60" s="738" t="s">
        <v>785</v>
      </c>
      <c r="L60" s="740">
        <v>73.561888352344909</v>
      </c>
      <c r="M60" s="740">
        <v>26</v>
      </c>
      <c r="N60" s="741">
        <v>1912.6090971609676</v>
      </c>
    </row>
    <row r="61" spans="1:14" ht="14.4" customHeight="1" x14ac:dyDescent="0.3">
      <c r="A61" s="736" t="s">
        <v>553</v>
      </c>
      <c r="B61" s="737" t="s">
        <v>2715</v>
      </c>
      <c r="C61" s="738" t="s">
        <v>558</v>
      </c>
      <c r="D61" s="739" t="s">
        <v>559</v>
      </c>
      <c r="E61" s="738" t="s">
        <v>578</v>
      </c>
      <c r="F61" s="739" t="s">
        <v>2716</v>
      </c>
      <c r="G61" s="738" t="s">
        <v>622</v>
      </c>
      <c r="H61" s="738" t="s">
        <v>786</v>
      </c>
      <c r="I61" s="738" t="s">
        <v>787</v>
      </c>
      <c r="J61" s="738" t="s">
        <v>788</v>
      </c>
      <c r="K61" s="738" t="s">
        <v>789</v>
      </c>
      <c r="L61" s="740">
        <v>74.220000000000027</v>
      </c>
      <c r="M61" s="740">
        <v>2</v>
      </c>
      <c r="N61" s="741">
        <v>148.44000000000005</v>
      </c>
    </row>
    <row r="62" spans="1:14" ht="14.4" customHeight="1" x14ac:dyDescent="0.3">
      <c r="A62" s="736" t="s">
        <v>553</v>
      </c>
      <c r="B62" s="737" t="s">
        <v>2715</v>
      </c>
      <c r="C62" s="738" t="s">
        <v>558</v>
      </c>
      <c r="D62" s="739" t="s">
        <v>559</v>
      </c>
      <c r="E62" s="738" t="s">
        <v>578</v>
      </c>
      <c r="F62" s="739" t="s">
        <v>2716</v>
      </c>
      <c r="G62" s="738" t="s">
        <v>622</v>
      </c>
      <c r="H62" s="738" t="s">
        <v>790</v>
      </c>
      <c r="I62" s="738" t="s">
        <v>791</v>
      </c>
      <c r="J62" s="738" t="s">
        <v>792</v>
      </c>
      <c r="K62" s="738" t="s">
        <v>793</v>
      </c>
      <c r="L62" s="740">
        <v>82.569999999999979</v>
      </c>
      <c r="M62" s="740">
        <v>14</v>
      </c>
      <c r="N62" s="741">
        <v>1155.9799999999998</v>
      </c>
    </row>
    <row r="63" spans="1:14" ht="14.4" customHeight="1" x14ac:dyDescent="0.3">
      <c r="A63" s="736" t="s">
        <v>553</v>
      </c>
      <c r="B63" s="737" t="s">
        <v>2715</v>
      </c>
      <c r="C63" s="738" t="s">
        <v>558</v>
      </c>
      <c r="D63" s="739" t="s">
        <v>559</v>
      </c>
      <c r="E63" s="738" t="s">
        <v>578</v>
      </c>
      <c r="F63" s="739" t="s">
        <v>2716</v>
      </c>
      <c r="G63" s="738" t="s">
        <v>622</v>
      </c>
      <c r="H63" s="738" t="s">
        <v>794</v>
      </c>
      <c r="I63" s="738" t="s">
        <v>795</v>
      </c>
      <c r="J63" s="738" t="s">
        <v>796</v>
      </c>
      <c r="K63" s="738" t="s">
        <v>797</v>
      </c>
      <c r="L63" s="740">
        <v>58.929999999999993</v>
      </c>
      <c r="M63" s="740">
        <v>2</v>
      </c>
      <c r="N63" s="741">
        <v>117.85999999999999</v>
      </c>
    </row>
    <row r="64" spans="1:14" ht="14.4" customHeight="1" x14ac:dyDescent="0.3">
      <c r="A64" s="736" t="s">
        <v>553</v>
      </c>
      <c r="B64" s="737" t="s">
        <v>2715</v>
      </c>
      <c r="C64" s="738" t="s">
        <v>558</v>
      </c>
      <c r="D64" s="739" t="s">
        <v>559</v>
      </c>
      <c r="E64" s="738" t="s">
        <v>578</v>
      </c>
      <c r="F64" s="739" t="s">
        <v>2716</v>
      </c>
      <c r="G64" s="738" t="s">
        <v>622</v>
      </c>
      <c r="H64" s="738" t="s">
        <v>798</v>
      </c>
      <c r="I64" s="738" t="s">
        <v>799</v>
      </c>
      <c r="J64" s="738" t="s">
        <v>796</v>
      </c>
      <c r="K64" s="738" t="s">
        <v>800</v>
      </c>
      <c r="L64" s="740">
        <v>68.400000000000006</v>
      </c>
      <c r="M64" s="740">
        <v>3</v>
      </c>
      <c r="N64" s="741">
        <v>205.20000000000002</v>
      </c>
    </row>
    <row r="65" spans="1:14" ht="14.4" customHeight="1" x14ac:dyDescent="0.3">
      <c r="A65" s="736" t="s">
        <v>553</v>
      </c>
      <c r="B65" s="737" t="s">
        <v>2715</v>
      </c>
      <c r="C65" s="738" t="s">
        <v>558</v>
      </c>
      <c r="D65" s="739" t="s">
        <v>559</v>
      </c>
      <c r="E65" s="738" t="s">
        <v>578</v>
      </c>
      <c r="F65" s="739" t="s">
        <v>2716</v>
      </c>
      <c r="G65" s="738" t="s">
        <v>622</v>
      </c>
      <c r="H65" s="738" t="s">
        <v>801</v>
      </c>
      <c r="I65" s="738" t="s">
        <v>802</v>
      </c>
      <c r="J65" s="738" t="s">
        <v>803</v>
      </c>
      <c r="K65" s="738" t="s">
        <v>804</v>
      </c>
      <c r="L65" s="740">
        <v>74.870000000000033</v>
      </c>
      <c r="M65" s="740">
        <v>1</v>
      </c>
      <c r="N65" s="741">
        <v>74.870000000000033</v>
      </c>
    </row>
    <row r="66" spans="1:14" ht="14.4" customHeight="1" x14ac:dyDescent="0.3">
      <c r="A66" s="736" t="s">
        <v>553</v>
      </c>
      <c r="B66" s="737" t="s">
        <v>2715</v>
      </c>
      <c r="C66" s="738" t="s">
        <v>558</v>
      </c>
      <c r="D66" s="739" t="s">
        <v>559</v>
      </c>
      <c r="E66" s="738" t="s">
        <v>578</v>
      </c>
      <c r="F66" s="739" t="s">
        <v>2716</v>
      </c>
      <c r="G66" s="738" t="s">
        <v>622</v>
      </c>
      <c r="H66" s="738" t="s">
        <v>805</v>
      </c>
      <c r="I66" s="738" t="s">
        <v>806</v>
      </c>
      <c r="J66" s="738" t="s">
        <v>807</v>
      </c>
      <c r="K66" s="738" t="s">
        <v>808</v>
      </c>
      <c r="L66" s="740">
        <v>117.41000000000003</v>
      </c>
      <c r="M66" s="740">
        <v>26</v>
      </c>
      <c r="N66" s="741">
        <v>3052.6600000000008</v>
      </c>
    </row>
    <row r="67" spans="1:14" ht="14.4" customHeight="1" x14ac:dyDescent="0.3">
      <c r="A67" s="736" t="s">
        <v>553</v>
      </c>
      <c r="B67" s="737" t="s">
        <v>2715</v>
      </c>
      <c r="C67" s="738" t="s">
        <v>558</v>
      </c>
      <c r="D67" s="739" t="s">
        <v>559</v>
      </c>
      <c r="E67" s="738" t="s">
        <v>578</v>
      </c>
      <c r="F67" s="739" t="s">
        <v>2716</v>
      </c>
      <c r="G67" s="738" t="s">
        <v>622</v>
      </c>
      <c r="H67" s="738" t="s">
        <v>809</v>
      </c>
      <c r="I67" s="738" t="s">
        <v>810</v>
      </c>
      <c r="J67" s="738" t="s">
        <v>811</v>
      </c>
      <c r="K67" s="738" t="s">
        <v>812</v>
      </c>
      <c r="L67" s="740">
        <v>71.14</v>
      </c>
      <c r="M67" s="740">
        <v>1</v>
      </c>
      <c r="N67" s="741">
        <v>71.14</v>
      </c>
    </row>
    <row r="68" spans="1:14" ht="14.4" customHeight="1" x14ac:dyDescent="0.3">
      <c r="A68" s="736" t="s">
        <v>553</v>
      </c>
      <c r="B68" s="737" t="s">
        <v>2715</v>
      </c>
      <c r="C68" s="738" t="s">
        <v>558</v>
      </c>
      <c r="D68" s="739" t="s">
        <v>559</v>
      </c>
      <c r="E68" s="738" t="s">
        <v>578</v>
      </c>
      <c r="F68" s="739" t="s">
        <v>2716</v>
      </c>
      <c r="G68" s="738" t="s">
        <v>622</v>
      </c>
      <c r="H68" s="738" t="s">
        <v>813</v>
      </c>
      <c r="I68" s="738" t="s">
        <v>814</v>
      </c>
      <c r="J68" s="738" t="s">
        <v>815</v>
      </c>
      <c r="K68" s="738" t="s">
        <v>816</v>
      </c>
      <c r="L68" s="740">
        <v>125.43</v>
      </c>
      <c r="M68" s="740">
        <v>2</v>
      </c>
      <c r="N68" s="741">
        <v>250.86</v>
      </c>
    </row>
    <row r="69" spans="1:14" ht="14.4" customHeight="1" x14ac:dyDescent="0.3">
      <c r="A69" s="736" t="s">
        <v>553</v>
      </c>
      <c r="B69" s="737" t="s">
        <v>2715</v>
      </c>
      <c r="C69" s="738" t="s">
        <v>558</v>
      </c>
      <c r="D69" s="739" t="s">
        <v>559</v>
      </c>
      <c r="E69" s="738" t="s">
        <v>578</v>
      </c>
      <c r="F69" s="739" t="s">
        <v>2716</v>
      </c>
      <c r="G69" s="738" t="s">
        <v>622</v>
      </c>
      <c r="H69" s="738" t="s">
        <v>817</v>
      </c>
      <c r="I69" s="738" t="s">
        <v>818</v>
      </c>
      <c r="J69" s="738" t="s">
        <v>819</v>
      </c>
      <c r="K69" s="738" t="s">
        <v>820</v>
      </c>
      <c r="L69" s="740">
        <v>124.27000000000011</v>
      </c>
      <c r="M69" s="740">
        <v>1</v>
      </c>
      <c r="N69" s="741">
        <v>124.27000000000011</v>
      </c>
    </row>
    <row r="70" spans="1:14" ht="14.4" customHeight="1" x14ac:dyDescent="0.3">
      <c r="A70" s="736" t="s">
        <v>553</v>
      </c>
      <c r="B70" s="737" t="s">
        <v>2715</v>
      </c>
      <c r="C70" s="738" t="s">
        <v>558</v>
      </c>
      <c r="D70" s="739" t="s">
        <v>559</v>
      </c>
      <c r="E70" s="738" t="s">
        <v>578</v>
      </c>
      <c r="F70" s="739" t="s">
        <v>2716</v>
      </c>
      <c r="G70" s="738" t="s">
        <v>622</v>
      </c>
      <c r="H70" s="738" t="s">
        <v>821</v>
      </c>
      <c r="I70" s="738" t="s">
        <v>822</v>
      </c>
      <c r="J70" s="738" t="s">
        <v>823</v>
      </c>
      <c r="K70" s="738" t="s">
        <v>824</v>
      </c>
      <c r="L70" s="740">
        <v>176.61977689649285</v>
      </c>
      <c r="M70" s="740">
        <v>13</v>
      </c>
      <c r="N70" s="741">
        <v>2296.057099654407</v>
      </c>
    </row>
    <row r="71" spans="1:14" ht="14.4" customHeight="1" x14ac:dyDescent="0.3">
      <c r="A71" s="736" t="s">
        <v>553</v>
      </c>
      <c r="B71" s="737" t="s">
        <v>2715</v>
      </c>
      <c r="C71" s="738" t="s">
        <v>558</v>
      </c>
      <c r="D71" s="739" t="s">
        <v>559</v>
      </c>
      <c r="E71" s="738" t="s">
        <v>578</v>
      </c>
      <c r="F71" s="739" t="s">
        <v>2716</v>
      </c>
      <c r="G71" s="738" t="s">
        <v>622</v>
      </c>
      <c r="H71" s="738" t="s">
        <v>825</v>
      </c>
      <c r="I71" s="738" t="s">
        <v>826</v>
      </c>
      <c r="J71" s="738" t="s">
        <v>827</v>
      </c>
      <c r="K71" s="738" t="s">
        <v>828</v>
      </c>
      <c r="L71" s="740">
        <v>23.509999999999994</v>
      </c>
      <c r="M71" s="740">
        <v>3</v>
      </c>
      <c r="N71" s="741">
        <v>70.529999999999987</v>
      </c>
    </row>
    <row r="72" spans="1:14" ht="14.4" customHeight="1" x14ac:dyDescent="0.3">
      <c r="A72" s="736" t="s">
        <v>553</v>
      </c>
      <c r="B72" s="737" t="s">
        <v>2715</v>
      </c>
      <c r="C72" s="738" t="s">
        <v>558</v>
      </c>
      <c r="D72" s="739" t="s">
        <v>559</v>
      </c>
      <c r="E72" s="738" t="s">
        <v>578</v>
      </c>
      <c r="F72" s="739" t="s">
        <v>2716</v>
      </c>
      <c r="G72" s="738" t="s">
        <v>622</v>
      </c>
      <c r="H72" s="738" t="s">
        <v>829</v>
      </c>
      <c r="I72" s="738" t="s">
        <v>830</v>
      </c>
      <c r="J72" s="738" t="s">
        <v>831</v>
      </c>
      <c r="K72" s="738" t="s">
        <v>832</v>
      </c>
      <c r="L72" s="740">
        <v>94.74</v>
      </c>
      <c r="M72" s="740">
        <v>1</v>
      </c>
      <c r="N72" s="741">
        <v>94.74</v>
      </c>
    </row>
    <row r="73" spans="1:14" ht="14.4" customHeight="1" x14ac:dyDescent="0.3">
      <c r="A73" s="736" t="s">
        <v>553</v>
      </c>
      <c r="B73" s="737" t="s">
        <v>2715</v>
      </c>
      <c r="C73" s="738" t="s">
        <v>558</v>
      </c>
      <c r="D73" s="739" t="s">
        <v>559</v>
      </c>
      <c r="E73" s="738" t="s">
        <v>578</v>
      </c>
      <c r="F73" s="739" t="s">
        <v>2716</v>
      </c>
      <c r="G73" s="738" t="s">
        <v>622</v>
      </c>
      <c r="H73" s="738" t="s">
        <v>833</v>
      </c>
      <c r="I73" s="738" t="s">
        <v>834</v>
      </c>
      <c r="J73" s="738" t="s">
        <v>835</v>
      </c>
      <c r="K73" s="738" t="s">
        <v>836</v>
      </c>
      <c r="L73" s="740">
        <v>60.140000000000008</v>
      </c>
      <c r="M73" s="740">
        <v>48</v>
      </c>
      <c r="N73" s="741">
        <v>2886.7200000000003</v>
      </c>
    </row>
    <row r="74" spans="1:14" ht="14.4" customHeight="1" x14ac:dyDescent="0.3">
      <c r="A74" s="736" t="s">
        <v>553</v>
      </c>
      <c r="B74" s="737" t="s">
        <v>2715</v>
      </c>
      <c r="C74" s="738" t="s">
        <v>558</v>
      </c>
      <c r="D74" s="739" t="s">
        <v>559</v>
      </c>
      <c r="E74" s="738" t="s">
        <v>578</v>
      </c>
      <c r="F74" s="739" t="s">
        <v>2716</v>
      </c>
      <c r="G74" s="738" t="s">
        <v>622</v>
      </c>
      <c r="H74" s="738" t="s">
        <v>837</v>
      </c>
      <c r="I74" s="738" t="s">
        <v>837</v>
      </c>
      <c r="J74" s="738" t="s">
        <v>838</v>
      </c>
      <c r="K74" s="738" t="s">
        <v>839</v>
      </c>
      <c r="L74" s="740">
        <v>147.49999999999997</v>
      </c>
      <c r="M74" s="740">
        <v>2</v>
      </c>
      <c r="N74" s="741">
        <v>294.99999999999994</v>
      </c>
    </row>
    <row r="75" spans="1:14" ht="14.4" customHeight="1" x14ac:dyDescent="0.3">
      <c r="A75" s="736" t="s">
        <v>553</v>
      </c>
      <c r="B75" s="737" t="s">
        <v>2715</v>
      </c>
      <c r="C75" s="738" t="s">
        <v>558</v>
      </c>
      <c r="D75" s="739" t="s">
        <v>559</v>
      </c>
      <c r="E75" s="738" t="s">
        <v>578</v>
      </c>
      <c r="F75" s="739" t="s">
        <v>2716</v>
      </c>
      <c r="G75" s="738" t="s">
        <v>622</v>
      </c>
      <c r="H75" s="738" t="s">
        <v>840</v>
      </c>
      <c r="I75" s="738" t="s">
        <v>841</v>
      </c>
      <c r="J75" s="738" t="s">
        <v>842</v>
      </c>
      <c r="K75" s="738" t="s">
        <v>843</v>
      </c>
      <c r="L75" s="740">
        <v>131.16000000000005</v>
      </c>
      <c r="M75" s="740">
        <v>1</v>
      </c>
      <c r="N75" s="741">
        <v>131.16000000000005</v>
      </c>
    </row>
    <row r="76" spans="1:14" ht="14.4" customHeight="1" x14ac:dyDescent="0.3">
      <c r="A76" s="736" t="s">
        <v>553</v>
      </c>
      <c r="B76" s="737" t="s">
        <v>2715</v>
      </c>
      <c r="C76" s="738" t="s">
        <v>558</v>
      </c>
      <c r="D76" s="739" t="s">
        <v>559</v>
      </c>
      <c r="E76" s="738" t="s">
        <v>578</v>
      </c>
      <c r="F76" s="739" t="s">
        <v>2716</v>
      </c>
      <c r="G76" s="738" t="s">
        <v>622</v>
      </c>
      <c r="H76" s="738" t="s">
        <v>844</v>
      </c>
      <c r="I76" s="738" t="s">
        <v>845</v>
      </c>
      <c r="J76" s="738" t="s">
        <v>846</v>
      </c>
      <c r="K76" s="738" t="s">
        <v>847</v>
      </c>
      <c r="L76" s="740">
        <v>676.26000000000022</v>
      </c>
      <c r="M76" s="740">
        <v>2</v>
      </c>
      <c r="N76" s="741">
        <v>1352.5200000000004</v>
      </c>
    </row>
    <row r="77" spans="1:14" ht="14.4" customHeight="1" x14ac:dyDescent="0.3">
      <c r="A77" s="736" t="s">
        <v>553</v>
      </c>
      <c r="B77" s="737" t="s">
        <v>2715</v>
      </c>
      <c r="C77" s="738" t="s">
        <v>558</v>
      </c>
      <c r="D77" s="739" t="s">
        <v>559</v>
      </c>
      <c r="E77" s="738" t="s">
        <v>578</v>
      </c>
      <c r="F77" s="739" t="s">
        <v>2716</v>
      </c>
      <c r="G77" s="738" t="s">
        <v>622</v>
      </c>
      <c r="H77" s="738" t="s">
        <v>848</v>
      </c>
      <c r="I77" s="738" t="s">
        <v>849</v>
      </c>
      <c r="J77" s="738" t="s">
        <v>850</v>
      </c>
      <c r="K77" s="738" t="s">
        <v>851</v>
      </c>
      <c r="L77" s="740">
        <v>173.98016500381263</v>
      </c>
      <c r="M77" s="740">
        <v>1</v>
      </c>
      <c r="N77" s="741">
        <v>173.98016500381263</v>
      </c>
    </row>
    <row r="78" spans="1:14" ht="14.4" customHeight="1" x14ac:dyDescent="0.3">
      <c r="A78" s="736" t="s">
        <v>553</v>
      </c>
      <c r="B78" s="737" t="s">
        <v>2715</v>
      </c>
      <c r="C78" s="738" t="s">
        <v>558</v>
      </c>
      <c r="D78" s="739" t="s">
        <v>559</v>
      </c>
      <c r="E78" s="738" t="s">
        <v>578</v>
      </c>
      <c r="F78" s="739" t="s">
        <v>2716</v>
      </c>
      <c r="G78" s="738" t="s">
        <v>622</v>
      </c>
      <c r="H78" s="738" t="s">
        <v>852</v>
      </c>
      <c r="I78" s="738" t="s">
        <v>853</v>
      </c>
      <c r="J78" s="738" t="s">
        <v>854</v>
      </c>
      <c r="K78" s="738" t="s">
        <v>855</v>
      </c>
      <c r="L78" s="740">
        <v>41.199999999999996</v>
      </c>
      <c r="M78" s="740">
        <v>60</v>
      </c>
      <c r="N78" s="741">
        <v>2471.9999999999995</v>
      </c>
    </row>
    <row r="79" spans="1:14" ht="14.4" customHeight="1" x14ac:dyDescent="0.3">
      <c r="A79" s="736" t="s">
        <v>553</v>
      </c>
      <c r="B79" s="737" t="s">
        <v>2715</v>
      </c>
      <c r="C79" s="738" t="s">
        <v>558</v>
      </c>
      <c r="D79" s="739" t="s">
        <v>559</v>
      </c>
      <c r="E79" s="738" t="s">
        <v>578</v>
      </c>
      <c r="F79" s="739" t="s">
        <v>2716</v>
      </c>
      <c r="G79" s="738" t="s">
        <v>622</v>
      </c>
      <c r="H79" s="738" t="s">
        <v>856</v>
      </c>
      <c r="I79" s="738" t="s">
        <v>857</v>
      </c>
      <c r="J79" s="738" t="s">
        <v>858</v>
      </c>
      <c r="K79" s="738" t="s">
        <v>859</v>
      </c>
      <c r="L79" s="740">
        <v>126.35999999999999</v>
      </c>
      <c r="M79" s="740">
        <v>5</v>
      </c>
      <c r="N79" s="741">
        <v>631.79999999999995</v>
      </c>
    </row>
    <row r="80" spans="1:14" ht="14.4" customHeight="1" x14ac:dyDescent="0.3">
      <c r="A80" s="736" t="s">
        <v>553</v>
      </c>
      <c r="B80" s="737" t="s">
        <v>2715</v>
      </c>
      <c r="C80" s="738" t="s">
        <v>558</v>
      </c>
      <c r="D80" s="739" t="s">
        <v>559</v>
      </c>
      <c r="E80" s="738" t="s">
        <v>578</v>
      </c>
      <c r="F80" s="739" t="s">
        <v>2716</v>
      </c>
      <c r="G80" s="738" t="s">
        <v>622</v>
      </c>
      <c r="H80" s="738" t="s">
        <v>860</v>
      </c>
      <c r="I80" s="738" t="s">
        <v>861</v>
      </c>
      <c r="J80" s="738" t="s">
        <v>862</v>
      </c>
      <c r="K80" s="738" t="s">
        <v>863</v>
      </c>
      <c r="L80" s="740">
        <v>127.45000000000003</v>
      </c>
      <c r="M80" s="740">
        <v>17</v>
      </c>
      <c r="N80" s="741">
        <v>2166.6500000000005</v>
      </c>
    </row>
    <row r="81" spans="1:14" ht="14.4" customHeight="1" x14ac:dyDescent="0.3">
      <c r="A81" s="736" t="s">
        <v>553</v>
      </c>
      <c r="B81" s="737" t="s">
        <v>2715</v>
      </c>
      <c r="C81" s="738" t="s">
        <v>558</v>
      </c>
      <c r="D81" s="739" t="s">
        <v>559</v>
      </c>
      <c r="E81" s="738" t="s">
        <v>578</v>
      </c>
      <c r="F81" s="739" t="s">
        <v>2716</v>
      </c>
      <c r="G81" s="738" t="s">
        <v>622</v>
      </c>
      <c r="H81" s="738" t="s">
        <v>864</v>
      </c>
      <c r="I81" s="738" t="s">
        <v>865</v>
      </c>
      <c r="J81" s="738" t="s">
        <v>866</v>
      </c>
      <c r="K81" s="738" t="s">
        <v>867</v>
      </c>
      <c r="L81" s="740">
        <v>142.42999999999998</v>
      </c>
      <c r="M81" s="740">
        <v>15</v>
      </c>
      <c r="N81" s="741">
        <v>2136.4499999999998</v>
      </c>
    </row>
    <row r="82" spans="1:14" ht="14.4" customHeight="1" x14ac:dyDescent="0.3">
      <c r="A82" s="736" t="s">
        <v>553</v>
      </c>
      <c r="B82" s="737" t="s">
        <v>2715</v>
      </c>
      <c r="C82" s="738" t="s">
        <v>558</v>
      </c>
      <c r="D82" s="739" t="s">
        <v>559</v>
      </c>
      <c r="E82" s="738" t="s">
        <v>578</v>
      </c>
      <c r="F82" s="739" t="s">
        <v>2716</v>
      </c>
      <c r="G82" s="738" t="s">
        <v>622</v>
      </c>
      <c r="H82" s="738" t="s">
        <v>868</v>
      </c>
      <c r="I82" s="738" t="s">
        <v>869</v>
      </c>
      <c r="J82" s="738" t="s">
        <v>707</v>
      </c>
      <c r="K82" s="738" t="s">
        <v>870</v>
      </c>
      <c r="L82" s="740">
        <v>44.969999999999985</v>
      </c>
      <c r="M82" s="740">
        <v>40</v>
      </c>
      <c r="N82" s="741">
        <v>1798.7999999999995</v>
      </c>
    </row>
    <row r="83" spans="1:14" ht="14.4" customHeight="1" x14ac:dyDescent="0.3">
      <c r="A83" s="736" t="s">
        <v>553</v>
      </c>
      <c r="B83" s="737" t="s">
        <v>2715</v>
      </c>
      <c r="C83" s="738" t="s">
        <v>558</v>
      </c>
      <c r="D83" s="739" t="s">
        <v>559</v>
      </c>
      <c r="E83" s="738" t="s">
        <v>578</v>
      </c>
      <c r="F83" s="739" t="s">
        <v>2716</v>
      </c>
      <c r="G83" s="738" t="s">
        <v>622</v>
      </c>
      <c r="H83" s="738" t="s">
        <v>871</v>
      </c>
      <c r="I83" s="738" t="s">
        <v>871</v>
      </c>
      <c r="J83" s="738" t="s">
        <v>872</v>
      </c>
      <c r="K83" s="738" t="s">
        <v>873</v>
      </c>
      <c r="L83" s="740">
        <v>108.69999999999999</v>
      </c>
      <c r="M83" s="740">
        <v>12</v>
      </c>
      <c r="N83" s="741">
        <v>1304.3999999999999</v>
      </c>
    </row>
    <row r="84" spans="1:14" ht="14.4" customHeight="1" x14ac:dyDescent="0.3">
      <c r="A84" s="736" t="s">
        <v>553</v>
      </c>
      <c r="B84" s="737" t="s">
        <v>2715</v>
      </c>
      <c r="C84" s="738" t="s">
        <v>558</v>
      </c>
      <c r="D84" s="739" t="s">
        <v>559</v>
      </c>
      <c r="E84" s="738" t="s">
        <v>578</v>
      </c>
      <c r="F84" s="739" t="s">
        <v>2716</v>
      </c>
      <c r="G84" s="738" t="s">
        <v>622</v>
      </c>
      <c r="H84" s="738" t="s">
        <v>874</v>
      </c>
      <c r="I84" s="738" t="s">
        <v>875</v>
      </c>
      <c r="J84" s="738" t="s">
        <v>876</v>
      </c>
      <c r="K84" s="738" t="s">
        <v>877</v>
      </c>
      <c r="L84" s="740">
        <v>47.650086657537578</v>
      </c>
      <c r="M84" s="740">
        <v>9</v>
      </c>
      <c r="N84" s="741">
        <v>428.85077991783822</v>
      </c>
    </row>
    <row r="85" spans="1:14" ht="14.4" customHeight="1" x14ac:dyDescent="0.3">
      <c r="A85" s="736" t="s">
        <v>553</v>
      </c>
      <c r="B85" s="737" t="s">
        <v>2715</v>
      </c>
      <c r="C85" s="738" t="s">
        <v>558</v>
      </c>
      <c r="D85" s="739" t="s">
        <v>559</v>
      </c>
      <c r="E85" s="738" t="s">
        <v>578</v>
      </c>
      <c r="F85" s="739" t="s">
        <v>2716</v>
      </c>
      <c r="G85" s="738" t="s">
        <v>622</v>
      </c>
      <c r="H85" s="738" t="s">
        <v>878</v>
      </c>
      <c r="I85" s="738" t="s">
        <v>879</v>
      </c>
      <c r="J85" s="738" t="s">
        <v>876</v>
      </c>
      <c r="K85" s="738" t="s">
        <v>880</v>
      </c>
      <c r="L85" s="740">
        <v>210.01966724054495</v>
      </c>
      <c r="M85" s="740">
        <v>10</v>
      </c>
      <c r="N85" s="741">
        <v>2100.1966724054496</v>
      </c>
    </row>
    <row r="86" spans="1:14" ht="14.4" customHeight="1" x14ac:dyDescent="0.3">
      <c r="A86" s="736" t="s">
        <v>553</v>
      </c>
      <c r="B86" s="737" t="s">
        <v>2715</v>
      </c>
      <c r="C86" s="738" t="s">
        <v>558</v>
      </c>
      <c r="D86" s="739" t="s">
        <v>559</v>
      </c>
      <c r="E86" s="738" t="s">
        <v>578</v>
      </c>
      <c r="F86" s="739" t="s">
        <v>2716</v>
      </c>
      <c r="G86" s="738" t="s">
        <v>622</v>
      </c>
      <c r="H86" s="738" t="s">
        <v>881</v>
      </c>
      <c r="I86" s="738" t="s">
        <v>882</v>
      </c>
      <c r="J86" s="738" t="s">
        <v>883</v>
      </c>
      <c r="K86" s="738" t="s">
        <v>884</v>
      </c>
      <c r="L86" s="740">
        <v>375.80000000000007</v>
      </c>
      <c r="M86" s="740">
        <v>10</v>
      </c>
      <c r="N86" s="741">
        <v>3758.0000000000005</v>
      </c>
    </row>
    <row r="87" spans="1:14" ht="14.4" customHeight="1" x14ac:dyDescent="0.3">
      <c r="A87" s="736" t="s">
        <v>553</v>
      </c>
      <c r="B87" s="737" t="s">
        <v>2715</v>
      </c>
      <c r="C87" s="738" t="s">
        <v>558</v>
      </c>
      <c r="D87" s="739" t="s">
        <v>559</v>
      </c>
      <c r="E87" s="738" t="s">
        <v>578</v>
      </c>
      <c r="F87" s="739" t="s">
        <v>2716</v>
      </c>
      <c r="G87" s="738" t="s">
        <v>622</v>
      </c>
      <c r="H87" s="738" t="s">
        <v>885</v>
      </c>
      <c r="I87" s="738" t="s">
        <v>886</v>
      </c>
      <c r="J87" s="738" t="s">
        <v>887</v>
      </c>
      <c r="K87" s="738" t="s">
        <v>888</v>
      </c>
      <c r="L87" s="740">
        <v>53.04</v>
      </c>
      <c r="M87" s="740">
        <v>1</v>
      </c>
      <c r="N87" s="741">
        <v>53.04</v>
      </c>
    </row>
    <row r="88" spans="1:14" ht="14.4" customHeight="1" x14ac:dyDescent="0.3">
      <c r="A88" s="736" t="s">
        <v>553</v>
      </c>
      <c r="B88" s="737" t="s">
        <v>2715</v>
      </c>
      <c r="C88" s="738" t="s">
        <v>558</v>
      </c>
      <c r="D88" s="739" t="s">
        <v>559</v>
      </c>
      <c r="E88" s="738" t="s">
        <v>578</v>
      </c>
      <c r="F88" s="739" t="s">
        <v>2716</v>
      </c>
      <c r="G88" s="738" t="s">
        <v>622</v>
      </c>
      <c r="H88" s="738" t="s">
        <v>889</v>
      </c>
      <c r="I88" s="738" t="s">
        <v>890</v>
      </c>
      <c r="J88" s="738" t="s">
        <v>891</v>
      </c>
      <c r="K88" s="738" t="s">
        <v>892</v>
      </c>
      <c r="L88" s="740">
        <v>41.240000000000016</v>
      </c>
      <c r="M88" s="740">
        <v>4</v>
      </c>
      <c r="N88" s="741">
        <v>164.96000000000006</v>
      </c>
    </row>
    <row r="89" spans="1:14" ht="14.4" customHeight="1" x14ac:dyDescent="0.3">
      <c r="A89" s="736" t="s">
        <v>553</v>
      </c>
      <c r="B89" s="737" t="s">
        <v>2715</v>
      </c>
      <c r="C89" s="738" t="s">
        <v>558</v>
      </c>
      <c r="D89" s="739" t="s">
        <v>559</v>
      </c>
      <c r="E89" s="738" t="s">
        <v>578</v>
      </c>
      <c r="F89" s="739" t="s">
        <v>2716</v>
      </c>
      <c r="G89" s="738" t="s">
        <v>622</v>
      </c>
      <c r="H89" s="738" t="s">
        <v>893</v>
      </c>
      <c r="I89" s="738" t="s">
        <v>894</v>
      </c>
      <c r="J89" s="738" t="s">
        <v>895</v>
      </c>
      <c r="K89" s="738" t="s">
        <v>896</v>
      </c>
      <c r="L89" s="740">
        <v>112.215</v>
      </c>
      <c r="M89" s="740">
        <v>16</v>
      </c>
      <c r="N89" s="741">
        <v>1795.44</v>
      </c>
    </row>
    <row r="90" spans="1:14" ht="14.4" customHeight="1" x14ac:dyDescent="0.3">
      <c r="A90" s="736" t="s">
        <v>553</v>
      </c>
      <c r="B90" s="737" t="s">
        <v>2715</v>
      </c>
      <c r="C90" s="738" t="s">
        <v>558</v>
      </c>
      <c r="D90" s="739" t="s">
        <v>559</v>
      </c>
      <c r="E90" s="738" t="s">
        <v>578</v>
      </c>
      <c r="F90" s="739" t="s">
        <v>2716</v>
      </c>
      <c r="G90" s="738" t="s">
        <v>622</v>
      </c>
      <c r="H90" s="738" t="s">
        <v>897</v>
      </c>
      <c r="I90" s="738" t="s">
        <v>898</v>
      </c>
      <c r="J90" s="738" t="s">
        <v>899</v>
      </c>
      <c r="K90" s="738" t="s">
        <v>900</v>
      </c>
      <c r="L90" s="740">
        <v>46.98</v>
      </c>
      <c r="M90" s="740">
        <v>5</v>
      </c>
      <c r="N90" s="741">
        <v>234.89999999999998</v>
      </c>
    </row>
    <row r="91" spans="1:14" ht="14.4" customHeight="1" x14ac:dyDescent="0.3">
      <c r="A91" s="736" t="s">
        <v>553</v>
      </c>
      <c r="B91" s="737" t="s">
        <v>2715</v>
      </c>
      <c r="C91" s="738" t="s">
        <v>558</v>
      </c>
      <c r="D91" s="739" t="s">
        <v>559</v>
      </c>
      <c r="E91" s="738" t="s">
        <v>578</v>
      </c>
      <c r="F91" s="739" t="s">
        <v>2716</v>
      </c>
      <c r="G91" s="738" t="s">
        <v>622</v>
      </c>
      <c r="H91" s="738" t="s">
        <v>901</v>
      </c>
      <c r="I91" s="738" t="s">
        <v>902</v>
      </c>
      <c r="J91" s="738" t="s">
        <v>903</v>
      </c>
      <c r="K91" s="738" t="s">
        <v>904</v>
      </c>
      <c r="L91" s="740">
        <v>9.2949266463877329</v>
      </c>
      <c r="M91" s="740">
        <v>26</v>
      </c>
      <c r="N91" s="741">
        <v>241.66809280608106</v>
      </c>
    </row>
    <row r="92" spans="1:14" ht="14.4" customHeight="1" x14ac:dyDescent="0.3">
      <c r="A92" s="736" t="s">
        <v>553</v>
      </c>
      <c r="B92" s="737" t="s">
        <v>2715</v>
      </c>
      <c r="C92" s="738" t="s">
        <v>558</v>
      </c>
      <c r="D92" s="739" t="s">
        <v>559</v>
      </c>
      <c r="E92" s="738" t="s">
        <v>578</v>
      </c>
      <c r="F92" s="739" t="s">
        <v>2716</v>
      </c>
      <c r="G92" s="738" t="s">
        <v>622</v>
      </c>
      <c r="H92" s="738" t="s">
        <v>905</v>
      </c>
      <c r="I92" s="738" t="s">
        <v>906</v>
      </c>
      <c r="J92" s="738" t="s">
        <v>907</v>
      </c>
      <c r="K92" s="738" t="s">
        <v>908</v>
      </c>
      <c r="L92" s="740">
        <v>60.29999999999999</v>
      </c>
      <c r="M92" s="740">
        <v>9</v>
      </c>
      <c r="N92" s="741">
        <v>542.69999999999993</v>
      </c>
    </row>
    <row r="93" spans="1:14" ht="14.4" customHeight="1" x14ac:dyDescent="0.3">
      <c r="A93" s="736" t="s">
        <v>553</v>
      </c>
      <c r="B93" s="737" t="s">
        <v>2715</v>
      </c>
      <c r="C93" s="738" t="s">
        <v>558</v>
      </c>
      <c r="D93" s="739" t="s">
        <v>559</v>
      </c>
      <c r="E93" s="738" t="s">
        <v>578</v>
      </c>
      <c r="F93" s="739" t="s">
        <v>2716</v>
      </c>
      <c r="G93" s="738" t="s">
        <v>622</v>
      </c>
      <c r="H93" s="738" t="s">
        <v>909</v>
      </c>
      <c r="I93" s="738" t="s">
        <v>910</v>
      </c>
      <c r="J93" s="738" t="s">
        <v>911</v>
      </c>
      <c r="K93" s="738" t="s">
        <v>912</v>
      </c>
      <c r="L93" s="740">
        <v>26.280000000000008</v>
      </c>
      <c r="M93" s="740">
        <v>7</v>
      </c>
      <c r="N93" s="741">
        <v>183.96000000000006</v>
      </c>
    </row>
    <row r="94" spans="1:14" ht="14.4" customHeight="1" x14ac:dyDescent="0.3">
      <c r="A94" s="736" t="s">
        <v>553</v>
      </c>
      <c r="B94" s="737" t="s">
        <v>2715</v>
      </c>
      <c r="C94" s="738" t="s">
        <v>558</v>
      </c>
      <c r="D94" s="739" t="s">
        <v>559</v>
      </c>
      <c r="E94" s="738" t="s">
        <v>578</v>
      </c>
      <c r="F94" s="739" t="s">
        <v>2716</v>
      </c>
      <c r="G94" s="738" t="s">
        <v>622</v>
      </c>
      <c r="H94" s="738" t="s">
        <v>913</v>
      </c>
      <c r="I94" s="738" t="s">
        <v>914</v>
      </c>
      <c r="J94" s="738" t="s">
        <v>915</v>
      </c>
      <c r="K94" s="738" t="s">
        <v>916</v>
      </c>
      <c r="L94" s="740">
        <v>171.71001562599758</v>
      </c>
      <c r="M94" s="740">
        <v>38</v>
      </c>
      <c r="N94" s="741">
        <v>6524.9805937879082</v>
      </c>
    </row>
    <row r="95" spans="1:14" ht="14.4" customHeight="1" x14ac:dyDescent="0.3">
      <c r="A95" s="736" t="s">
        <v>553</v>
      </c>
      <c r="B95" s="737" t="s">
        <v>2715</v>
      </c>
      <c r="C95" s="738" t="s">
        <v>558</v>
      </c>
      <c r="D95" s="739" t="s">
        <v>559</v>
      </c>
      <c r="E95" s="738" t="s">
        <v>578</v>
      </c>
      <c r="F95" s="739" t="s">
        <v>2716</v>
      </c>
      <c r="G95" s="738" t="s">
        <v>622</v>
      </c>
      <c r="H95" s="738" t="s">
        <v>917</v>
      </c>
      <c r="I95" s="738" t="s">
        <v>918</v>
      </c>
      <c r="J95" s="738" t="s">
        <v>919</v>
      </c>
      <c r="K95" s="738"/>
      <c r="L95" s="740">
        <v>218.20000000000005</v>
      </c>
      <c r="M95" s="740">
        <v>1</v>
      </c>
      <c r="N95" s="741">
        <v>218.20000000000005</v>
      </c>
    </row>
    <row r="96" spans="1:14" ht="14.4" customHeight="1" x14ac:dyDescent="0.3">
      <c r="A96" s="736" t="s">
        <v>553</v>
      </c>
      <c r="B96" s="737" t="s">
        <v>2715</v>
      </c>
      <c r="C96" s="738" t="s">
        <v>558</v>
      </c>
      <c r="D96" s="739" t="s">
        <v>559</v>
      </c>
      <c r="E96" s="738" t="s">
        <v>578</v>
      </c>
      <c r="F96" s="739" t="s">
        <v>2716</v>
      </c>
      <c r="G96" s="738" t="s">
        <v>622</v>
      </c>
      <c r="H96" s="738" t="s">
        <v>920</v>
      </c>
      <c r="I96" s="738" t="s">
        <v>921</v>
      </c>
      <c r="J96" s="738" t="s">
        <v>922</v>
      </c>
      <c r="K96" s="738" t="s">
        <v>923</v>
      </c>
      <c r="L96" s="740">
        <v>73.440000000000012</v>
      </c>
      <c r="M96" s="740">
        <v>1</v>
      </c>
      <c r="N96" s="741">
        <v>73.440000000000012</v>
      </c>
    </row>
    <row r="97" spans="1:14" ht="14.4" customHeight="1" x14ac:dyDescent="0.3">
      <c r="A97" s="736" t="s">
        <v>553</v>
      </c>
      <c r="B97" s="737" t="s">
        <v>2715</v>
      </c>
      <c r="C97" s="738" t="s">
        <v>558</v>
      </c>
      <c r="D97" s="739" t="s">
        <v>559</v>
      </c>
      <c r="E97" s="738" t="s">
        <v>578</v>
      </c>
      <c r="F97" s="739" t="s">
        <v>2716</v>
      </c>
      <c r="G97" s="738" t="s">
        <v>622</v>
      </c>
      <c r="H97" s="738" t="s">
        <v>924</v>
      </c>
      <c r="I97" s="738" t="s">
        <v>925</v>
      </c>
      <c r="J97" s="738" t="s">
        <v>926</v>
      </c>
      <c r="K97" s="738" t="s">
        <v>777</v>
      </c>
      <c r="L97" s="740">
        <v>31.993124999999996</v>
      </c>
      <c r="M97" s="740">
        <v>16</v>
      </c>
      <c r="N97" s="741">
        <v>511.88999999999993</v>
      </c>
    </row>
    <row r="98" spans="1:14" ht="14.4" customHeight="1" x14ac:dyDescent="0.3">
      <c r="A98" s="736" t="s">
        <v>553</v>
      </c>
      <c r="B98" s="737" t="s">
        <v>2715</v>
      </c>
      <c r="C98" s="738" t="s">
        <v>558</v>
      </c>
      <c r="D98" s="739" t="s">
        <v>559</v>
      </c>
      <c r="E98" s="738" t="s">
        <v>578</v>
      </c>
      <c r="F98" s="739" t="s">
        <v>2716</v>
      </c>
      <c r="G98" s="738" t="s">
        <v>622</v>
      </c>
      <c r="H98" s="738" t="s">
        <v>927</v>
      </c>
      <c r="I98" s="738" t="s">
        <v>928</v>
      </c>
      <c r="J98" s="738" t="s">
        <v>929</v>
      </c>
      <c r="K98" s="738" t="s">
        <v>930</v>
      </c>
      <c r="L98" s="740">
        <v>67.38995898785646</v>
      </c>
      <c r="M98" s="740">
        <v>24</v>
      </c>
      <c r="N98" s="741">
        <v>1617.359015708555</v>
      </c>
    </row>
    <row r="99" spans="1:14" ht="14.4" customHeight="1" x14ac:dyDescent="0.3">
      <c r="A99" s="736" t="s">
        <v>553</v>
      </c>
      <c r="B99" s="737" t="s">
        <v>2715</v>
      </c>
      <c r="C99" s="738" t="s">
        <v>558</v>
      </c>
      <c r="D99" s="739" t="s">
        <v>559</v>
      </c>
      <c r="E99" s="738" t="s">
        <v>578</v>
      </c>
      <c r="F99" s="739" t="s">
        <v>2716</v>
      </c>
      <c r="G99" s="738" t="s">
        <v>622</v>
      </c>
      <c r="H99" s="738" t="s">
        <v>931</v>
      </c>
      <c r="I99" s="738" t="s">
        <v>932</v>
      </c>
      <c r="J99" s="738" t="s">
        <v>933</v>
      </c>
      <c r="K99" s="738" t="s">
        <v>934</v>
      </c>
      <c r="L99" s="740">
        <v>55.19</v>
      </c>
      <c r="M99" s="740">
        <v>1</v>
      </c>
      <c r="N99" s="741">
        <v>55.19</v>
      </c>
    </row>
    <row r="100" spans="1:14" ht="14.4" customHeight="1" x14ac:dyDescent="0.3">
      <c r="A100" s="736" t="s">
        <v>553</v>
      </c>
      <c r="B100" s="737" t="s">
        <v>2715</v>
      </c>
      <c r="C100" s="738" t="s">
        <v>558</v>
      </c>
      <c r="D100" s="739" t="s">
        <v>559</v>
      </c>
      <c r="E100" s="738" t="s">
        <v>578</v>
      </c>
      <c r="F100" s="739" t="s">
        <v>2716</v>
      </c>
      <c r="G100" s="738" t="s">
        <v>622</v>
      </c>
      <c r="H100" s="738" t="s">
        <v>935</v>
      </c>
      <c r="I100" s="738" t="s">
        <v>936</v>
      </c>
      <c r="J100" s="738" t="s">
        <v>937</v>
      </c>
      <c r="K100" s="738" t="s">
        <v>938</v>
      </c>
      <c r="L100" s="740">
        <v>112.95991362505612</v>
      </c>
      <c r="M100" s="740">
        <v>21</v>
      </c>
      <c r="N100" s="741">
        <v>2372.1581861261784</v>
      </c>
    </row>
    <row r="101" spans="1:14" ht="14.4" customHeight="1" x14ac:dyDescent="0.3">
      <c r="A101" s="736" t="s">
        <v>553</v>
      </c>
      <c r="B101" s="737" t="s">
        <v>2715</v>
      </c>
      <c r="C101" s="738" t="s">
        <v>558</v>
      </c>
      <c r="D101" s="739" t="s">
        <v>559</v>
      </c>
      <c r="E101" s="738" t="s">
        <v>578</v>
      </c>
      <c r="F101" s="739" t="s">
        <v>2716</v>
      </c>
      <c r="G101" s="738" t="s">
        <v>622</v>
      </c>
      <c r="H101" s="738" t="s">
        <v>939</v>
      </c>
      <c r="I101" s="738" t="s">
        <v>940</v>
      </c>
      <c r="J101" s="738" t="s">
        <v>941</v>
      </c>
      <c r="K101" s="738" t="s">
        <v>942</v>
      </c>
      <c r="L101" s="740">
        <v>34.449999999999996</v>
      </c>
      <c r="M101" s="740">
        <v>7</v>
      </c>
      <c r="N101" s="741">
        <v>241.14999999999998</v>
      </c>
    </row>
    <row r="102" spans="1:14" ht="14.4" customHeight="1" x14ac:dyDescent="0.3">
      <c r="A102" s="736" t="s">
        <v>553</v>
      </c>
      <c r="B102" s="737" t="s">
        <v>2715</v>
      </c>
      <c r="C102" s="738" t="s">
        <v>558</v>
      </c>
      <c r="D102" s="739" t="s">
        <v>559</v>
      </c>
      <c r="E102" s="738" t="s">
        <v>578</v>
      </c>
      <c r="F102" s="739" t="s">
        <v>2716</v>
      </c>
      <c r="G102" s="738" t="s">
        <v>622</v>
      </c>
      <c r="H102" s="738" t="s">
        <v>943</v>
      </c>
      <c r="I102" s="738" t="s">
        <v>944</v>
      </c>
      <c r="J102" s="738" t="s">
        <v>945</v>
      </c>
      <c r="K102" s="738" t="s">
        <v>946</v>
      </c>
      <c r="L102" s="740">
        <v>34.33</v>
      </c>
      <c r="M102" s="740">
        <v>4</v>
      </c>
      <c r="N102" s="741">
        <v>137.32</v>
      </c>
    </row>
    <row r="103" spans="1:14" ht="14.4" customHeight="1" x14ac:dyDescent="0.3">
      <c r="A103" s="736" t="s">
        <v>553</v>
      </c>
      <c r="B103" s="737" t="s">
        <v>2715</v>
      </c>
      <c r="C103" s="738" t="s">
        <v>558</v>
      </c>
      <c r="D103" s="739" t="s">
        <v>559</v>
      </c>
      <c r="E103" s="738" t="s">
        <v>578</v>
      </c>
      <c r="F103" s="739" t="s">
        <v>2716</v>
      </c>
      <c r="G103" s="738" t="s">
        <v>622</v>
      </c>
      <c r="H103" s="738" t="s">
        <v>947</v>
      </c>
      <c r="I103" s="738" t="s">
        <v>948</v>
      </c>
      <c r="J103" s="738" t="s">
        <v>949</v>
      </c>
      <c r="K103" s="738" t="s">
        <v>950</v>
      </c>
      <c r="L103" s="740">
        <v>132.64000000000001</v>
      </c>
      <c r="M103" s="740">
        <v>1</v>
      </c>
      <c r="N103" s="741">
        <v>132.64000000000001</v>
      </c>
    </row>
    <row r="104" spans="1:14" ht="14.4" customHeight="1" x14ac:dyDescent="0.3">
      <c r="A104" s="736" t="s">
        <v>553</v>
      </c>
      <c r="B104" s="737" t="s">
        <v>2715</v>
      </c>
      <c r="C104" s="738" t="s">
        <v>558</v>
      </c>
      <c r="D104" s="739" t="s">
        <v>559</v>
      </c>
      <c r="E104" s="738" t="s">
        <v>578</v>
      </c>
      <c r="F104" s="739" t="s">
        <v>2716</v>
      </c>
      <c r="G104" s="738" t="s">
        <v>622</v>
      </c>
      <c r="H104" s="738" t="s">
        <v>951</v>
      </c>
      <c r="I104" s="738" t="s">
        <v>952</v>
      </c>
      <c r="J104" s="738" t="s">
        <v>953</v>
      </c>
      <c r="K104" s="738" t="s">
        <v>954</v>
      </c>
      <c r="L104" s="740">
        <v>73.470000000000027</v>
      </c>
      <c r="M104" s="740">
        <v>5</v>
      </c>
      <c r="N104" s="741">
        <v>367.35000000000014</v>
      </c>
    </row>
    <row r="105" spans="1:14" ht="14.4" customHeight="1" x14ac:dyDescent="0.3">
      <c r="A105" s="736" t="s">
        <v>553</v>
      </c>
      <c r="B105" s="737" t="s">
        <v>2715</v>
      </c>
      <c r="C105" s="738" t="s">
        <v>558</v>
      </c>
      <c r="D105" s="739" t="s">
        <v>559</v>
      </c>
      <c r="E105" s="738" t="s">
        <v>578</v>
      </c>
      <c r="F105" s="739" t="s">
        <v>2716</v>
      </c>
      <c r="G105" s="738" t="s">
        <v>622</v>
      </c>
      <c r="H105" s="738" t="s">
        <v>955</v>
      </c>
      <c r="I105" s="738" t="s">
        <v>956</v>
      </c>
      <c r="J105" s="738" t="s">
        <v>957</v>
      </c>
      <c r="K105" s="738" t="s">
        <v>958</v>
      </c>
      <c r="L105" s="740">
        <v>45.849999999999994</v>
      </c>
      <c r="M105" s="740">
        <v>5</v>
      </c>
      <c r="N105" s="741">
        <v>229.24999999999997</v>
      </c>
    </row>
    <row r="106" spans="1:14" ht="14.4" customHeight="1" x14ac:dyDescent="0.3">
      <c r="A106" s="736" t="s">
        <v>553</v>
      </c>
      <c r="B106" s="737" t="s">
        <v>2715</v>
      </c>
      <c r="C106" s="738" t="s">
        <v>558</v>
      </c>
      <c r="D106" s="739" t="s">
        <v>559</v>
      </c>
      <c r="E106" s="738" t="s">
        <v>578</v>
      </c>
      <c r="F106" s="739" t="s">
        <v>2716</v>
      </c>
      <c r="G106" s="738" t="s">
        <v>622</v>
      </c>
      <c r="H106" s="738" t="s">
        <v>959</v>
      </c>
      <c r="I106" s="738" t="s">
        <v>960</v>
      </c>
      <c r="J106" s="738" t="s">
        <v>961</v>
      </c>
      <c r="K106" s="738" t="s">
        <v>962</v>
      </c>
      <c r="L106" s="740">
        <v>100.18000000000002</v>
      </c>
      <c r="M106" s="740">
        <v>3</v>
      </c>
      <c r="N106" s="741">
        <v>300.54000000000008</v>
      </c>
    </row>
    <row r="107" spans="1:14" ht="14.4" customHeight="1" x14ac:dyDescent="0.3">
      <c r="A107" s="736" t="s">
        <v>553</v>
      </c>
      <c r="B107" s="737" t="s">
        <v>2715</v>
      </c>
      <c r="C107" s="738" t="s">
        <v>558</v>
      </c>
      <c r="D107" s="739" t="s">
        <v>559</v>
      </c>
      <c r="E107" s="738" t="s">
        <v>578</v>
      </c>
      <c r="F107" s="739" t="s">
        <v>2716</v>
      </c>
      <c r="G107" s="738" t="s">
        <v>622</v>
      </c>
      <c r="H107" s="738" t="s">
        <v>963</v>
      </c>
      <c r="I107" s="738" t="s">
        <v>964</v>
      </c>
      <c r="J107" s="738" t="s">
        <v>961</v>
      </c>
      <c r="K107" s="738" t="s">
        <v>965</v>
      </c>
      <c r="L107" s="740">
        <v>34.670000000000009</v>
      </c>
      <c r="M107" s="740">
        <v>1</v>
      </c>
      <c r="N107" s="741">
        <v>34.670000000000009</v>
      </c>
    </row>
    <row r="108" spans="1:14" ht="14.4" customHeight="1" x14ac:dyDescent="0.3">
      <c r="A108" s="736" t="s">
        <v>553</v>
      </c>
      <c r="B108" s="737" t="s">
        <v>2715</v>
      </c>
      <c r="C108" s="738" t="s">
        <v>558</v>
      </c>
      <c r="D108" s="739" t="s">
        <v>559</v>
      </c>
      <c r="E108" s="738" t="s">
        <v>578</v>
      </c>
      <c r="F108" s="739" t="s">
        <v>2716</v>
      </c>
      <c r="G108" s="738" t="s">
        <v>622</v>
      </c>
      <c r="H108" s="738" t="s">
        <v>966</v>
      </c>
      <c r="I108" s="738" t="s">
        <v>967</v>
      </c>
      <c r="J108" s="738" t="s">
        <v>968</v>
      </c>
      <c r="K108" s="738" t="s">
        <v>969</v>
      </c>
      <c r="L108" s="740">
        <v>61.729949393515511</v>
      </c>
      <c r="M108" s="740">
        <v>2</v>
      </c>
      <c r="N108" s="741">
        <v>123.45989878703102</v>
      </c>
    </row>
    <row r="109" spans="1:14" ht="14.4" customHeight="1" x14ac:dyDescent="0.3">
      <c r="A109" s="736" t="s">
        <v>553</v>
      </c>
      <c r="B109" s="737" t="s">
        <v>2715</v>
      </c>
      <c r="C109" s="738" t="s">
        <v>558</v>
      </c>
      <c r="D109" s="739" t="s">
        <v>559</v>
      </c>
      <c r="E109" s="738" t="s">
        <v>578</v>
      </c>
      <c r="F109" s="739" t="s">
        <v>2716</v>
      </c>
      <c r="G109" s="738" t="s">
        <v>622</v>
      </c>
      <c r="H109" s="738" t="s">
        <v>970</v>
      </c>
      <c r="I109" s="738" t="s">
        <v>971</v>
      </c>
      <c r="J109" s="738" t="s">
        <v>972</v>
      </c>
      <c r="K109" s="738" t="s">
        <v>973</v>
      </c>
      <c r="L109" s="740">
        <v>28.410000000000011</v>
      </c>
      <c r="M109" s="740">
        <v>60</v>
      </c>
      <c r="N109" s="741">
        <v>1704.6000000000006</v>
      </c>
    </row>
    <row r="110" spans="1:14" ht="14.4" customHeight="1" x14ac:dyDescent="0.3">
      <c r="A110" s="736" t="s">
        <v>553</v>
      </c>
      <c r="B110" s="737" t="s">
        <v>2715</v>
      </c>
      <c r="C110" s="738" t="s">
        <v>558</v>
      </c>
      <c r="D110" s="739" t="s">
        <v>559</v>
      </c>
      <c r="E110" s="738" t="s">
        <v>578</v>
      </c>
      <c r="F110" s="739" t="s">
        <v>2716</v>
      </c>
      <c r="G110" s="738" t="s">
        <v>622</v>
      </c>
      <c r="H110" s="738" t="s">
        <v>974</v>
      </c>
      <c r="I110" s="738" t="s">
        <v>974</v>
      </c>
      <c r="J110" s="738" t="s">
        <v>975</v>
      </c>
      <c r="K110" s="738" t="s">
        <v>976</v>
      </c>
      <c r="L110" s="740">
        <v>1147.92</v>
      </c>
      <c r="M110" s="740">
        <v>1</v>
      </c>
      <c r="N110" s="741">
        <v>1147.92</v>
      </c>
    </row>
    <row r="111" spans="1:14" ht="14.4" customHeight="1" x14ac:dyDescent="0.3">
      <c r="A111" s="736" t="s">
        <v>553</v>
      </c>
      <c r="B111" s="737" t="s">
        <v>2715</v>
      </c>
      <c r="C111" s="738" t="s">
        <v>558</v>
      </c>
      <c r="D111" s="739" t="s">
        <v>559</v>
      </c>
      <c r="E111" s="738" t="s">
        <v>578</v>
      </c>
      <c r="F111" s="739" t="s">
        <v>2716</v>
      </c>
      <c r="G111" s="738" t="s">
        <v>622</v>
      </c>
      <c r="H111" s="738" t="s">
        <v>977</v>
      </c>
      <c r="I111" s="738" t="s">
        <v>977</v>
      </c>
      <c r="J111" s="738" t="s">
        <v>624</v>
      </c>
      <c r="K111" s="738" t="s">
        <v>978</v>
      </c>
      <c r="L111" s="740">
        <v>192.5</v>
      </c>
      <c r="M111" s="740">
        <v>26</v>
      </c>
      <c r="N111" s="741">
        <v>5005</v>
      </c>
    </row>
    <row r="112" spans="1:14" ht="14.4" customHeight="1" x14ac:dyDescent="0.3">
      <c r="A112" s="736" t="s">
        <v>553</v>
      </c>
      <c r="B112" s="737" t="s">
        <v>2715</v>
      </c>
      <c r="C112" s="738" t="s">
        <v>558</v>
      </c>
      <c r="D112" s="739" t="s">
        <v>559</v>
      </c>
      <c r="E112" s="738" t="s">
        <v>578</v>
      </c>
      <c r="F112" s="739" t="s">
        <v>2716</v>
      </c>
      <c r="G112" s="738" t="s">
        <v>622</v>
      </c>
      <c r="H112" s="738" t="s">
        <v>979</v>
      </c>
      <c r="I112" s="738" t="s">
        <v>980</v>
      </c>
      <c r="J112" s="738" t="s">
        <v>656</v>
      </c>
      <c r="K112" s="738" t="s">
        <v>981</v>
      </c>
      <c r="L112" s="740">
        <v>42.169954856551556</v>
      </c>
      <c r="M112" s="740">
        <v>2</v>
      </c>
      <c r="N112" s="741">
        <v>84.339909713103111</v>
      </c>
    </row>
    <row r="113" spans="1:14" ht="14.4" customHeight="1" x14ac:dyDescent="0.3">
      <c r="A113" s="736" t="s">
        <v>553</v>
      </c>
      <c r="B113" s="737" t="s">
        <v>2715</v>
      </c>
      <c r="C113" s="738" t="s">
        <v>558</v>
      </c>
      <c r="D113" s="739" t="s">
        <v>559</v>
      </c>
      <c r="E113" s="738" t="s">
        <v>578</v>
      </c>
      <c r="F113" s="739" t="s">
        <v>2716</v>
      </c>
      <c r="G113" s="738" t="s">
        <v>622</v>
      </c>
      <c r="H113" s="738" t="s">
        <v>982</v>
      </c>
      <c r="I113" s="738" t="s">
        <v>983</v>
      </c>
      <c r="J113" s="738" t="s">
        <v>984</v>
      </c>
      <c r="K113" s="738" t="s">
        <v>985</v>
      </c>
      <c r="L113" s="740">
        <v>50.929999999999971</v>
      </c>
      <c r="M113" s="740">
        <v>1</v>
      </c>
      <c r="N113" s="741">
        <v>50.929999999999971</v>
      </c>
    </row>
    <row r="114" spans="1:14" ht="14.4" customHeight="1" x14ac:dyDescent="0.3">
      <c r="A114" s="736" t="s">
        <v>553</v>
      </c>
      <c r="B114" s="737" t="s">
        <v>2715</v>
      </c>
      <c r="C114" s="738" t="s">
        <v>558</v>
      </c>
      <c r="D114" s="739" t="s">
        <v>559</v>
      </c>
      <c r="E114" s="738" t="s">
        <v>578</v>
      </c>
      <c r="F114" s="739" t="s">
        <v>2716</v>
      </c>
      <c r="G114" s="738" t="s">
        <v>622</v>
      </c>
      <c r="H114" s="738" t="s">
        <v>986</v>
      </c>
      <c r="I114" s="738" t="s">
        <v>987</v>
      </c>
      <c r="J114" s="738" t="s">
        <v>988</v>
      </c>
      <c r="K114" s="738" t="s">
        <v>989</v>
      </c>
      <c r="L114" s="740">
        <v>52.990000000000009</v>
      </c>
      <c r="M114" s="740">
        <v>1</v>
      </c>
      <c r="N114" s="741">
        <v>52.990000000000009</v>
      </c>
    </row>
    <row r="115" spans="1:14" ht="14.4" customHeight="1" x14ac:dyDescent="0.3">
      <c r="A115" s="736" t="s">
        <v>553</v>
      </c>
      <c r="B115" s="737" t="s">
        <v>2715</v>
      </c>
      <c r="C115" s="738" t="s">
        <v>558</v>
      </c>
      <c r="D115" s="739" t="s">
        <v>559</v>
      </c>
      <c r="E115" s="738" t="s">
        <v>578</v>
      </c>
      <c r="F115" s="739" t="s">
        <v>2716</v>
      </c>
      <c r="G115" s="738" t="s">
        <v>622</v>
      </c>
      <c r="H115" s="738" t="s">
        <v>990</v>
      </c>
      <c r="I115" s="738" t="s">
        <v>991</v>
      </c>
      <c r="J115" s="738" t="s">
        <v>992</v>
      </c>
      <c r="K115" s="738" t="s">
        <v>993</v>
      </c>
      <c r="L115" s="740">
        <v>65.25</v>
      </c>
      <c r="M115" s="740">
        <v>1</v>
      </c>
      <c r="N115" s="741">
        <v>65.25</v>
      </c>
    </row>
    <row r="116" spans="1:14" ht="14.4" customHeight="1" x14ac:dyDescent="0.3">
      <c r="A116" s="736" t="s">
        <v>553</v>
      </c>
      <c r="B116" s="737" t="s">
        <v>2715</v>
      </c>
      <c r="C116" s="738" t="s">
        <v>558</v>
      </c>
      <c r="D116" s="739" t="s">
        <v>559</v>
      </c>
      <c r="E116" s="738" t="s">
        <v>578</v>
      </c>
      <c r="F116" s="739" t="s">
        <v>2716</v>
      </c>
      <c r="G116" s="738" t="s">
        <v>622</v>
      </c>
      <c r="H116" s="738" t="s">
        <v>994</v>
      </c>
      <c r="I116" s="738" t="s">
        <v>995</v>
      </c>
      <c r="J116" s="738" t="s">
        <v>996</v>
      </c>
      <c r="K116" s="738" t="s">
        <v>997</v>
      </c>
      <c r="L116" s="740">
        <v>112.40363636363637</v>
      </c>
      <c r="M116" s="740">
        <v>11</v>
      </c>
      <c r="N116" s="741">
        <v>1236.44</v>
      </c>
    </row>
    <row r="117" spans="1:14" ht="14.4" customHeight="1" x14ac:dyDescent="0.3">
      <c r="A117" s="736" t="s">
        <v>553</v>
      </c>
      <c r="B117" s="737" t="s">
        <v>2715</v>
      </c>
      <c r="C117" s="738" t="s">
        <v>558</v>
      </c>
      <c r="D117" s="739" t="s">
        <v>559</v>
      </c>
      <c r="E117" s="738" t="s">
        <v>578</v>
      </c>
      <c r="F117" s="739" t="s">
        <v>2716</v>
      </c>
      <c r="G117" s="738" t="s">
        <v>622</v>
      </c>
      <c r="H117" s="738" t="s">
        <v>998</v>
      </c>
      <c r="I117" s="738" t="s">
        <v>999</v>
      </c>
      <c r="J117" s="738" t="s">
        <v>707</v>
      </c>
      <c r="K117" s="738" t="s">
        <v>1000</v>
      </c>
      <c r="L117" s="740">
        <v>73.609999999999985</v>
      </c>
      <c r="M117" s="740">
        <v>7</v>
      </c>
      <c r="N117" s="741">
        <v>515.26999999999987</v>
      </c>
    </row>
    <row r="118" spans="1:14" ht="14.4" customHeight="1" x14ac:dyDescent="0.3">
      <c r="A118" s="736" t="s">
        <v>553</v>
      </c>
      <c r="B118" s="737" t="s">
        <v>2715</v>
      </c>
      <c r="C118" s="738" t="s">
        <v>558</v>
      </c>
      <c r="D118" s="739" t="s">
        <v>559</v>
      </c>
      <c r="E118" s="738" t="s">
        <v>578</v>
      </c>
      <c r="F118" s="739" t="s">
        <v>2716</v>
      </c>
      <c r="G118" s="738" t="s">
        <v>622</v>
      </c>
      <c r="H118" s="738" t="s">
        <v>1001</v>
      </c>
      <c r="I118" s="738" t="s">
        <v>1002</v>
      </c>
      <c r="J118" s="738" t="s">
        <v>1003</v>
      </c>
      <c r="K118" s="738" t="s">
        <v>1004</v>
      </c>
      <c r="L118" s="740">
        <v>64.199999999999989</v>
      </c>
      <c r="M118" s="740">
        <v>6</v>
      </c>
      <c r="N118" s="741">
        <v>385.19999999999993</v>
      </c>
    </row>
    <row r="119" spans="1:14" ht="14.4" customHeight="1" x14ac:dyDescent="0.3">
      <c r="A119" s="736" t="s">
        <v>553</v>
      </c>
      <c r="B119" s="737" t="s">
        <v>2715</v>
      </c>
      <c r="C119" s="738" t="s">
        <v>558</v>
      </c>
      <c r="D119" s="739" t="s">
        <v>559</v>
      </c>
      <c r="E119" s="738" t="s">
        <v>578</v>
      </c>
      <c r="F119" s="739" t="s">
        <v>2716</v>
      </c>
      <c r="G119" s="738" t="s">
        <v>622</v>
      </c>
      <c r="H119" s="738" t="s">
        <v>1005</v>
      </c>
      <c r="I119" s="738" t="s">
        <v>1006</v>
      </c>
      <c r="J119" s="738" t="s">
        <v>1007</v>
      </c>
      <c r="K119" s="738" t="s">
        <v>1008</v>
      </c>
      <c r="L119" s="740">
        <v>40.83</v>
      </c>
      <c r="M119" s="740">
        <v>2</v>
      </c>
      <c r="N119" s="741">
        <v>81.66</v>
      </c>
    </row>
    <row r="120" spans="1:14" ht="14.4" customHeight="1" x14ac:dyDescent="0.3">
      <c r="A120" s="736" t="s">
        <v>553</v>
      </c>
      <c r="B120" s="737" t="s">
        <v>2715</v>
      </c>
      <c r="C120" s="738" t="s">
        <v>558</v>
      </c>
      <c r="D120" s="739" t="s">
        <v>559</v>
      </c>
      <c r="E120" s="738" t="s">
        <v>578</v>
      </c>
      <c r="F120" s="739" t="s">
        <v>2716</v>
      </c>
      <c r="G120" s="738" t="s">
        <v>622</v>
      </c>
      <c r="H120" s="738" t="s">
        <v>1009</v>
      </c>
      <c r="I120" s="738" t="s">
        <v>1010</v>
      </c>
      <c r="J120" s="738" t="s">
        <v>1011</v>
      </c>
      <c r="K120" s="738" t="s">
        <v>1012</v>
      </c>
      <c r="L120" s="740">
        <v>138.84</v>
      </c>
      <c r="M120" s="740">
        <v>4</v>
      </c>
      <c r="N120" s="741">
        <v>555.36</v>
      </c>
    </row>
    <row r="121" spans="1:14" ht="14.4" customHeight="1" x14ac:dyDescent="0.3">
      <c r="A121" s="736" t="s">
        <v>553</v>
      </c>
      <c r="B121" s="737" t="s">
        <v>2715</v>
      </c>
      <c r="C121" s="738" t="s">
        <v>558</v>
      </c>
      <c r="D121" s="739" t="s">
        <v>559</v>
      </c>
      <c r="E121" s="738" t="s">
        <v>578</v>
      </c>
      <c r="F121" s="739" t="s">
        <v>2716</v>
      </c>
      <c r="G121" s="738" t="s">
        <v>622</v>
      </c>
      <c r="H121" s="738" t="s">
        <v>1013</v>
      </c>
      <c r="I121" s="738" t="s">
        <v>1014</v>
      </c>
      <c r="J121" s="738" t="s">
        <v>1015</v>
      </c>
      <c r="K121" s="738" t="s">
        <v>1016</v>
      </c>
      <c r="L121" s="740">
        <v>188.88000000000002</v>
      </c>
      <c r="M121" s="740">
        <v>2</v>
      </c>
      <c r="N121" s="741">
        <v>377.76000000000005</v>
      </c>
    </row>
    <row r="122" spans="1:14" ht="14.4" customHeight="1" x14ac:dyDescent="0.3">
      <c r="A122" s="736" t="s">
        <v>553</v>
      </c>
      <c r="B122" s="737" t="s">
        <v>2715</v>
      </c>
      <c r="C122" s="738" t="s">
        <v>558</v>
      </c>
      <c r="D122" s="739" t="s">
        <v>559</v>
      </c>
      <c r="E122" s="738" t="s">
        <v>578</v>
      </c>
      <c r="F122" s="739" t="s">
        <v>2716</v>
      </c>
      <c r="G122" s="738" t="s">
        <v>622</v>
      </c>
      <c r="H122" s="738" t="s">
        <v>1017</v>
      </c>
      <c r="I122" s="738" t="s">
        <v>1018</v>
      </c>
      <c r="J122" s="738" t="s">
        <v>1019</v>
      </c>
      <c r="K122" s="738" t="s">
        <v>1020</v>
      </c>
      <c r="L122" s="740">
        <v>104.87</v>
      </c>
      <c r="M122" s="740">
        <v>1</v>
      </c>
      <c r="N122" s="741">
        <v>104.87</v>
      </c>
    </row>
    <row r="123" spans="1:14" ht="14.4" customHeight="1" x14ac:dyDescent="0.3">
      <c r="A123" s="736" t="s">
        <v>553</v>
      </c>
      <c r="B123" s="737" t="s">
        <v>2715</v>
      </c>
      <c r="C123" s="738" t="s">
        <v>558</v>
      </c>
      <c r="D123" s="739" t="s">
        <v>559</v>
      </c>
      <c r="E123" s="738" t="s">
        <v>578</v>
      </c>
      <c r="F123" s="739" t="s">
        <v>2716</v>
      </c>
      <c r="G123" s="738" t="s">
        <v>622</v>
      </c>
      <c r="H123" s="738" t="s">
        <v>1021</v>
      </c>
      <c r="I123" s="738" t="s">
        <v>1022</v>
      </c>
      <c r="J123" s="738" t="s">
        <v>1023</v>
      </c>
      <c r="K123" s="738" t="s">
        <v>1024</v>
      </c>
      <c r="L123" s="740">
        <v>44.230000000000004</v>
      </c>
      <c r="M123" s="740">
        <v>2</v>
      </c>
      <c r="N123" s="741">
        <v>88.460000000000008</v>
      </c>
    </row>
    <row r="124" spans="1:14" ht="14.4" customHeight="1" x14ac:dyDescent="0.3">
      <c r="A124" s="736" t="s">
        <v>553</v>
      </c>
      <c r="B124" s="737" t="s">
        <v>2715</v>
      </c>
      <c r="C124" s="738" t="s">
        <v>558</v>
      </c>
      <c r="D124" s="739" t="s">
        <v>559</v>
      </c>
      <c r="E124" s="738" t="s">
        <v>578</v>
      </c>
      <c r="F124" s="739" t="s">
        <v>2716</v>
      </c>
      <c r="G124" s="738" t="s">
        <v>622</v>
      </c>
      <c r="H124" s="738" t="s">
        <v>1025</v>
      </c>
      <c r="I124" s="738" t="s">
        <v>1026</v>
      </c>
      <c r="J124" s="738" t="s">
        <v>1027</v>
      </c>
      <c r="K124" s="738" t="s">
        <v>1028</v>
      </c>
      <c r="L124" s="740">
        <v>64.160921137827557</v>
      </c>
      <c r="M124" s="740">
        <v>32</v>
      </c>
      <c r="N124" s="741">
        <v>2053.1494764104818</v>
      </c>
    </row>
    <row r="125" spans="1:14" ht="14.4" customHeight="1" x14ac:dyDescent="0.3">
      <c r="A125" s="736" t="s">
        <v>553</v>
      </c>
      <c r="B125" s="737" t="s">
        <v>2715</v>
      </c>
      <c r="C125" s="738" t="s">
        <v>558</v>
      </c>
      <c r="D125" s="739" t="s">
        <v>559</v>
      </c>
      <c r="E125" s="738" t="s">
        <v>578</v>
      </c>
      <c r="F125" s="739" t="s">
        <v>2716</v>
      </c>
      <c r="G125" s="738" t="s">
        <v>622</v>
      </c>
      <c r="H125" s="738" t="s">
        <v>1029</v>
      </c>
      <c r="I125" s="738" t="s">
        <v>1030</v>
      </c>
      <c r="J125" s="738" t="s">
        <v>1031</v>
      </c>
      <c r="K125" s="738" t="s">
        <v>1032</v>
      </c>
      <c r="L125" s="740">
        <v>81.200000000000017</v>
      </c>
      <c r="M125" s="740">
        <v>1</v>
      </c>
      <c r="N125" s="741">
        <v>81.200000000000017</v>
      </c>
    </row>
    <row r="126" spans="1:14" ht="14.4" customHeight="1" x14ac:dyDescent="0.3">
      <c r="A126" s="736" t="s">
        <v>553</v>
      </c>
      <c r="B126" s="737" t="s">
        <v>2715</v>
      </c>
      <c r="C126" s="738" t="s">
        <v>558</v>
      </c>
      <c r="D126" s="739" t="s">
        <v>559</v>
      </c>
      <c r="E126" s="738" t="s">
        <v>578</v>
      </c>
      <c r="F126" s="739" t="s">
        <v>2716</v>
      </c>
      <c r="G126" s="738" t="s">
        <v>622</v>
      </c>
      <c r="H126" s="738" t="s">
        <v>1033</v>
      </c>
      <c r="I126" s="738" t="s">
        <v>1034</v>
      </c>
      <c r="J126" s="738" t="s">
        <v>1035</v>
      </c>
      <c r="K126" s="738" t="s">
        <v>1036</v>
      </c>
      <c r="L126" s="740">
        <v>14.299901266184788</v>
      </c>
      <c r="M126" s="740">
        <v>42</v>
      </c>
      <c r="N126" s="741">
        <v>600.59585317976109</v>
      </c>
    </row>
    <row r="127" spans="1:14" ht="14.4" customHeight="1" x14ac:dyDescent="0.3">
      <c r="A127" s="736" t="s">
        <v>553</v>
      </c>
      <c r="B127" s="737" t="s">
        <v>2715</v>
      </c>
      <c r="C127" s="738" t="s">
        <v>558</v>
      </c>
      <c r="D127" s="739" t="s">
        <v>559</v>
      </c>
      <c r="E127" s="738" t="s">
        <v>578</v>
      </c>
      <c r="F127" s="739" t="s">
        <v>2716</v>
      </c>
      <c r="G127" s="738" t="s">
        <v>622</v>
      </c>
      <c r="H127" s="738" t="s">
        <v>1037</v>
      </c>
      <c r="I127" s="738" t="s">
        <v>1038</v>
      </c>
      <c r="J127" s="738" t="s">
        <v>1039</v>
      </c>
      <c r="K127" s="738" t="s">
        <v>1040</v>
      </c>
      <c r="L127" s="740">
        <v>9.9496270650213443</v>
      </c>
      <c r="M127" s="740">
        <v>104</v>
      </c>
      <c r="N127" s="741">
        <v>1034.7612147622199</v>
      </c>
    </row>
    <row r="128" spans="1:14" ht="14.4" customHeight="1" x14ac:dyDescent="0.3">
      <c r="A128" s="736" t="s">
        <v>553</v>
      </c>
      <c r="B128" s="737" t="s">
        <v>2715</v>
      </c>
      <c r="C128" s="738" t="s">
        <v>558</v>
      </c>
      <c r="D128" s="739" t="s">
        <v>559</v>
      </c>
      <c r="E128" s="738" t="s">
        <v>578</v>
      </c>
      <c r="F128" s="739" t="s">
        <v>2716</v>
      </c>
      <c r="G128" s="738" t="s">
        <v>622</v>
      </c>
      <c r="H128" s="738" t="s">
        <v>1041</v>
      </c>
      <c r="I128" s="738" t="s">
        <v>1042</v>
      </c>
      <c r="J128" s="738" t="s">
        <v>1043</v>
      </c>
      <c r="K128" s="738" t="s">
        <v>1044</v>
      </c>
      <c r="L128" s="740">
        <v>25.98</v>
      </c>
      <c r="M128" s="740">
        <v>1</v>
      </c>
      <c r="N128" s="741">
        <v>25.98</v>
      </c>
    </row>
    <row r="129" spans="1:14" ht="14.4" customHeight="1" x14ac:dyDescent="0.3">
      <c r="A129" s="736" t="s">
        <v>553</v>
      </c>
      <c r="B129" s="737" t="s">
        <v>2715</v>
      </c>
      <c r="C129" s="738" t="s">
        <v>558</v>
      </c>
      <c r="D129" s="739" t="s">
        <v>559</v>
      </c>
      <c r="E129" s="738" t="s">
        <v>578</v>
      </c>
      <c r="F129" s="739" t="s">
        <v>2716</v>
      </c>
      <c r="G129" s="738" t="s">
        <v>622</v>
      </c>
      <c r="H129" s="738" t="s">
        <v>1045</v>
      </c>
      <c r="I129" s="738" t="s">
        <v>918</v>
      </c>
      <c r="J129" s="738" t="s">
        <v>1046</v>
      </c>
      <c r="K129" s="738"/>
      <c r="L129" s="740">
        <v>165.584</v>
      </c>
      <c r="M129" s="740">
        <v>15</v>
      </c>
      <c r="N129" s="741">
        <v>2483.7600000000002</v>
      </c>
    </row>
    <row r="130" spans="1:14" ht="14.4" customHeight="1" x14ac:dyDescent="0.3">
      <c r="A130" s="736" t="s">
        <v>553</v>
      </c>
      <c r="B130" s="737" t="s">
        <v>2715</v>
      </c>
      <c r="C130" s="738" t="s">
        <v>558</v>
      </c>
      <c r="D130" s="739" t="s">
        <v>559</v>
      </c>
      <c r="E130" s="738" t="s">
        <v>578</v>
      </c>
      <c r="F130" s="739" t="s">
        <v>2716</v>
      </c>
      <c r="G130" s="738" t="s">
        <v>622</v>
      </c>
      <c r="H130" s="738" t="s">
        <v>1047</v>
      </c>
      <c r="I130" s="738" t="s">
        <v>1048</v>
      </c>
      <c r="J130" s="738" t="s">
        <v>1049</v>
      </c>
      <c r="K130" s="738" t="s">
        <v>1050</v>
      </c>
      <c r="L130" s="740">
        <v>116.36</v>
      </c>
      <c r="M130" s="740">
        <v>1</v>
      </c>
      <c r="N130" s="741">
        <v>116.36</v>
      </c>
    </row>
    <row r="131" spans="1:14" ht="14.4" customHeight="1" x14ac:dyDescent="0.3">
      <c r="A131" s="736" t="s">
        <v>553</v>
      </c>
      <c r="B131" s="737" t="s">
        <v>2715</v>
      </c>
      <c r="C131" s="738" t="s">
        <v>558</v>
      </c>
      <c r="D131" s="739" t="s">
        <v>559</v>
      </c>
      <c r="E131" s="738" t="s">
        <v>578</v>
      </c>
      <c r="F131" s="739" t="s">
        <v>2716</v>
      </c>
      <c r="G131" s="738" t="s">
        <v>622</v>
      </c>
      <c r="H131" s="738" t="s">
        <v>1051</v>
      </c>
      <c r="I131" s="738" t="s">
        <v>1052</v>
      </c>
      <c r="J131" s="738" t="s">
        <v>1053</v>
      </c>
      <c r="K131" s="738" t="s">
        <v>1054</v>
      </c>
      <c r="L131" s="740">
        <v>56.489999999999966</v>
      </c>
      <c r="M131" s="740">
        <v>1</v>
      </c>
      <c r="N131" s="741">
        <v>56.489999999999966</v>
      </c>
    </row>
    <row r="132" spans="1:14" ht="14.4" customHeight="1" x14ac:dyDescent="0.3">
      <c r="A132" s="736" t="s">
        <v>553</v>
      </c>
      <c r="B132" s="737" t="s">
        <v>2715</v>
      </c>
      <c r="C132" s="738" t="s">
        <v>558</v>
      </c>
      <c r="D132" s="739" t="s">
        <v>559</v>
      </c>
      <c r="E132" s="738" t="s">
        <v>578</v>
      </c>
      <c r="F132" s="739" t="s">
        <v>2716</v>
      </c>
      <c r="G132" s="738" t="s">
        <v>622</v>
      </c>
      <c r="H132" s="738" t="s">
        <v>1055</v>
      </c>
      <c r="I132" s="738" t="s">
        <v>1056</v>
      </c>
      <c r="J132" s="738" t="s">
        <v>1057</v>
      </c>
      <c r="K132" s="738" t="s">
        <v>1058</v>
      </c>
      <c r="L132" s="740">
        <v>154.02999999999997</v>
      </c>
      <c r="M132" s="740">
        <v>3</v>
      </c>
      <c r="N132" s="741">
        <v>462.08999999999992</v>
      </c>
    </row>
    <row r="133" spans="1:14" ht="14.4" customHeight="1" x14ac:dyDescent="0.3">
      <c r="A133" s="736" t="s">
        <v>553</v>
      </c>
      <c r="B133" s="737" t="s">
        <v>2715</v>
      </c>
      <c r="C133" s="738" t="s">
        <v>558</v>
      </c>
      <c r="D133" s="739" t="s">
        <v>559</v>
      </c>
      <c r="E133" s="738" t="s">
        <v>578</v>
      </c>
      <c r="F133" s="739" t="s">
        <v>2716</v>
      </c>
      <c r="G133" s="738" t="s">
        <v>622</v>
      </c>
      <c r="H133" s="738" t="s">
        <v>1059</v>
      </c>
      <c r="I133" s="738" t="s">
        <v>1060</v>
      </c>
      <c r="J133" s="738" t="s">
        <v>1061</v>
      </c>
      <c r="K133" s="738" t="s">
        <v>1062</v>
      </c>
      <c r="L133" s="740">
        <v>11.110105033954717</v>
      </c>
      <c r="M133" s="740">
        <v>62</v>
      </c>
      <c r="N133" s="741">
        <v>688.82651210519248</v>
      </c>
    </row>
    <row r="134" spans="1:14" ht="14.4" customHeight="1" x14ac:dyDescent="0.3">
      <c r="A134" s="736" t="s">
        <v>553</v>
      </c>
      <c r="B134" s="737" t="s">
        <v>2715</v>
      </c>
      <c r="C134" s="738" t="s">
        <v>558</v>
      </c>
      <c r="D134" s="739" t="s">
        <v>559</v>
      </c>
      <c r="E134" s="738" t="s">
        <v>578</v>
      </c>
      <c r="F134" s="739" t="s">
        <v>2716</v>
      </c>
      <c r="G134" s="738" t="s">
        <v>622</v>
      </c>
      <c r="H134" s="738" t="s">
        <v>1063</v>
      </c>
      <c r="I134" s="738" t="s">
        <v>1064</v>
      </c>
      <c r="J134" s="738" t="s">
        <v>1065</v>
      </c>
      <c r="K134" s="738" t="s">
        <v>1066</v>
      </c>
      <c r="L134" s="740">
        <v>21.056936420569695</v>
      </c>
      <c r="M134" s="740">
        <v>1062</v>
      </c>
      <c r="N134" s="741">
        <v>22362.466478645016</v>
      </c>
    </row>
    <row r="135" spans="1:14" ht="14.4" customHeight="1" x14ac:dyDescent="0.3">
      <c r="A135" s="736" t="s">
        <v>553</v>
      </c>
      <c r="B135" s="737" t="s">
        <v>2715</v>
      </c>
      <c r="C135" s="738" t="s">
        <v>558</v>
      </c>
      <c r="D135" s="739" t="s">
        <v>559</v>
      </c>
      <c r="E135" s="738" t="s">
        <v>578</v>
      </c>
      <c r="F135" s="739" t="s">
        <v>2716</v>
      </c>
      <c r="G135" s="738" t="s">
        <v>622</v>
      </c>
      <c r="H135" s="738" t="s">
        <v>1067</v>
      </c>
      <c r="I135" s="738" t="s">
        <v>1068</v>
      </c>
      <c r="J135" s="738" t="s">
        <v>1069</v>
      </c>
      <c r="K135" s="738" t="s">
        <v>1070</v>
      </c>
      <c r="L135" s="740">
        <v>97.59</v>
      </c>
      <c r="M135" s="740">
        <v>2</v>
      </c>
      <c r="N135" s="741">
        <v>195.18</v>
      </c>
    </row>
    <row r="136" spans="1:14" ht="14.4" customHeight="1" x14ac:dyDescent="0.3">
      <c r="A136" s="736" t="s">
        <v>553</v>
      </c>
      <c r="B136" s="737" t="s">
        <v>2715</v>
      </c>
      <c r="C136" s="738" t="s">
        <v>558</v>
      </c>
      <c r="D136" s="739" t="s">
        <v>559</v>
      </c>
      <c r="E136" s="738" t="s">
        <v>578</v>
      </c>
      <c r="F136" s="739" t="s">
        <v>2716</v>
      </c>
      <c r="G136" s="738" t="s">
        <v>622</v>
      </c>
      <c r="H136" s="738" t="s">
        <v>1071</v>
      </c>
      <c r="I136" s="738" t="s">
        <v>1072</v>
      </c>
      <c r="J136" s="738" t="s">
        <v>1073</v>
      </c>
      <c r="K136" s="738" t="s">
        <v>1074</v>
      </c>
      <c r="L136" s="740">
        <v>107.04999999999997</v>
      </c>
      <c r="M136" s="740">
        <v>2</v>
      </c>
      <c r="N136" s="741">
        <v>214.09999999999994</v>
      </c>
    </row>
    <row r="137" spans="1:14" ht="14.4" customHeight="1" x14ac:dyDescent="0.3">
      <c r="A137" s="736" t="s">
        <v>553</v>
      </c>
      <c r="B137" s="737" t="s">
        <v>2715</v>
      </c>
      <c r="C137" s="738" t="s">
        <v>558</v>
      </c>
      <c r="D137" s="739" t="s">
        <v>559</v>
      </c>
      <c r="E137" s="738" t="s">
        <v>578</v>
      </c>
      <c r="F137" s="739" t="s">
        <v>2716</v>
      </c>
      <c r="G137" s="738" t="s">
        <v>622</v>
      </c>
      <c r="H137" s="738" t="s">
        <v>1075</v>
      </c>
      <c r="I137" s="738" t="s">
        <v>1076</v>
      </c>
      <c r="J137" s="738" t="s">
        <v>1077</v>
      </c>
      <c r="K137" s="738" t="s">
        <v>1078</v>
      </c>
      <c r="L137" s="740">
        <v>56.75</v>
      </c>
      <c r="M137" s="740">
        <v>12</v>
      </c>
      <c r="N137" s="741">
        <v>681</v>
      </c>
    </row>
    <row r="138" spans="1:14" ht="14.4" customHeight="1" x14ac:dyDescent="0.3">
      <c r="A138" s="736" t="s">
        <v>553</v>
      </c>
      <c r="B138" s="737" t="s">
        <v>2715</v>
      </c>
      <c r="C138" s="738" t="s">
        <v>558</v>
      </c>
      <c r="D138" s="739" t="s">
        <v>559</v>
      </c>
      <c r="E138" s="738" t="s">
        <v>578</v>
      </c>
      <c r="F138" s="739" t="s">
        <v>2716</v>
      </c>
      <c r="G138" s="738" t="s">
        <v>622</v>
      </c>
      <c r="H138" s="738" t="s">
        <v>1079</v>
      </c>
      <c r="I138" s="738" t="s">
        <v>1080</v>
      </c>
      <c r="J138" s="738" t="s">
        <v>1081</v>
      </c>
      <c r="K138" s="738" t="s">
        <v>1082</v>
      </c>
      <c r="L138" s="740">
        <v>26.910000000000004</v>
      </c>
      <c r="M138" s="740">
        <v>5</v>
      </c>
      <c r="N138" s="741">
        <v>134.55000000000001</v>
      </c>
    </row>
    <row r="139" spans="1:14" ht="14.4" customHeight="1" x14ac:dyDescent="0.3">
      <c r="A139" s="736" t="s">
        <v>553</v>
      </c>
      <c r="B139" s="737" t="s">
        <v>2715</v>
      </c>
      <c r="C139" s="738" t="s">
        <v>558</v>
      </c>
      <c r="D139" s="739" t="s">
        <v>559</v>
      </c>
      <c r="E139" s="738" t="s">
        <v>578</v>
      </c>
      <c r="F139" s="739" t="s">
        <v>2716</v>
      </c>
      <c r="G139" s="738" t="s">
        <v>622</v>
      </c>
      <c r="H139" s="738" t="s">
        <v>1083</v>
      </c>
      <c r="I139" s="738" t="s">
        <v>1084</v>
      </c>
      <c r="J139" s="738" t="s">
        <v>1085</v>
      </c>
      <c r="K139" s="738" t="s">
        <v>1086</v>
      </c>
      <c r="L139" s="740">
        <v>40.07</v>
      </c>
      <c r="M139" s="740">
        <v>1</v>
      </c>
      <c r="N139" s="741">
        <v>40.07</v>
      </c>
    </row>
    <row r="140" spans="1:14" ht="14.4" customHeight="1" x14ac:dyDescent="0.3">
      <c r="A140" s="736" t="s">
        <v>553</v>
      </c>
      <c r="B140" s="737" t="s">
        <v>2715</v>
      </c>
      <c r="C140" s="738" t="s">
        <v>558</v>
      </c>
      <c r="D140" s="739" t="s">
        <v>559</v>
      </c>
      <c r="E140" s="738" t="s">
        <v>578</v>
      </c>
      <c r="F140" s="739" t="s">
        <v>2716</v>
      </c>
      <c r="G140" s="738" t="s">
        <v>622</v>
      </c>
      <c r="H140" s="738" t="s">
        <v>1087</v>
      </c>
      <c r="I140" s="738" t="s">
        <v>1088</v>
      </c>
      <c r="J140" s="738" t="s">
        <v>1089</v>
      </c>
      <c r="K140" s="738" t="s">
        <v>1090</v>
      </c>
      <c r="L140" s="740">
        <v>59.179999999999986</v>
      </c>
      <c r="M140" s="740">
        <v>1</v>
      </c>
      <c r="N140" s="741">
        <v>59.179999999999986</v>
      </c>
    </row>
    <row r="141" spans="1:14" ht="14.4" customHeight="1" x14ac:dyDescent="0.3">
      <c r="A141" s="736" t="s">
        <v>553</v>
      </c>
      <c r="B141" s="737" t="s">
        <v>2715</v>
      </c>
      <c r="C141" s="738" t="s">
        <v>558</v>
      </c>
      <c r="D141" s="739" t="s">
        <v>559</v>
      </c>
      <c r="E141" s="738" t="s">
        <v>578</v>
      </c>
      <c r="F141" s="739" t="s">
        <v>2716</v>
      </c>
      <c r="G141" s="738" t="s">
        <v>622</v>
      </c>
      <c r="H141" s="738" t="s">
        <v>1091</v>
      </c>
      <c r="I141" s="738" t="s">
        <v>1092</v>
      </c>
      <c r="J141" s="738" t="s">
        <v>1093</v>
      </c>
      <c r="K141" s="738" t="s">
        <v>1094</v>
      </c>
      <c r="L141" s="740">
        <v>149.5043864857648</v>
      </c>
      <c r="M141" s="740">
        <v>23</v>
      </c>
      <c r="N141" s="741">
        <v>3438.6008891725901</v>
      </c>
    </row>
    <row r="142" spans="1:14" ht="14.4" customHeight="1" x14ac:dyDescent="0.3">
      <c r="A142" s="736" t="s">
        <v>553</v>
      </c>
      <c r="B142" s="737" t="s">
        <v>2715</v>
      </c>
      <c r="C142" s="738" t="s">
        <v>558</v>
      </c>
      <c r="D142" s="739" t="s">
        <v>559</v>
      </c>
      <c r="E142" s="738" t="s">
        <v>578</v>
      </c>
      <c r="F142" s="739" t="s">
        <v>2716</v>
      </c>
      <c r="G142" s="738" t="s">
        <v>622</v>
      </c>
      <c r="H142" s="738" t="s">
        <v>1095</v>
      </c>
      <c r="I142" s="738" t="s">
        <v>1096</v>
      </c>
      <c r="J142" s="738" t="s">
        <v>1097</v>
      </c>
      <c r="K142" s="738" t="s">
        <v>1098</v>
      </c>
      <c r="L142" s="740">
        <v>3569.28</v>
      </c>
      <c r="M142" s="740">
        <v>3</v>
      </c>
      <c r="N142" s="741">
        <v>10707.84</v>
      </c>
    </row>
    <row r="143" spans="1:14" ht="14.4" customHeight="1" x14ac:dyDescent="0.3">
      <c r="A143" s="736" t="s">
        <v>553</v>
      </c>
      <c r="B143" s="737" t="s">
        <v>2715</v>
      </c>
      <c r="C143" s="738" t="s">
        <v>558</v>
      </c>
      <c r="D143" s="739" t="s">
        <v>559</v>
      </c>
      <c r="E143" s="738" t="s">
        <v>578</v>
      </c>
      <c r="F143" s="739" t="s">
        <v>2716</v>
      </c>
      <c r="G143" s="738" t="s">
        <v>622</v>
      </c>
      <c r="H143" s="738" t="s">
        <v>1099</v>
      </c>
      <c r="I143" s="738" t="s">
        <v>1100</v>
      </c>
      <c r="J143" s="738" t="s">
        <v>1101</v>
      </c>
      <c r="K143" s="738" t="s">
        <v>1102</v>
      </c>
      <c r="L143" s="740">
        <v>110.14000000000003</v>
      </c>
      <c r="M143" s="740">
        <v>1</v>
      </c>
      <c r="N143" s="741">
        <v>110.14000000000003</v>
      </c>
    </row>
    <row r="144" spans="1:14" ht="14.4" customHeight="1" x14ac:dyDescent="0.3">
      <c r="A144" s="736" t="s">
        <v>553</v>
      </c>
      <c r="B144" s="737" t="s">
        <v>2715</v>
      </c>
      <c r="C144" s="738" t="s">
        <v>558</v>
      </c>
      <c r="D144" s="739" t="s">
        <v>559</v>
      </c>
      <c r="E144" s="738" t="s">
        <v>578</v>
      </c>
      <c r="F144" s="739" t="s">
        <v>2716</v>
      </c>
      <c r="G144" s="738" t="s">
        <v>622</v>
      </c>
      <c r="H144" s="738" t="s">
        <v>1103</v>
      </c>
      <c r="I144" s="738" t="s">
        <v>1104</v>
      </c>
      <c r="J144" s="738" t="s">
        <v>1105</v>
      </c>
      <c r="K144" s="738" t="s">
        <v>1106</v>
      </c>
      <c r="L144" s="740">
        <v>290.50000000000006</v>
      </c>
      <c r="M144" s="740">
        <v>25</v>
      </c>
      <c r="N144" s="741">
        <v>7262.5000000000009</v>
      </c>
    </row>
    <row r="145" spans="1:14" ht="14.4" customHeight="1" x14ac:dyDescent="0.3">
      <c r="A145" s="736" t="s">
        <v>553</v>
      </c>
      <c r="B145" s="737" t="s">
        <v>2715</v>
      </c>
      <c r="C145" s="738" t="s">
        <v>558</v>
      </c>
      <c r="D145" s="739" t="s">
        <v>559</v>
      </c>
      <c r="E145" s="738" t="s">
        <v>578</v>
      </c>
      <c r="F145" s="739" t="s">
        <v>2716</v>
      </c>
      <c r="G145" s="738" t="s">
        <v>622</v>
      </c>
      <c r="H145" s="738" t="s">
        <v>1107</v>
      </c>
      <c r="I145" s="738" t="s">
        <v>1107</v>
      </c>
      <c r="J145" s="738" t="s">
        <v>1108</v>
      </c>
      <c r="K145" s="738" t="s">
        <v>1109</v>
      </c>
      <c r="L145" s="740">
        <v>249.90999999999985</v>
      </c>
      <c r="M145" s="740">
        <v>1</v>
      </c>
      <c r="N145" s="741">
        <v>249.90999999999985</v>
      </c>
    </row>
    <row r="146" spans="1:14" ht="14.4" customHeight="1" x14ac:dyDescent="0.3">
      <c r="A146" s="736" t="s">
        <v>553</v>
      </c>
      <c r="B146" s="737" t="s">
        <v>2715</v>
      </c>
      <c r="C146" s="738" t="s">
        <v>558</v>
      </c>
      <c r="D146" s="739" t="s">
        <v>559</v>
      </c>
      <c r="E146" s="738" t="s">
        <v>578</v>
      </c>
      <c r="F146" s="739" t="s">
        <v>2716</v>
      </c>
      <c r="G146" s="738" t="s">
        <v>622</v>
      </c>
      <c r="H146" s="738" t="s">
        <v>1110</v>
      </c>
      <c r="I146" s="738" t="s">
        <v>1111</v>
      </c>
      <c r="J146" s="738" t="s">
        <v>1112</v>
      </c>
      <c r="K146" s="738" t="s">
        <v>1113</v>
      </c>
      <c r="L146" s="740">
        <v>46.731428571428587</v>
      </c>
      <c r="M146" s="740">
        <v>7</v>
      </c>
      <c r="N146" s="741">
        <v>327.12000000000012</v>
      </c>
    </row>
    <row r="147" spans="1:14" ht="14.4" customHeight="1" x14ac:dyDescent="0.3">
      <c r="A147" s="736" t="s">
        <v>553</v>
      </c>
      <c r="B147" s="737" t="s">
        <v>2715</v>
      </c>
      <c r="C147" s="738" t="s">
        <v>558</v>
      </c>
      <c r="D147" s="739" t="s">
        <v>559</v>
      </c>
      <c r="E147" s="738" t="s">
        <v>578</v>
      </c>
      <c r="F147" s="739" t="s">
        <v>2716</v>
      </c>
      <c r="G147" s="738" t="s">
        <v>622</v>
      </c>
      <c r="H147" s="738" t="s">
        <v>1114</v>
      </c>
      <c r="I147" s="738" t="s">
        <v>1115</v>
      </c>
      <c r="J147" s="738" t="s">
        <v>1116</v>
      </c>
      <c r="K147" s="738" t="s">
        <v>684</v>
      </c>
      <c r="L147" s="740">
        <v>105.49000000000001</v>
      </c>
      <c r="M147" s="740">
        <v>1</v>
      </c>
      <c r="N147" s="741">
        <v>105.49000000000001</v>
      </c>
    </row>
    <row r="148" spans="1:14" ht="14.4" customHeight="1" x14ac:dyDescent="0.3">
      <c r="A148" s="736" t="s">
        <v>553</v>
      </c>
      <c r="B148" s="737" t="s">
        <v>2715</v>
      </c>
      <c r="C148" s="738" t="s">
        <v>558</v>
      </c>
      <c r="D148" s="739" t="s">
        <v>559</v>
      </c>
      <c r="E148" s="738" t="s">
        <v>578</v>
      </c>
      <c r="F148" s="739" t="s">
        <v>2716</v>
      </c>
      <c r="G148" s="738" t="s">
        <v>622</v>
      </c>
      <c r="H148" s="738" t="s">
        <v>1117</v>
      </c>
      <c r="I148" s="738" t="s">
        <v>1118</v>
      </c>
      <c r="J148" s="738" t="s">
        <v>1119</v>
      </c>
      <c r="K148" s="738" t="s">
        <v>1120</v>
      </c>
      <c r="L148" s="740">
        <v>40.56</v>
      </c>
      <c r="M148" s="740">
        <v>5</v>
      </c>
      <c r="N148" s="741">
        <v>202.8</v>
      </c>
    </row>
    <row r="149" spans="1:14" ht="14.4" customHeight="1" x14ac:dyDescent="0.3">
      <c r="A149" s="736" t="s">
        <v>553</v>
      </c>
      <c r="B149" s="737" t="s">
        <v>2715</v>
      </c>
      <c r="C149" s="738" t="s">
        <v>558</v>
      </c>
      <c r="D149" s="739" t="s">
        <v>559</v>
      </c>
      <c r="E149" s="738" t="s">
        <v>578</v>
      </c>
      <c r="F149" s="739" t="s">
        <v>2716</v>
      </c>
      <c r="G149" s="738" t="s">
        <v>622</v>
      </c>
      <c r="H149" s="738" t="s">
        <v>1121</v>
      </c>
      <c r="I149" s="738" t="s">
        <v>1122</v>
      </c>
      <c r="J149" s="738" t="s">
        <v>1123</v>
      </c>
      <c r="K149" s="738" t="s">
        <v>1124</v>
      </c>
      <c r="L149" s="740">
        <v>12.650054965068437</v>
      </c>
      <c r="M149" s="740">
        <v>34</v>
      </c>
      <c r="N149" s="741">
        <v>430.10186881232687</v>
      </c>
    </row>
    <row r="150" spans="1:14" ht="14.4" customHeight="1" x14ac:dyDescent="0.3">
      <c r="A150" s="736" t="s">
        <v>553</v>
      </c>
      <c r="B150" s="737" t="s">
        <v>2715</v>
      </c>
      <c r="C150" s="738" t="s">
        <v>558</v>
      </c>
      <c r="D150" s="739" t="s">
        <v>559</v>
      </c>
      <c r="E150" s="738" t="s">
        <v>578</v>
      </c>
      <c r="F150" s="739" t="s">
        <v>2716</v>
      </c>
      <c r="G150" s="738" t="s">
        <v>622</v>
      </c>
      <c r="H150" s="738" t="s">
        <v>1125</v>
      </c>
      <c r="I150" s="738" t="s">
        <v>1126</v>
      </c>
      <c r="J150" s="738" t="s">
        <v>1127</v>
      </c>
      <c r="K150" s="738" t="s">
        <v>1128</v>
      </c>
      <c r="L150" s="740">
        <v>131.08000000000004</v>
      </c>
      <c r="M150" s="740">
        <v>14</v>
      </c>
      <c r="N150" s="741">
        <v>1835.1200000000006</v>
      </c>
    </row>
    <row r="151" spans="1:14" ht="14.4" customHeight="1" x14ac:dyDescent="0.3">
      <c r="A151" s="736" t="s">
        <v>553</v>
      </c>
      <c r="B151" s="737" t="s">
        <v>2715</v>
      </c>
      <c r="C151" s="738" t="s">
        <v>558</v>
      </c>
      <c r="D151" s="739" t="s">
        <v>559</v>
      </c>
      <c r="E151" s="738" t="s">
        <v>578</v>
      </c>
      <c r="F151" s="739" t="s">
        <v>2716</v>
      </c>
      <c r="G151" s="738" t="s">
        <v>622</v>
      </c>
      <c r="H151" s="738" t="s">
        <v>1129</v>
      </c>
      <c r="I151" s="738" t="s">
        <v>1130</v>
      </c>
      <c r="J151" s="738" t="s">
        <v>1015</v>
      </c>
      <c r="K151" s="738" t="s">
        <v>1131</v>
      </c>
      <c r="L151" s="740">
        <v>326.47999412713358</v>
      </c>
      <c r="M151" s="740">
        <v>4</v>
      </c>
      <c r="N151" s="741">
        <v>1305.9199765085343</v>
      </c>
    </row>
    <row r="152" spans="1:14" ht="14.4" customHeight="1" x14ac:dyDescent="0.3">
      <c r="A152" s="736" t="s">
        <v>553</v>
      </c>
      <c r="B152" s="737" t="s">
        <v>2715</v>
      </c>
      <c r="C152" s="738" t="s">
        <v>558</v>
      </c>
      <c r="D152" s="739" t="s">
        <v>559</v>
      </c>
      <c r="E152" s="738" t="s">
        <v>578</v>
      </c>
      <c r="F152" s="739" t="s">
        <v>2716</v>
      </c>
      <c r="G152" s="738" t="s">
        <v>622</v>
      </c>
      <c r="H152" s="738" t="s">
        <v>1132</v>
      </c>
      <c r="I152" s="738" t="s">
        <v>1132</v>
      </c>
      <c r="J152" s="738" t="s">
        <v>1133</v>
      </c>
      <c r="K152" s="738" t="s">
        <v>1134</v>
      </c>
      <c r="L152" s="740">
        <v>92.000087253424326</v>
      </c>
      <c r="M152" s="740">
        <v>1</v>
      </c>
      <c r="N152" s="741">
        <v>92.000087253424326</v>
      </c>
    </row>
    <row r="153" spans="1:14" ht="14.4" customHeight="1" x14ac:dyDescent="0.3">
      <c r="A153" s="736" t="s">
        <v>553</v>
      </c>
      <c r="B153" s="737" t="s">
        <v>2715</v>
      </c>
      <c r="C153" s="738" t="s">
        <v>558</v>
      </c>
      <c r="D153" s="739" t="s">
        <v>559</v>
      </c>
      <c r="E153" s="738" t="s">
        <v>578</v>
      </c>
      <c r="F153" s="739" t="s">
        <v>2716</v>
      </c>
      <c r="G153" s="738" t="s">
        <v>622</v>
      </c>
      <c r="H153" s="738" t="s">
        <v>1135</v>
      </c>
      <c r="I153" s="738" t="s">
        <v>1136</v>
      </c>
      <c r="J153" s="738" t="s">
        <v>1137</v>
      </c>
      <c r="K153" s="738" t="s">
        <v>1138</v>
      </c>
      <c r="L153" s="740">
        <v>382.11</v>
      </c>
      <c r="M153" s="740">
        <v>5</v>
      </c>
      <c r="N153" s="741">
        <v>1910.5500000000002</v>
      </c>
    </row>
    <row r="154" spans="1:14" ht="14.4" customHeight="1" x14ac:dyDescent="0.3">
      <c r="A154" s="736" t="s">
        <v>553</v>
      </c>
      <c r="B154" s="737" t="s">
        <v>2715</v>
      </c>
      <c r="C154" s="738" t="s">
        <v>558</v>
      </c>
      <c r="D154" s="739" t="s">
        <v>559</v>
      </c>
      <c r="E154" s="738" t="s">
        <v>578</v>
      </c>
      <c r="F154" s="739" t="s">
        <v>2716</v>
      </c>
      <c r="G154" s="738" t="s">
        <v>622</v>
      </c>
      <c r="H154" s="738" t="s">
        <v>1139</v>
      </c>
      <c r="I154" s="738" t="s">
        <v>1140</v>
      </c>
      <c r="J154" s="738" t="s">
        <v>1141</v>
      </c>
      <c r="K154" s="738" t="s">
        <v>1142</v>
      </c>
      <c r="L154" s="740">
        <v>181.65000000000009</v>
      </c>
      <c r="M154" s="740">
        <v>3</v>
      </c>
      <c r="N154" s="741">
        <v>544.95000000000027</v>
      </c>
    </row>
    <row r="155" spans="1:14" ht="14.4" customHeight="1" x14ac:dyDescent="0.3">
      <c r="A155" s="736" t="s">
        <v>553</v>
      </c>
      <c r="B155" s="737" t="s">
        <v>2715</v>
      </c>
      <c r="C155" s="738" t="s">
        <v>558</v>
      </c>
      <c r="D155" s="739" t="s">
        <v>559</v>
      </c>
      <c r="E155" s="738" t="s">
        <v>578</v>
      </c>
      <c r="F155" s="739" t="s">
        <v>2716</v>
      </c>
      <c r="G155" s="738" t="s">
        <v>622</v>
      </c>
      <c r="H155" s="738" t="s">
        <v>1143</v>
      </c>
      <c r="I155" s="738" t="s">
        <v>918</v>
      </c>
      <c r="J155" s="738" t="s">
        <v>1144</v>
      </c>
      <c r="K155" s="738"/>
      <c r="L155" s="740">
        <v>76.677270041382599</v>
      </c>
      <c r="M155" s="740">
        <v>11</v>
      </c>
      <c r="N155" s="741">
        <v>843.44997045520859</v>
      </c>
    </row>
    <row r="156" spans="1:14" ht="14.4" customHeight="1" x14ac:dyDescent="0.3">
      <c r="A156" s="736" t="s">
        <v>553</v>
      </c>
      <c r="B156" s="737" t="s">
        <v>2715</v>
      </c>
      <c r="C156" s="738" t="s">
        <v>558</v>
      </c>
      <c r="D156" s="739" t="s">
        <v>559</v>
      </c>
      <c r="E156" s="738" t="s">
        <v>578</v>
      </c>
      <c r="F156" s="739" t="s">
        <v>2716</v>
      </c>
      <c r="G156" s="738" t="s">
        <v>622</v>
      </c>
      <c r="H156" s="738" t="s">
        <v>1145</v>
      </c>
      <c r="I156" s="738" t="s">
        <v>1146</v>
      </c>
      <c r="J156" s="738" t="s">
        <v>741</v>
      </c>
      <c r="K156" s="738" t="s">
        <v>1147</v>
      </c>
      <c r="L156" s="740">
        <v>39.459935301089338</v>
      </c>
      <c r="M156" s="740">
        <v>1</v>
      </c>
      <c r="N156" s="741">
        <v>39.459935301089338</v>
      </c>
    </row>
    <row r="157" spans="1:14" ht="14.4" customHeight="1" x14ac:dyDescent="0.3">
      <c r="A157" s="736" t="s">
        <v>553</v>
      </c>
      <c r="B157" s="737" t="s">
        <v>2715</v>
      </c>
      <c r="C157" s="738" t="s">
        <v>558</v>
      </c>
      <c r="D157" s="739" t="s">
        <v>559</v>
      </c>
      <c r="E157" s="738" t="s">
        <v>578</v>
      </c>
      <c r="F157" s="739" t="s">
        <v>2716</v>
      </c>
      <c r="G157" s="738" t="s">
        <v>622</v>
      </c>
      <c r="H157" s="738" t="s">
        <v>1148</v>
      </c>
      <c r="I157" s="738" t="s">
        <v>1148</v>
      </c>
      <c r="J157" s="738" t="s">
        <v>1149</v>
      </c>
      <c r="K157" s="738" t="s">
        <v>1150</v>
      </c>
      <c r="L157" s="740">
        <v>46.66</v>
      </c>
      <c r="M157" s="740">
        <v>2</v>
      </c>
      <c r="N157" s="741">
        <v>93.32</v>
      </c>
    </row>
    <row r="158" spans="1:14" ht="14.4" customHeight="1" x14ac:dyDescent="0.3">
      <c r="A158" s="736" t="s">
        <v>553</v>
      </c>
      <c r="B158" s="737" t="s">
        <v>2715</v>
      </c>
      <c r="C158" s="738" t="s">
        <v>558</v>
      </c>
      <c r="D158" s="739" t="s">
        <v>559</v>
      </c>
      <c r="E158" s="738" t="s">
        <v>578</v>
      </c>
      <c r="F158" s="739" t="s">
        <v>2716</v>
      </c>
      <c r="G158" s="738" t="s">
        <v>622</v>
      </c>
      <c r="H158" s="738" t="s">
        <v>1151</v>
      </c>
      <c r="I158" s="738" t="s">
        <v>1152</v>
      </c>
      <c r="J158" s="738" t="s">
        <v>992</v>
      </c>
      <c r="K158" s="738" t="s">
        <v>1153</v>
      </c>
      <c r="L158" s="740">
        <v>45.65</v>
      </c>
      <c r="M158" s="740">
        <v>1</v>
      </c>
      <c r="N158" s="741">
        <v>45.65</v>
      </c>
    </row>
    <row r="159" spans="1:14" ht="14.4" customHeight="1" x14ac:dyDescent="0.3">
      <c r="A159" s="736" t="s">
        <v>553</v>
      </c>
      <c r="B159" s="737" t="s">
        <v>2715</v>
      </c>
      <c r="C159" s="738" t="s">
        <v>558</v>
      </c>
      <c r="D159" s="739" t="s">
        <v>559</v>
      </c>
      <c r="E159" s="738" t="s">
        <v>578</v>
      </c>
      <c r="F159" s="739" t="s">
        <v>2716</v>
      </c>
      <c r="G159" s="738" t="s">
        <v>622</v>
      </c>
      <c r="H159" s="738" t="s">
        <v>1154</v>
      </c>
      <c r="I159" s="738" t="s">
        <v>1155</v>
      </c>
      <c r="J159" s="738" t="s">
        <v>1156</v>
      </c>
      <c r="K159" s="738" t="s">
        <v>1157</v>
      </c>
      <c r="L159" s="740">
        <v>2926.4808433349026</v>
      </c>
      <c r="M159" s="740">
        <v>12</v>
      </c>
      <c r="N159" s="741">
        <v>35117.770120018831</v>
      </c>
    </row>
    <row r="160" spans="1:14" ht="14.4" customHeight="1" x14ac:dyDescent="0.3">
      <c r="A160" s="736" t="s">
        <v>553</v>
      </c>
      <c r="B160" s="737" t="s">
        <v>2715</v>
      </c>
      <c r="C160" s="738" t="s">
        <v>558</v>
      </c>
      <c r="D160" s="739" t="s">
        <v>559</v>
      </c>
      <c r="E160" s="738" t="s">
        <v>578</v>
      </c>
      <c r="F160" s="739" t="s">
        <v>2716</v>
      </c>
      <c r="G160" s="738" t="s">
        <v>622</v>
      </c>
      <c r="H160" s="738" t="s">
        <v>1158</v>
      </c>
      <c r="I160" s="738" t="s">
        <v>1159</v>
      </c>
      <c r="J160" s="738" t="s">
        <v>1160</v>
      </c>
      <c r="K160" s="738" t="s">
        <v>1161</v>
      </c>
      <c r="L160" s="740">
        <v>373.29631232078992</v>
      </c>
      <c r="M160" s="740">
        <v>2.9307373999999999</v>
      </c>
      <c r="N160" s="741">
        <v>1094.0334638006198</v>
      </c>
    </row>
    <row r="161" spans="1:14" ht="14.4" customHeight="1" x14ac:dyDescent="0.3">
      <c r="A161" s="736" t="s">
        <v>553</v>
      </c>
      <c r="B161" s="737" t="s">
        <v>2715</v>
      </c>
      <c r="C161" s="738" t="s">
        <v>558</v>
      </c>
      <c r="D161" s="739" t="s">
        <v>559</v>
      </c>
      <c r="E161" s="738" t="s">
        <v>578</v>
      </c>
      <c r="F161" s="739" t="s">
        <v>2716</v>
      </c>
      <c r="G161" s="738" t="s">
        <v>622</v>
      </c>
      <c r="H161" s="738" t="s">
        <v>1162</v>
      </c>
      <c r="I161" s="738" t="s">
        <v>1163</v>
      </c>
      <c r="J161" s="738" t="s">
        <v>1164</v>
      </c>
      <c r="K161" s="738" t="s">
        <v>1165</v>
      </c>
      <c r="L161" s="740">
        <v>56.139995718718005</v>
      </c>
      <c r="M161" s="740">
        <v>43</v>
      </c>
      <c r="N161" s="741">
        <v>2414.0198159048741</v>
      </c>
    </row>
    <row r="162" spans="1:14" ht="14.4" customHeight="1" x14ac:dyDescent="0.3">
      <c r="A162" s="736" t="s">
        <v>553</v>
      </c>
      <c r="B162" s="737" t="s">
        <v>2715</v>
      </c>
      <c r="C162" s="738" t="s">
        <v>558</v>
      </c>
      <c r="D162" s="739" t="s">
        <v>559</v>
      </c>
      <c r="E162" s="738" t="s">
        <v>578</v>
      </c>
      <c r="F162" s="739" t="s">
        <v>2716</v>
      </c>
      <c r="G162" s="738" t="s">
        <v>622</v>
      </c>
      <c r="H162" s="738" t="s">
        <v>1166</v>
      </c>
      <c r="I162" s="738" t="s">
        <v>918</v>
      </c>
      <c r="J162" s="738" t="s">
        <v>1167</v>
      </c>
      <c r="K162" s="738"/>
      <c r="L162" s="740">
        <v>150.11774528553556</v>
      </c>
      <c r="M162" s="740">
        <v>1</v>
      </c>
      <c r="N162" s="741">
        <v>150.11774528553556</v>
      </c>
    </row>
    <row r="163" spans="1:14" ht="14.4" customHeight="1" x14ac:dyDescent="0.3">
      <c r="A163" s="736" t="s">
        <v>553</v>
      </c>
      <c r="B163" s="737" t="s">
        <v>2715</v>
      </c>
      <c r="C163" s="738" t="s">
        <v>558</v>
      </c>
      <c r="D163" s="739" t="s">
        <v>559</v>
      </c>
      <c r="E163" s="738" t="s">
        <v>578</v>
      </c>
      <c r="F163" s="739" t="s">
        <v>2716</v>
      </c>
      <c r="G163" s="738" t="s">
        <v>622</v>
      </c>
      <c r="H163" s="738" t="s">
        <v>1168</v>
      </c>
      <c r="I163" s="738" t="s">
        <v>918</v>
      </c>
      <c r="J163" s="738" t="s">
        <v>1169</v>
      </c>
      <c r="K163" s="738" t="s">
        <v>1170</v>
      </c>
      <c r="L163" s="740">
        <v>75.019960294714622</v>
      </c>
      <c r="M163" s="740">
        <v>2</v>
      </c>
      <c r="N163" s="741">
        <v>150.03992058942924</v>
      </c>
    </row>
    <row r="164" spans="1:14" ht="14.4" customHeight="1" x14ac:dyDescent="0.3">
      <c r="A164" s="736" t="s">
        <v>553</v>
      </c>
      <c r="B164" s="737" t="s">
        <v>2715</v>
      </c>
      <c r="C164" s="738" t="s">
        <v>558</v>
      </c>
      <c r="D164" s="739" t="s">
        <v>559</v>
      </c>
      <c r="E164" s="738" t="s">
        <v>578</v>
      </c>
      <c r="F164" s="739" t="s">
        <v>2716</v>
      </c>
      <c r="G164" s="738" t="s">
        <v>622</v>
      </c>
      <c r="H164" s="738" t="s">
        <v>1171</v>
      </c>
      <c r="I164" s="738" t="s">
        <v>1172</v>
      </c>
      <c r="J164" s="738" t="s">
        <v>1173</v>
      </c>
      <c r="K164" s="738" t="s">
        <v>1174</v>
      </c>
      <c r="L164" s="740">
        <v>48.580000000000013</v>
      </c>
      <c r="M164" s="740">
        <v>3</v>
      </c>
      <c r="N164" s="741">
        <v>145.74000000000004</v>
      </c>
    </row>
    <row r="165" spans="1:14" ht="14.4" customHeight="1" x14ac:dyDescent="0.3">
      <c r="A165" s="736" t="s">
        <v>553</v>
      </c>
      <c r="B165" s="737" t="s">
        <v>2715</v>
      </c>
      <c r="C165" s="738" t="s">
        <v>558</v>
      </c>
      <c r="D165" s="739" t="s">
        <v>559</v>
      </c>
      <c r="E165" s="738" t="s">
        <v>578</v>
      </c>
      <c r="F165" s="739" t="s">
        <v>2716</v>
      </c>
      <c r="G165" s="738" t="s">
        <v>622</v>
      </c>
      <c r="H165" s="738" t="s">
        <v>1175</v>
      </c>
      <c r="I165" s="738" t="s">
        <v>1176</v>
      </c>
      <c r="J165" s="738" t="s">
        <v>1177</v>
      </c>
      <c r="K165" s="738" t="s">
        <v>1178</v>
      </c>
      <c r="L165" s="740">
        <v>855.98</v>
      </c>
      <c r="M165" s="740">
        <v>4</v>
      </c>
      <c r="N165" s="741">
        <v>3423.92</v>
      </c>
    </row>
    <row r="166" spans="1:14" ht="14.4" customHeight="1" x14ac:dyDescent="0.3">
      <c r="A166" s="736" t="s">
        <v>553</v>
      </c>
      <c r="B166" s="737" t="s">
        <v>2715</v>
      </c>
      <c r="C166" s="738" t="s">
        <v>558</v>
      </c>
      <c r="D166" s="739" t="s">
        <v>559</v>
      </c>
      <c r="E166" s="738" t="s">
        <v>578</v>
      </c>
      <c r="F166" s="739" t="s">
        <v>2716</v>
      </c>
      <c r="G166" s="738" t="s">
        <v>622</v>
      </c>
      <c r="H166" s="738" t="s">
        <v>1179</v>
      </c>
      <c r="I166" s="738" t="s">
        <v>1180</v>
      </c>
      <c r="J166" s="738" t="s">
        <v>1181</v>
      </c>
      <c r="K166" s="738" t="s">
        <v>1182</v>
      </c>
      <c r="L166" s="740">
        <v>679.35</v>
      </c>
      <c r="M166" s="740">
        <v>1</v>
      </c>
      <c r="N166" s="741">
        <v>679.35</v>
      </c>
    </row>
    <row r="167" spans="1:14" ht="14.4" customHeight="1" x14ac:dyDescent="0.3">
      <c r="A167" s="736" t="s">
        <v>553</v>
      </c>
      <c r="B167" s="737" t="s">
        <v>2715</v>
      </c>
      <c r="C167" s="738" t="s">
        <v>558</v>
      </c>
      <c r="D167" s="739" t="s">
        <v>559</v>
      </c>
      <c r="E167" s="738" t="s">
        <v>578</v>
      </c>
      <c r="F167" s="739" t="s">
        <v>2716</v>
      </c>
      <c r="G167" s="738" t="s">
        <v>622</v>
      </c>
      <c r="H167" s="738" t="s">
        <v>1183</v>
      </c>
      <c r="I167" s="738" t="s">
        <v>1184</v>
      </c>
      <c r="J167" s="738" t="s">
        <v>1185</v>
      </c>
      <c r="K167" s="738"/>
      <c r="L167" s="740">
        <v>2.5079914833426664</v>
      </c>
      <c r="M167" s="740">
        <v>2</v>
      </c>
      <c r="N167" s="741">
        <v>5.0159829666853328</v>
      </c>
    </row>
    <row r="168" spans="1:14" ht="14.4" customHeight="1" x14ac:dyDescent="0.3">
      <c r="A168" s="736" t="s">
        <v>553</v>
      </c>
      <c r="B168" s="737" t="s">
        <v>2715</v>
      </c>
      <c r="C168" s="738" t="s">
        <v>558</v>
      </c>
      <c r="D168" s="739" t="s">
        <v>559</v>
      </c>
      <c r="E168" s="738" t="s">
        <v>578</v>
      </c>
      <c r="F168" s="739" t="s">
        <v>2716</v>
      </c>
      <c r="G168" s="738" t="s">
        <v>622</v>
      </c>
      <c r="H168" s="738" t="s">
        <v>1186</v>
      </c>
      <c r="I168" s="738" t="s">
        <v>1187</v>
      </c>
      <c r="J168" s="738" t="s">
        <v>1188</v>
      </c>
      <c r="K168" s="738" t="s">
        <v>1189</v>
      </c>
      <c r="L168" s="740">
        <v>171.43679620062144</v>
      </c>
      <c r="M168" s="740">
        <v>8</v>
      </c>
      <c r="N168" s="741">
        <v>1371.4943696049716</v>
      </c>
    </row>
    <row r="169" spans="1:14" ht="14.4" customHeight="1" x14ac:dyDescent="0.3">
      <c r="A169" s="736" t="s">
        <v>553</v>
      </c>
      <c r="B169" s="737" t="s">
        <v>2715</v>
      </c>
      <c r="C169" s="738" t="s">
        <v>558</v>
      </c>
      <c r="D169" s="739" t="s">
        <v>559</v>
      </c>
      <c r="E169" s="738" t="s">
        <v>578</v>
      </c>
      <c r="F169" s="739" t="s">
        <v>2716</v>
      </c>
      <c r="G169" s="738" t="s">
        <v>622</v>
      </c>
      <c r="H169" s="738" t="s">
        <v>1190</v>
      </c>
      <c r="I169" s="738" t="s">
        <v>1191</v>
      </c>
      <c r="J169" s="738" t="s">
        <v>1192</v>
      </c>
      <c r="K169" s="738" t="s">
        <v>1193</v>
      </c>
      <c r="L169" s="740">
        <v>52.13004944044576</v>
      </c>
      <c r="M169" s="740">
        <v>1</v>
      </c>
      <c r="N169" s="741">
        <v>52.13004944044576</v>
      </c>
    </row>
    <row r="170" spans="1:14" ht="14.4" customHeight="1" x14ac:dyDescent="0.3">
      <c r="A170" s="736" t="s">
        <v>553</v>
      </c>
      <c r="B170" s="737" t="s">
        <v>2715</v>
      </c>
      <c r="C170" s="738" t="s">
        <v>558</v>
      </c>
      <c r="D170" s="739" t="s">
        <v>559</v>
      </c>
      <c r="E170" s="738" t="s">
        <v>578</v>
      </c>
      <c r="F170" s="739" t="s">
        <v>2716</v>
      </c>
      <c r="G170" s="738" t="s">
        <v>622</v>
      </c>
      <c r="H170" s="738" t="s">
        <v>1194</v>
      </c>
      <c r="I170" s="738" t="s">
        <v>1195</v>
      </c>
      <c r="J170" s="738" t="s">
        <v>1196</v>
      </c>
      <c r="K170" s="738" t="s">
        <v>1197</v>
      </c>
      <c r="L170" s="740">
        <v>88.120000000000019</v>
      </c>
      <c r="M170" s="740">
        <v>2</v>
      </c>
      <c r="N170" s="741">
        <v>176.24000000000004</v>
      </c>
    </row>
    <row r="171" spans="1:14" ht="14.4" customHeight="1" x14ac:dyDescent="0.3">
      <c r="A171" s="736" t="s">
        <v>553</v>
      </c>
      <c r="B171" s="737" t="s">
        <v>2715</v>
      </c>
      <c r="C171" s="738" t="s">
        <v>558</v>
      </c>
      <c r="D171" s="739" t="s">
        <v>559</v>
      </c>
      <c r="E171" s="738" t="s">
        <v>578</v>
      </c>
      <c r="F171" s="739" t="s">
        <v>2716</v>
      </c>
      <c r="G171" s="738" t="s">
        <v>622</v>
      </c>
      <c r="H171" s="738" t="s">
        <v>1198</v>
      </c>
      <c r="I171" s="738" t="s">
        <v>918</v>
      </c>
      <c r="J171" s="738" t="s">
        <v>1199</v>
      </c>
      <c r="K171" s="738"/>
      <c r="L171" s="740">
        <v>76.273311728420424</v>
      </c>
      <c r="M171" s="740">
        <v>1</v>
      </c>
      <c r="N171" s="741">
        <v>76.273311728420424</v>
      </c>
    </row>
    <row r="172" spans="1:14" ht="14.4" customHeight="1" x14ac:dyDescent="0.3">
      <c r="A172" s="736" t="s">
        <v>553</v>
      </c>
      <c r="B172" s="737" t="s">
        <v>2715</v>
      </c>
      <c r="C172" s="738" t="s">
        <v>558</v>
      </c>
      <c r="D172" s="739" t="s">
        <v>559</v>
      </c>
      <c r="E172" s="738" t="s">
        <v>578</v>
      </c>
      <c r="F172" s="739" t="s">
        <v>2716</v>
      </c>
      <c r="G172" s="738" t="s">
        <v>622</v>
      </c>
      <c r="H172" s="738" t="s">
        <v>1200</v>
      </c>
      <c r="I172" s="738" t="s">
        <v>1201</v>
      </c>
      <c r="J172" s="738" t="s">
        <v>1202</v>
      </c>
      <c r="K172" s="738" t="s">
        <v>820</v>
      </c>
      <c r="L172" s="740">
        <v>99.250000000000028</v>
      </c>
      <c r="M172" s="740">
        <v>1</v>
      </c>
      <c r="N172" s="741">
        <v>99.250000000000028</v>
      </c>
    </row>
    <row r="173" spans="1:14" ht="14.4" customHeight="1" x14ac:dyDescent="0.3">
      <c r="A173" s="736" t="s">
        <v>553</v>
      </c>
      <c r="B173" s="737" t="s">
        <v>2715</v>
      </c>
      <c r="C173" s="738" t="s">
        <v>558</v>
      </c>
      <c r="D173" s="739" t="s">
        <v>559</v>
      </c>
      <c r="E173" s="738" t="s">
        <v>578</v>
      </c>
      <c r="F173" s="739" t="s">
        <v>2716</v>
      </c>
      <c r="G173" s="738" t="s">
        <v>622</v>
      </c>
      <c r="H173" s="738" t="s">
        <v>1203</v>
      </c>
      <c r="I173" s="738" t="s">
        <v>1204</v>
      </c>
      <c r="J173" s="738" t="s">
        <v>1205</v>
      </c>
      <c r="K173" s="738" t="s">
        <v>1206</v>
      </c>
      <c r="L173" s="740">
        <v>87.45015331398838</v>
      </c>
      <c r="M173" s="740">
        <v>1</v>
      </c>
      <c r="N173" s="741">
        <v>87.45015331398838</v>
      </c>
    </row>
    <row r="174" spans="1:14" ht="14.4" customHeight="1" x14ac:dyDescent="0.3">
      <c r="A174" s="736" t="s">
        <v>553</v>
      </c>
      <c r="B174" s="737" t="s">
        <v>2715</v>
      </c>
      <c r="C174" s="738" t="s">
        <v>558</v>
      </c>
      <c r="D174" s="739" t="s">
        <v>559</v>
      </c>
      <c r="E174" s="738" t="s">
        <v>578</v>
      </c>
      <c r="F174" s="739" t="s">
        <v>2716</v>
      </c>
      <c r="G174" s="738" t="s">
        <v>622</v>
      </c>
      <c r="H174" s="738" t="s">
        <v>1207</v>
      </c>
      <c r="I174" s="738" t="s">
        <v>1208</v>
      </c>
      <c r="J174" s="738" t="s">
        <v>1209</v>
      </c>
      <c r="K174" s="738" t="s">
        <v>855</v>
      </c>
      <c r="L174" s="740">
        <v>80.368500000000012</v>
      </c>
      <c r="M174" s="740">
        <v>8</v>
      </c>
      <c r="N174" s="741">
        <v>642.94800000000009</v>
      </c>
    </row>
    <row r="175" spans="1:14" ht="14.4" customHeight="1" x14ac:dyDescent="0.3">
      <c r="A175" s="736" t="s">
        <v>553</v>
      </c>
      <c r="B175" s="737" t="s">
        <v>2715</v>
      </c>
      <c r="C175" s="738" t="s">
        <v>558</v>
      </c>
      <c r="D175" s="739" t="s">
        <v>559</v>
      </c>
      <c r="E175" s="738" t="s">
        <v>578</v>
      </c>
      <c r="F175" s="739" t="s">
        <v>2716</v>
      </c>
      <c r="G175" s="738" t="s">
        <v>622</v>
      </c>
      <c r="H175" s="738" t="s">
        <v>1210</v>
      </c>
      <c r="I175" s="738" t="s">
        <v>1211</v>
      </c>
      <c r="J175" s="738" t="s">
        <v>1212</v>
      </c>
      <c r="K175" s="738" t="s">
        <v>1213</v>
      </c>
      <c r="L175" s="740">
        <v>80.470000000000013</v>
      </c>
      <c r="M175" s="740">
        <v>3</v>
      </c>
      <c r="N175" s="741">
        <v>241.41000000000003</v>
      </c>
    </row>
    <row r="176" spans="1:14" ht="14.4" customHeight="1" x14ac:dyDescent="0.3">
      <c r="A176" s="736" t="s">
        <v>553</v>
      </c>
      <c r="B176" s="737" t="s">
        <v>2715</v>
      </c>
      <c r="C176" s="738" t="s">
        <v>558</v>
      </c>
      <c r="D176" s="739" t="s">
        <v>559</v>
      </c>
      <c r="E176" s="738" t="s">
        <v>578</v>
      </c>
      <c r="F176" s="739" t="s">
        <v>2716</v>
      </c>
      <c r="G176" s="738" t="s">
        <v>622</v>
      </c>
      <c r="H176" s="738" t="s">
        <v>1214</v>
      </c>
      <c r="I176" s="738" t="s">
        <v>1215</v>
      </c>
      <c r="J176" s="738" t="s">
        <v>1216</v>
      </c>
      <c r="K176" s="738" t="s">
        <v>1217</v>
      </c>
      <c r="L176" s="740">
        <v>123.56</v>
      </c>
      <c r="M176" s="740">
        <v>2</v>
      </c>
      <c r="N176" s="741">
        <v>247.12</v>
      </c>
    </row>
    <row r="177" spans="1:14" ht="14.4" customHeight="1" x14ac:dyDescent="0.3">
      <c r="A177" s="736" t="s">
        <v>553</v>
      </c>
      <c r="B177" s="737" t="s">
        <v>2715</v>
      </c>
      <c r="C177" s="738" t="s">
        <v>558</v>
      </c>
      <c r="D177" s="739" t="s">
        <v>559</v>
      </c>
      <c r="E177" s="738" t="s">
        <v>578</v>
      </c>
      <c r="F177" s="739" t="s">
        <v>2716</v>
      </c>
      <c r="G177" s="738" t="s">
        <v>622</v>
      </c>
      <c r="H177" s="738" t="s">
        <v>1218</v>
      </c>
      <c r="I177" s="738" t="s">
        <v>1219</v>
      </c>
      <c r="J177" s="738" t="s">
        <v>1205</v>
      </c>
      <c r="K177" s="738" t="s">
        <v>1220</v>
      </c>
      <c r="L177" s="740">
        <v>73.230000000000018</v>
      </c>
      <c r="M177" s="740">
        <v>1</v>
      </c>
      <c r="N177" s="741">
        <v>73.230000000000018</v>
      </c>
    </row>
    <row r="178" spans="1:14" ht="14.4" customHeight="1" x14ac:dyDescent="0.3">
      <c r="A178" s="736" t="s">
        <v>553</v>
      </c>
      <c r="B178" s="737" t="s">
        <v>2715</v>
      </c>
      <c r="C178" s="738" t="s">
        <v>558</v>
      </c>
      <c r="D178" s="739" t="s">
        <v>559</v>
      </c>
      <c r="E178" s="738" t="s">
        <v>578</v>
      </c>
      <c r="F178" s="739" t="s">
        <v>2716</v>
      </c>
      <c r="G178" s="738" t="s">
        <v>622</v>
      </c>
      <c r="H178" s="738" t="s">
        <v>1221</v>
      </c>
      <c r="I178" s="738" t="s">
        <v>1222</v>
      </c>
      <c r="J178" s="738" t="s">
        <v>1223</v>
      </c>
      <c r="K178" s="738" t="s">
        <v>1224</v>
      </c>
      <c r="L178" s="740">
        <v>120.89999999999998</v>
      </c>
      <c r="M178" s="740">
        <v>2</v>
      </c>
      <c r="N178" s="741">
        <v>241.79999999999995</v>
      </c>
    </row>
    <row r="179" spans="1:14" ht="14.4" customHeight="1" x14ac:dyDescent="0.3">
      <c r="A179" s="736" t="s">
        <v>553</v>
      </c>
      <c r="B179" s="737" t="s">
        <v>2715</v>
      </c>
      <c r="C179" s="738" t="s">
        <v>558</v>
      </c>
      <c r="D179" s="739" t="s">
        <v>559</v>
      </c>
      <c r="E179" s="738" t="s">
        <v>578</v>
      </c>
      <c r="F179" s="739" t="s">
        <v>2716</v>
      </c>
      <c r="G179" s="738" t="s">
        <v>622</v>
      </c>
      <c r="H179" s="738" t="s">
        <v>1225</v>
      </c>
      <c r="I179" s="738" t="s">
        <v>918</v>
      </c>
      <c r="J179" s="738" t="s">
        <v>1226</v>
      </c>
      <c r="K179" s="738" t="s">
        <v>1227</v>
      </c>
      <c r="L179" s="740">
        <v>25.544705882352947</v>
      </c>
      <c r="M179" s="740">
        <v>17</v>
      </c>
      <c r="N179" s="741">
        <v>434.2600000000001</v>
      </c>
    </row>
    <row r="180" spans="1:14" ht="14.4" customHeight="1" x14ac:dyDescent="0.3">
      <c r="A180" s="736" t="s">
        <v>553</v>
      </c>
      <c r="B180" s="737" t="s">
        <v>2715</v>
      </c>
      <c r="C180" s="738" t="s">
        <v>558</v>
      </c>
      <c r="D180" s="739" t="s">
        <v>559</v>
      </c>
      <c r="E180" s="738" t="s">
        <v>578</v>
      </c>
      <c r="F180" s="739" t="s">
        <v>2716</v>
      </c>
      <c r="G180" s="738" t="s">
        <v>622</v>
      </c>
      <c r="H180" s="738" t="s">
        <v>1228</v>
      </c>
      <c r="I180" s="738" t="s">
        <v>1229</v>
      </c>
      <c r="J180" s="738" t="s">
        <v>1230</v>
      </c>
      <c r="K180" s="738" t="s">
        <v>1231</v>
      </c>
      <c r="L180" s="740">
        <v>149.00999999999991</v>
      </c>
      <c r="M180" s="740">
        <v>1</v>
      </c>
      <c r="N180" s="741">
        <v>149.00999999999991</v>
      </c>
    </row>
    <row r="181" spans="1:14" ht="14.4" customHeight="1" x14ac:dyDescent="0.3">
      <c r="A181" s="736" t="s">
        <v>553</v>
      </c>
      <c r="B181" s="737" t="s">
        <v>2715</v>
      </c>
      <c r="C181" s="738" t="s">
        <v>558</v>
      </c>
      <c r="D181" s="739" t="s">
        <v>559</v>
      </c>
      <c r="E181" s="738" t="s">
        <v>578</v>
      </c>
      <c r="F181" s="739" t="s">
        <v>2716</v>
      </c>
      <c r="G181" s="738" t="s">
        <v>622</v>
      </c>
      <c r="H181" s="738" t="s">
        <v>1232</v>
      </c>
      <c r="I181" s="738" t="s">
        <v>1233</v>
      </c>
      <c r="J181" s="738" t="s">
        <v>1234</v>
      </c>
      <c r="K181" s="738" t="s">
        <v>1235</v>
      </c>
      <c r="L181" s="740">
        <v>360.83066560934571</v>
      </c>
      <c r="M181" s="740">
        <v>3</v>
      </c>
      <c r="N181" s="741">
        <v>1082.4919968280371</v>
      </c>
    </row>
    <row r="182" spans="1:14" ht="14.4" customHeight="1" x14ac:dyDescent="0.3">
      <c r="A182" s="736" t="s">
        <v>553</v>
      </c>
      <c r="B182" s="737" t="s">
        <v>2715</v>
      </c>
      <c r="C182" s="738" t="s">
        <v>558</v>
      </c>
      <c r="D182" s="739" t="s">
        <v>559</v>
      </c>
      <c r="E182" s="738" t="s">
        <v>578</v>
      </c>
      <c r="F182" s="739" t="s">
        <v>2716</v>
      </c>
      <c r="G182" s="738" t="s">
        <v>622</v>
      </c>
      <c r="H182" s="738" t="s">
        <v>1236</v>
      </c>
      <c r="I182" s="738" t="s">
        <v>1237</v>
      </c>
      <c r="J182" s="738" t="s">
        <v>1238</v>
      </c>
      <c r="K182" s="738" t="s">
        <v>1239</v>
      </c>
      <c r="L182" s="740">
        <v>221.104966557355</v>
      </c>
      <c r="M182" s="740">
        <v>19.393804600000003</v>
      </c>
      <c r="N182" s="741">
        <v>4288.066517502878</v>
      </c>
    </row>
    <row r="183" spans="1:14" ht="14.4" customHeight="1" x14ac:dyDescent="0.3">
      <c r="A183" s="736" t="s">
        <v>553</v>
      </c>
      <c r="B183" s="737" t="s">
        <v>2715</v>
      </c>
      <c r="C183" s="738" t="s">
        <v>558</v>
      </c>
      <c r="D183" s="739" t="s">
        <v>559</v>
      </c>
      <c r="E183" s="738" t="s">
        <v>578</v>
      </c>
      <c r="F183" s="739" t="s">
        <v>2716</v>
      </c>
      <c r="G183" s="738" t="s">
        <v>622</v>
      </c>
      <c r="H183" s="738" t="s">
        <v>1240</v>
      </c>
      <c r="I183" s="738" t="s">
        <v>1241</v>
      </c>
      <c r="J183" s="738" t="s">
        <v>1238</v>
      </c>
      <c r="K183" s="738" t="s">
        <v>1242</v>
      </c>
      <c r="L183" s="740">
        <v>224.81489913597119</v>
      </c>
      <c r="M183" s="740">
        <v>10.372999999999999</v>
      </c>
      <c r="N183" s="741">
        <v>2332.004948737429</v>
      </c>
    </row>
    <row r="184" spans="1:14" ht="14.4" customHeight="1" x14ac:dyDescent="0.3">
      <c r="A184" s="736" t="s">
        <v>553</v>
      </c>
      <c r="B184" s="737" t="s">
        <v>2715</v>
      </c>
      <c r="C184" s="738" t="s">
        <v>558</v>
      </c>
      <c r="D184" s="739" t="s">
        <v>559</v>
      </c>
      <c r="E184" s="738" t="s">
        <v>578</v>
      </c>
      <c r="F184" s="739" t="s">
        <v>2716</v>
      </c>
      <c r="G184" s="738" t="s">
        <v>622</v>
      </c>
      <c r="H184" s="738" t="s">
        <v>1243</v>
      </c>
      <c r="I184" s="738" t="s">
        <v>1244</v>
      </c>
      <c r="J184" s="738" t="s">
        <v>1245</v>
      </c>
      <c r="K184" s="738" t="s">
        <v>1246</v>
      </c>
      <c r="L184" s="740">
        <v>553.85023513430895</v>
      </c>
      <c r="M184" s="740">
        <v>2</v>
      </c>
      <c r="N184" s="741">
        <v>1107.7004702686179</v>
      </c>
    </row>
    <row r="185" spans="1:14" ht="14.4" customHeight="1" x14ac:dyDescent="0.3">
      <c r="A185" s="736" t="s">
        <v>553</v>
      </c>
      <c r="B185" s="737" t="s">
        <v>2715</v>
      </c>
      <c r="C185" s="738" t="s">
        <v>558</v>
      </c>
      <c r="D185" s="739" t="s">
        <v>559</v>
      </c>
      <c r="E185" s="738" t="s">
        <v>578</v>
      </c>
      <c r="F185" s="739" t="s">
        <v>2716</v>
      </c>
      <c r="G185" s="738" t="s">
        <v>622</v>
      </c>
      <c r="H185" s="738" t="s">
        <v>1247</v>
      </c>
      <c r="I185" s="738" t="s">
        <v>1248</v>
      </c>
      <c r="J185" s="738" t="s">
        <v>1249</v>
      </c>
      <c r="K185" s="738" t="s">
        <v>1161</v>
      </c>
      <c r="L185" s="740">
        <v>946.53387522031903</v>
      </c>
      <c r="M185" s="740">
        <v>10.656819599999999</v>
      </c>
      <c r="N185" s="741">
        <v>10087.040753511848</v>
      </c>
    </row>
    <row r="186" spans="1:14" ht="14.4" customHeight="1" x14ac:dyDescent="0.3">
      <c r="A186" s="736" t="s">
        <v>553</v>
      </c>
      <c r="B186" s="737" t="s">
        <v>2715</v>
      </c>
      <c r="C186" s="738" t="s">
        <v>558</v>
      </c>
      <c r="D186" s="739" t="s">
        <v>559</v>
      </c>
      <c r="E186" s="738" t="s">
        <v>578</v>
      </c>
      <c r="F186" s="739" t="s">
        <v>2716</v>
      </c>
      <c r="G186" s="738" t="s">
        <v>622</v>
      </c>
      <c r="H186" s="738" t="s">
        <v>1250</v>
      </c>
      <c r="I186" s="738" t="s">
        <v>1251</v>
      </c>
      <c r="J186" s="738" t="s">
        <v>1252</v>
      </c>
      <c r="K186" s="738" t="s">
        <v>1253</v>
      </c>
      <c r="L186" s="740">
        <v>1867.5777099361669</v>
      </c>
      <c r="M186" s="740">
        <v>16.999999899999999</v>
      </c>
      <c r="N186" s="741">
        <v>31748.820882157062</v>
      </c>
    </row>
    <row r="187" spans="1:14" ht="14.4" customHeight="1" x14ac:dyDescent="0.3">
      <c r="A187" s="736" t="s">
        <v>553</v>
      </c>
      <c r="B187" s="737" t="s">
        <v>2715</v>
      </c>
      <c r="C187" s="738" t="s">
        <v>558</v>
      </c>
      <c r="D187" s="739" t="s">
        <v>559</v>
      </c>
      <c r="E187" s="738" t="s">
        <v>578</v>
      </c>
      <c r="F187" s="739" t="s">
        <v>2716</v>
      </c>
      <c r="G187" s="738" t="s">
        <v>622</v>
      </c>
      <c r="H187" s="738" t="s">
        <v>1254</v>
      </c>
      <c r="I187" s="738" t="s">
        <v>1255</v>
      </c>
      <c r="J187" s="738" t="s">
        <v>1256</v>
      </c>
      <c r="K187" s="738" t="s">
        <v>1257</v>
      </c>
      <c r="L187" s="740">
        <v>111.00027517351946</v>
      </c>
      <c r="M187" s="740">
        <v>50.047174600000019</v>
      </c>
      <c r="N187" s="741">
        <v>5555.2501522571756</v>
      </c>
    </row>
    <row r="188" spans="1:14" ht="14.4" customHeight="1" x14ac:dyDescent="0.3">
      <c r="A188" s="736" t="s">
        <v>553</v>
      </c>
      <c r="B188" s="737" t="s">
        <v>2715</v>
      </c>
      <c r="C188" s="738" t="s">
        <v>558</v>
      </c>
      <c r="D188" s="739" t="s">
        <v>559</v>
      </c>
      <c r="E188" s="738" t="s">
        <v>578</v>
      </c>
      <c r="F188" s="739" t="s">
        <v>2716</v>
      </c>
      <c r="G188" s="738" t="s">
        <v>622</v>
      </c>
      <c r="H188" s="738" t="s">
        <v>1258</v>
      </c>
      <c r="I188" s="738" t="s">
        <v>1259</v>
      </c>
      <c r="J188" s="738" t="s">
        <v>731</v>
      </c>
      <c r="K188" s="738" t="s">
        <v>1260</v>
      </c>
      <c r="L188" s="740">
        <v>170.08333333333337</v>
      </c>
      <c r="M188" s="740">
        <v>3</v>
      </c>
      <c r="N188" s="741">
        <v>510.25000000000011</v>
      </c>
    </row>
    <row r="189" spans="1:14" ht="14.4" customHeight="1" x14ac:dyDescent="0.3">
      <c r="A189" s="736" t="s">
        <v>553</v>
      </c>
      <c r="B189" s="737" t="s">
        <v>2715</v>
      </c>
      <c r="C189" s="738" t="s">
        <v>558</v>
      </c>
      <c r="D189" s="739" t="s">
        <v>559</v>
      </c>
      <c r="E189" s="738" t="s">
        <v>578</v>
      </c>
      <c r="F189" s="739" t="s">
        <v>2716</v>
      </c>
      <c r="G189" s="738" t="s">
        <v>622</v>
      </c>
      <c r="H189" s="738" t="s">
        <v>1261</v>
      </c>
      <c r="I189" s="738" t="s">
        <v>1262</v>
      </c>
      <c r="J189" s="738" t="s">
        <v>1263</v>
      </c>
      <c r="K189" s="738" t="s">
        <v>1264</v>
      </c>
      <c r="L189" s="740">
        <v>26.769999999999992</v>
      </c>
      <c r="M189" s="740">
        <v>2</v>
      </c>
      <c r="N189" s="741">
        <v>53.539999999999985</v>
      </c>
    </row>
    <row r="190" spans="1:14" ht="14.4" customHeight="1" x14ac:dyDescent="0.3">
      <c r="A190" s="736" t="s">
        <v>553</v>
      </c>
      <c r="B190" s="737" t="s">
        <v>2715</v>
      </c>
      <c r="C190" s="738" t="s">
        <v>558</v>
      </c>
      <c r="D190" s="739" t="s">
        <v>559</v>
      </c>
      <c r="E190" s="738" t="s">
        <v>578</v>
      </c>
      <c r="F190" s="739" t="s">
        <v>2716</v>
      </c>
      <c r="G190" s="738" t="s">
        <v>622</v>
      </c>
      <c r="H190" s="738" t="s">
        <v>1265</v>
      </c>
      <c r="I190" s="738" t="s">
        <v>918</v>
      </c>
      <c r="J190" s="738" t="s">
        <v>1266</v>
      </c>
      <c r="K190" s="738" t="s">
        <v>1267</v>
      </c>
      <c r="L190" s="740">
        <v>23.784545454545455</v>
      </c>
      <c r="M190" s="740">
        <v>11</v>
      </c>
      <c r="N190" s="741">
        <v>261.63</v>
      </c>
    </row>
    <row r="191" spans="1:14" ht="14.4" customHeight="1" x14ac:dyDescent="0.3">
      <c r="A191" s="736" t="s">
        <v>553</v>
      </c>
      <c r="B191" s="737" t="s">
        <v>2715</v>
      </c>
      <c r="C191" s="738" t="s">
        <v>558</v>
      </c>
      <c r="D191" s="739" t="s">
        <v>559</v>
      </c>
      <c r="E191" s="738" t="s">
        <v>578</v>
      </c>
      <c r="F191" s="739" t="s">
        <v>2716</v>
      </c>
      <c r="G191" s="738" t="s">
        <v>622</v>
      </c>
      <c r="H191" s="738" t="s">
        <v>1268</v>
      </c>
      <c r="I191" s="738" t="s">
        <v>1268</v>
      </c>
      <c r="J191" s="738" t="s">
        <v>1269</v>
      </c>
      <c r="K191" s="738" t="s">
        <v>1270</v>
      </c>
      <c r="L191" s="740">
        <v>3914.3448250369738</v>
      </c>
      <c r="M191" s="740">
        <v>0.60000000000000009</v>
      </c>
      <c r="N191" s="741">
        <v>2348.6068950221847</v>
      </c>
    </row>
    <row r="192" spans="1:14" ht="14.4" customHeight="1" x14ac:dyDescent="0.3">
      <c r="A192" s="736" t="s">
        <v>553</v>
      </c>
      <c r="B192" s="737" t="s">
        <v>2715</v>
      </c>
      <c r="C192" s="738" t="s">
        <v>558</v>
      </c>
      <c r="D192" s="739" t="s">
        <v>559</v>
      </c>
      <c r="E192" s="738" t="s">
        <v>578</v>
      </c>
      <c r="F192" s="739" t="s">
        <v>2716</v>
      </c>
      <c r="G192" s="738" t="s">
        <v>622</v>
      </c>
      <c r="H192" s="738" t="s">
        <v>1271</v>
      </c>
      <c r="I192" s="738" t="s">
        <v>1272</v>
      </c>
      <c r="J192" s="738" t="s">
        <v>616</v>
      </c>
      <c r="K192" s="738" t="s">
        <v>1273</v>
      </c>
      <c r="L192" s="740">
        <v>107.32999999999997</v>
      </c>
      <c r="M192" s="740">
        <v>8</v>
      </c>
      <c r="N192" s="741">
        <v>858.63999999999976</v>
      </c>
    </row>
    <row r="193" spans="1:14" ht="14.4" customHeight="1" x14ac:dyDescent="0.3">
      <c r="A193" s="736" t="s">
        <v>553</v>
      </c>
      <c r="B193" s="737" t="s">
        <v>2715</v>
      </c>
      <c r="C193" s="738" t="s">
        <v>558</v>
      </c>
      <c r="D193" s="739" t="s">
        <v>559</v>
      </c>
      <c r="E193" s="738" t="s">
        <v>578</v>
      </c>
      <c r="F193" s="739" t="s">
        <v>2716</v>
      </c>
      <c r="G193" s="738" t="s">
        <v>622</v>
      </c>
      <c r="H193" s="738" t="s">
        <v>1274</v>
      </c>
      <c r="I193" s="738" t="s">
        <v>1275</v>
      </c>
      <c r="J193" s="738" t="s">
        <v>1276</v>
      </c>
      <c r="K193" s="738" t="s">
        <v>1277</v>
      </c>
      <c r="L193" s="740">
        <v>155.71</v>
      </c>
      <c r="M193" s="740">
        <v>1</v>
      </c>
      <c r="N193" s="741">
        <v>155.71</v>
      </c>
    </row>
    <row r="194" spans="1:14" ht="14.4" customHeight="1" x14ac:dyDescent="0.3">
      <c r="A194" s="736" t="s">
        <v>553</v>
      </c>
      <c r="B194" s="737" t="s">
        <v>2715</v>
      </c>
      <c r="C194" s="738" t="s">
        <v>558</v>
      </c>
      <c r="D194" s="739" t="s">
        <v>559</v>
      </c>
      <c r="E194" s="738" t="s">
        <v>578</v>
      </c>
      <c r="F194" s="739" t="s">
        <v>2716</v>
      </c>
      <c r="G194" s="738" t="s">
        <v>622</v>
      </c>
      <c r="H194" s="738" t="s">
        <v>1278</v>
      </c>
      <c r="I194" s="738" t="s">
        <v>1279</v>
      </c>
      <c r="J194" s="738" t="s">
        <v>1280</v>
      </c>
      <c r="K194" s="738" t="s">
        <v>1281</v>
      </c>
      <c r="L194" s="740">
        <v>78.760267105285479</v>
      </c>
      <c r="M194" s="740">
        <v>3</v>
      </c>
      <c r="N194" s="741">
        <v>236.28080131585642</v>
      </c>
    </row>
    <row r="195" spans="1:14" ht="14.4" customHeight="1" x14ac:dyDescent="0.3">
      <c r="A195" s="736" t="s">
        <v>553</v>
      </c>
      <c r="B195" s="737" t="s">
        <v>2715</v>
      </c>
      <c r="C195" s="738" t="s">
        <v>558</v>
      </c>
      <c r="D195" s="739" t="s">
        <v>559</v>
      </c>
      <c r="E195" s="738" t="s">
        <v>578</v>
      </c>
      <c r="F195" s="739" t="s">
        <v>2716</v>
      </c>
      <c r="G195" s="738" t="s">
        <v>622</v>
      </c>
      <c r="H195" s="738" t="s">
        <v>1282</v>
      </c>
      <c r="I195" s="738" t="s">
        <v>1283</v>
      </c>
      <c r="J195" s="738" t="s">
        <v>1280</v>
      </c>
      <c r="K195" s="738" t="s">
        <v>1284</v>
      </c>
      <c r="L195" s="740">
        <v>224.65019527592401</v>
      </c>
      <c r="M195" s="740">
        <v>2.7669999999999999</v>
      </c>
      <c r="N195" s="741">
        <v>621.60709032848172</v>
      </c>
    </row>
    <row r="196" spans="1:14" ht="14.4" customHeight="1" x14ac:dyDescent="0.3">
      <c r="A196" s="736" t="s">
        <v>553</v>
      </c>
      <c r="B196" s="737" t="s">
        <v>2715</v>
      </c>
      <c r="C196" s="738" t="s">
        <v>558</v>
      </c>
      <c r="D196" s="739" t="s">
        <v>559</v>
      </c>
      <c r="E196" s="738" t="s">
        <v>578</v>
      </c>
      <c r="F196" s="739" t="s">
        <v>2716</v>
      </c>
      <c r="G196" s="738" t="s">
        <v>622</v>
      </c>
      <c r="H196" s="738" t="s">
        <v>1285</v>
      </c>
      <c r="I196" s="738" t="s">
        <v>1285</v>
      </c>
      <c r="J196" s="738" t="s">
        <v>1286</v>
      </c>
      <c r="K196" s="738" t="s">
        <v>1287</v>
      </c>
      <c r="L196" s="740">
        <v>58.189968596560107</v>
      </c>
      <c r="M196" s="740">
        <v>2</v>
      </c>
      <c r="N196" s="741">
        <v>116.37993719312021</v>
      </c>
    </row>
    <row r="197" spans="1:14" ht="14.4" customHeight="1" x14ac:dyDescent="0.3">
      <c r="A197" s="736" t="s">
        <v>553</v>
      </c>
      <c r="B197" s="737" t="s">
        <v>2715</v>
      </c>
      <c r="C197" s="738" t="s">
        <v>558</v>
      </c>
      <c r="D197" s="739" t="s">
        <v>559</v>
      </c>
      <c r="E197" s="738" t="s">
        <v>578</v>
      </c>
      <c r="F197" s="739" t="s">
        <v>2716</v>
      </c>
      <c r="G197" s="738" t="s">
        <v>622</v>
      </c>
      <c r="H197" s="738" t="s">
        <v>1288</v>
      </c>
      <c r="I197" s="738" t="s">
        <v>1288</v>
      </c>
      <c r="J197" s="738" t="s">
        <v>1289</v>
      </c>
      <c r="K197" s="738" t="s">
        <v>1290</v>
      </c>
      <c r="L197" s="740">
        <v>134.92999999999998</v>
      </c>
      <c r="M197" s="740">
        <v>2</v>
      </c>
      <c r="N197" s="741">
        <v>269.85999999999996</v>
      </c>
    </row>
    <row r="198" spans="1:14" ht="14.4" customHeight="1" x14ac:dyDescent="0.3">
      <c r="A198" s="736" t="s">
        <v>553</v>
      </c>
      <c r="B198" s="737" t="s">
        <v>2715</v>
      </c>
      <c r="C198" s="738" t="s">
        <v>558</v>
      </c>
      <c r="D198" s="739" t="s">
        <v>559</v>
      </c>
      <c r="E198" s="738" t="s">
        <v>578</v>
      </c>
      <c r="F198" s="739" t="s">
        <v>2716</v>
      </c>
      <c r="G198" s="738" t="s">
        <v>622</v>
      </c>
      <c r="H198" s="738" t="s">
        <v>1291</v>
      </c>
      <c r="I198" s="738" t="s">
        <v>1292</v>
      </c>
      <c r="J198" s="738" t="s">
        <v>1280</v>
      </c>
      <c r="K198" s="738" t="s">
        <v>1293</v>
      </c>
      <c r="L198" s="740">
        <v>476.53032461309709</v>
      </c>
      <c r="M198" s="740">
        <v>1.7270000000000001</v>
      </c>
      <c r="N198" s="741">
        <v>822.96787060681868</v>
      </c>
    </row>
    <row r="199" spans="1:14" ht="14.4" customHeight="1" x14ac:dyDescent="0.3">
      <c r="A199" s="736" t="s">
        <v>553</v>
      </c>
      <c r="B199" s="737" t="s">
        <v>2715</v>
      </c>
      <c r="C199" s="738" t="s">
        <v>558</v>
      </c>
      <c r="D199" s="739" t="s">
        <v>559</v>
      </c>
      <c r="E199" s="738" t="s">
        <v>578</v>
      </c>
      <c r="F199" s="739" t="s">
        <v>2716</v>
      </c>
      <c r="G199" s="738" t="s">
        <v>622</v>
      </c>
      <c r="H199" s="738" t="s">
        <v>1294</v>
      </c>
      <c r="I199" s="738" t="s">
        <v>1295</v>
      </c>
      <c r="J199" s="738" t="s">
        <v>1296</v>
      </c>
      <c r="K199" s="738" t="s">
        <v>1297</v>
      </c>
      <c r="L199" s="740">
        <v>60.589999999999996</v>
      </c>
      <c r="M199" s="740">
        <v>1</v>
      </c>
      <c r="N199" s="741">
        <v>60.589999999999996</v>
      </c>
    </row>
    <row r="200" spans="1:14" ht="14.4" customHeight="1" x14ac:dyDescent="0.3">
      <c r="A200" s="736" t="s">
        <v>553</v>
      </c>
      <c r="B200" s="737" t="s">
        <v>2715</v>
      </c>
      <c r="C200" s="738" t="s">
        <v>558</v>
      </c>
      <c r="D200" s="739" t="s">
        <v>559</v>
      </c>
      <c r="E200" s="738" t="s">
        <v>578</v>
      </c>
      <c r="F200" s="739" t="s">
        <v>2716</v>
      </c>
      <c r="G200" s="738" t="s">
        <v>622</v>
      </c>
      <c r="H200" s="738" t="s">
        <v>1298</v>
      </c>
      <c r="I200" s="738" t="s">
        <v>1299</v>
      </c>
      <c r="J200" s="738" t="s">
        <v>1300</v>
      </c>
      <c r="K200" s="738" t="s">
        <v>1301</v>
      </c>
      <c r="L200" s="740">
        <v>41.470000000000006</v>
      </c>
      <c r="M200" s="740">
        <v>8</v>
      </c>
      <c r="N200" s="741">
        <v>331.76000000000005</v>
      </c>
    </row>
    <row r="201" spans="1:14" ht="14.4" customHeight="1" x14ac:dyDescent="0.3">
      <c r="A201" s="736" t="s">
        <v>553</v>
      </c>
      <c r="B201" s="737" t="s">
        <v>2715</v>
      </c>
      <c r="C201" s="738" t="s">
        <v>558</v>
      </c>
      <c r="D201" s="739" t="s">
        <v>559</v>
      </c>
      <c r="E201" s="738" t="s">
        <v>578</v>
      </c>
      <c r="F201" s="739" t="s">
        <v>2716</v>
      </c>
      <c r="G201" s="738" t="s">
        <v>622</v>
      </c>
      <c r="H201" s="738" t="s">
        <v>1302</v>
      </c>
      <c r="I201" s="738" t="s">
        <v>1303</v>
      </c>
      <c r="J201" s="738" t="s">
        <v>1304</v>
      </c>
      <c r="K201" s="738" t="s">
        <v>1224</v>
      </c>
      <c r="L201" s="740">
        <v>89.592500000000001</v>
      </c>
      <c r="M201" s="740">
        <v>4</v>
      </c>
      <c r="N201" s="741">
        <v>358.37</v>
      </c>
    </row>
    <row r="202" spans="1:14" ht="14.4" customHeight="1" x14ac:dyDescent="0.3">
      <c r="A202" s="736" t="s">
        <v>553</v>
      </c>
      <c r="B202" s="737" t="s">
        <v>2715</v>
      </c>
      <c r="C202" s="738" t="s">
        <v>558</v>
      </c>
      <c r="D202" s="739" t="s">
        <v>559</v>
      </c>
      <c r="E202" s="738" t="s">
        <v>578</v>
      </c>
      <c r="F202" s="739" t="s">
        <v>2716</v>
      </c>
      <c r="G202" s="738" t="s">
        <v>622</v>
      </c>
      <c r="H202" s="738" t="s">
        <v>1305</v>
      </c>
      <c r="I202" s="738" t="s">
        <v>1306</v>
      </c>
      <c r="J202" s="738" t="s">
        <v>1307</v>
      </c>
      <c r="K202" s="738" t="s">
        <v>1308</v>
      </c>
      <c r="L202" s="740">
        <v>26.506666666666661</v>
      </c>
      <c r="M202" s="740">
        <v>3</v>
      </c>
      <c r="N202" s="741">
        <v>79.519999999999982</v>
      </c>
    </row>
    <row r="203" spans="1:14" ht="14.4" customHeight="1" x14ac:dyDescent="0.3">
      <c r="A203" s="736" t="s">
        <v>553</v>
      </c>
      <c r="B203" s="737" t="s">
        <v>2715</v>
      </c>
      <c r="C203" s="738" t="s">
        <v>558</v>
      </c>
      <c r="D203" s="739" t="s">
        <v>559</v>
      </c>
      <c r="E203" s="738" t="s">
        <v>578</v>
      </c>
      <c r="F203" s="739" t="s">
        <v>2716</v>
      </c>
      <c r="G203" s="738" t="s">
        <v>622</v>
      </c>
      <c r="H203" s="738" t="s">
        <v>1309</v>
      </c>
      <c r="I203" s="738" t="s">
        <v>1310</v>
      </c>
      <c r="J203" s="738" t="s">
        <v>1311</v>
      </c>
      <c r="K203" s="738" t="s">
        <v>1312</v>
      </c>
      <c r="L203" s="740">
        <v>244.1700000000001</v>
      </c>
      <c r="M203" s="740">
        <v>1</v>
      </c>
      <c r="N203" s="741">
        <v>244.1700000000001</v>
      </c>
    </row>
    <row r="204" spans="1:14" ht="14.4" customHeight="1" x14ac:dyDescent="0.3">
      <c r="A204" s="736" t="s">
        <v>553</v>
      </c>
      <c r="B204" s="737" t="s">
        <v>2715</v>
      </c>
      <c r="C204" s="738" t="s">
        <v>558</v>
      </c>
      <c r="D204" s="739" t="s">
        <v>559</v>
      </c>
      <c r="E204" s="738" t="s">
        <v>578</v>
      </c>
      <c r="F204" s="739" t="s">
        <v>2716</v>
      </c>
      <c r="G204" s="738" t="s">
        <v>622</v>
      </c>
      <c r="H204" s="738" t="s">
        <v>1313</v>
      </c>
      <c r="I204" s="738" t="s">
        <v>1314</v>
      </c>
      <c r="J204" s="738" t="s">
        <v>1315</v>
      </c>
      <c r="K204" s="738" t="s">
        <v>1316</v>
      </c>
      <c r="L204" s="740">
        <v>366.27580948157799</v>
      </c>
      <c r="M204" s="740">
        <v>136.33365530000015</v>
      </c>
      <c r="N204" s="741">
        <v>49935.719954589978</v>
      </c>
    </row>
    <row r="205" spans="1:14" ht="14.4" customHeight="1" x14ac:dyDescent="0.3">
      <c r="A205" s="736" t="s">
        <v>553</v>
      </c>
      <c r="B205" s="737" t="s">
        <v>2715</v>
      </c>
      <c r="C205" s="738" t="s">
        <v>558</v>
      </c>
      <c r="D205" s="739" t="s">
        <v>559</v>
      </c>
      <c r="E205" s="738" t="s">
        <v>578</v>
      </c>
      <c r="F205" s="739" t="s">
        <v>2716</v>
      </c>
      <c r="G205" s="738" t="s">
        <v>622</v>
      </c>
      <c r="H205" s="738" t="s">
        <v>1317</v>
      </c>
      <c r="I205" s="738" t="s">
        <v>1317</v>
      </c>
      <c r="J205" s="738" t="s">
        <v>1318</v>
      </c>
      <c r="K205" s="738" t="s">
        <v>1319</v>
      </c>
      <c r="L205" s="740">
        <v>110</v>
      </c>
      <c r="M205" s="740">
        <v>16.232781799999998</v>
      </c>
      <c r="N205" s="741">
        <v>1785.6059979999998</v>
      </c>
    </row>
    <row r="206" spans="1:14" ht="14.4" customHeight="1" x14ac:dyDescent="0.3">
      <c r="A206" s="736" t="s">
        <v>553</v>
      </c>
      <c r="B206" s="737" t="s">
        <v>2715</v>
      </c>
      <c r="C206" s="738" t="s">
        <v>558</v>
      </c>
      <c r="D206" s="739" t="s">
        <v>559</v>
      </c>
      <c r="E206" s="738" t="s">
        <v>578</v>
      </c>
      <c r="F206" s="739" t="s">
        <v>2716</v>
      </c>
      <c r="G206" s="738" t="s">
        <v>622</v>
      </c>
      <c r="H206" s="738" t="s">
        <v>1320</v>
      </c>
      <c r="I206" s="738" t="s">
        <v>1321</v>
      </c>
      <c r="J206" s="738" t="s">
        <v>1322</v>
      </c>
      <c r="K206" s="738" t="s">
        <v>1323</v>
      </c>
      <c r="L206" s="740">
        <v>1341.5423404255316</v>
      </c>
      <c r="M206" s="740">
        <v>47</v>
      </c>
      <c r="N206" s="741">
        <v>63052.489999999983</v>
      </c>
    </row>
    <row r="207" spans="1:14" ht="14.4" customHeight="1" x14ac:dyDescent="0.3">
      <c r="A207" s="736" t="s">
        <v>553</v>
      </c>
      <c r="B207" s="737" t="s">
        <v>2715</v>
      </c>
      <c r="C207" s="738" t="s">
        <v>558</v>
      </c>
      <c r="D207" s="739" t="s">
        <v>559</v>
      </c>
      <c r="E207" s="738" t="s">
        <v>578</v>
      </c>
      <c r="F207" s="739" t="s">
        <v>2716</v>
      </c>
      <c r="G207" s="738" t="s">
        <v>622</v>
      </c>
      <c r="H207" s="738" t="s">
        <v>1324</v>
      </c>
      <c r="I207" s="738" t="s">
        <v>918</v>
      </c>
      <c r="J207" s="738" t="s">
        <v>1325</v>
      </c>
      <c r="K207" s="738" t="s">
        <v>777</v>
      </c>
      <c r="L207" s="740">
        <v>26.210000000000008</v>
      </c>
      <c r="M207" s="740">
        <v>12</v>
      </c>
      <c r="N207" s="741">
        <v>314.5200000000001</v>
      </c>
    </row>
    <row r="208" spans="1:14" ht="14.4" customHeight="1" x14ac:dyDescent="0.3">
      <c r="A208" s="736" t="s">
        <v>553</v>
      </c>
      <c r="B208" s="737" t="s">
        <v>2715</v>
      </c>
      <c r="C208" s="738" t="s">
        <v>558</v>
      </c>
      <c r="D208" s="739" t="s">
        <v>559</v>
      </c>
      <c r="E208" s="738" t="s">
        <v>578</v>
      </c>
      <c r="F208" s="739" t="s">
        <v>2716</v>
      </c>
      <c r="G208" s="738" t="s">
        <v>622</v>
      </c>
      <c r="H208" s="738" t="s">
        <v>1326</v>
      </c>
      <c r="I208" s="738" t="s">
        <v>1327</v>
      </c>
      <c r="J208" s="738" t="s">
        <v>1328</v>
      </c>
      <c r="K208" s="738" t="s">
        <v>1329</v>
      </c>
      <c r="L208" s="740">
        <v>185.89999999999998</v>
      </c>
      <c r="M208" s="740">
        <v>55.534002000000001</v>
      </c>
      <c r="N208" s="741">
        <v>10323.770971799999</v>
      </c>
    </row>
    <row r="209" spans="1:14" ht="14.4" customHeight="1" x14ac:dyDescent="0.3">
      <c r="A209" s="736" t="s">
        <v>553</v>
      </c>
      <c r="B209" s="737" t="s">
        <v>2715</v>
      </c>
      <c r="C209" s="738" t="s">
        <v>558</v>
      </c>
      <c r="D209" s="739" t="s">
        <v>559</v>
      </c>
      <c r="E209" s="738" t="s">
        <v>578</v>
      </c>
      <c r="F209" s="739" t="s">
        <v>2716</v>
      </c>
      <c r="G209" s="738" t="s">
        <v>622</v>
      </c>
      <c r="H209" s="738" t="s">
        <v>1330</v>
      </c>
      <c r="I209" s="738" t="s">
        <v>1184</v>
      </c>
      <c r="J209" s="738" t="s">
        <v>1331</v>
      </c>
      <c r="K209" s="738" t="s">
        <v>1332</v>
      </c>
      <c r="L209" s="740">
        <v>32.647262020329599</v>
      </c>
      <c r="M209" s="740">
        <v>55</v>
      </c>
      <c r="N209" s="741">
        <v>1795.5994111181278</v>
      </c>
    </row>
    <row r="210" spans="1:14" ht="14.4" customHeight="1" x14ac:dyDescent="0.3">
      <c r="A210" s="736" t="s">
        <v>553</v>
      </c>
      <c r="B210" s="737" t="s">
        <v>2715</v>
      </c>
      <c r="C210" s="738" t="s">
        <v>558</v>
      </c>
      <c r="D210" s="739" t="s">
        <v>559</v>
      </c>
      <c r="E210" s="738" t="s">
        <v>578</v>
      </c>
      <c r="F210" s="739" t="s">
        <v>2716</v>
      </c>
      <c r="G210" s="738" t="s">
        <v>622</v>
      </c>
      <c r="H210" s="738" t="s">
        <v>1333</v>
      </c>
      <c r="I210" s="738" t="s">
        <v>1334</v>
      </c>
      <c r="J210" s="738" t="s">
        <v>1335</v>
      </c>
      <c r="K210" s="738" t="s">
        <v>1336</v>
      </c>
      <c r="L210" s="740">
        <v>890.65</v>
      </c>
      <c r="M210" s="740">
        <v>3</v>
      </c>
      <c r="N210" s="741">
        <v>2671.95</v>
      </c>
    </row>
    <row r="211" spans="1:14" ht="14.4" customHeight="1" x14ac:dyDescent="0.3">
      <c r="A211" s="736" t="s">
        <v>553</v>
      </c>
      <c r="B211" s="737" t="s">
        <v>2715</v>
      </c>
      <c r="C211" s="738" t="s">
        <v>558</v>
      </c>
      <c r="D211" s="739" t="s">
        <v>559</v>
      </c>
      <c r="E211" s="738" t="s">
        <v>578</v>
      </c>
      <c r="F211" s="739" t="s">
        <v>2716</v>
      </c>
      <c r="G211" s="738" t="s">
        <v>622</v>
      </c>
      <c r="H211" s="738" t="s">
        <v>1337</v>
      </c>
      <c r="I211" s="738" t="s">
        <v>1184</v>
      </c>
      <c r="J211" s="738" t="s">
        <v>1338</v>
      </c>
      <c r="K211" s="738"/>
      <c r="L211" s="740">
        <v>12.748936439071029</v>
      </c>
      <c r="M211" s="740">
        <v>3</v>
      </c>
      <c r="N211" s="741">
        <v>38.246809317213085</v>
      </c>
    </row>
    <row r="212" spans="1:14" ht="14.4" customHeight="1" x14ac:dyDescent="0.3">
      <c r="A212" s="736" t="s">
        <v>553</v>
      </c>
      <c r="B212" s="737" t="s">
        <v>2715</v>
      </c>
      <c r="C212" s="738" t="s">
        <v>558</v>
      </c>
      <c r="D212" s="739" t="s">
        <v>559</v>
      </c>
      <c r="E212" s="738" t="s">
        <v>578</v>
      </c>
      <c r="F212" s="739" t="s">
        <v>2716</v>
      </c>
      <c r="G212" s="738" t="s">
        <v>622</v>
      </c>
      <c r="H212" s="738" t="s">
        <v>1339</v>
      </c>
      <c r="I212" s="738" t="s">
        <v>918</v>
      </c>
      <c r="J212" s="738" t="s">
        <v>1340</v>
      </c>
      <c r="K212" s="738" t="s">
        <v>777</v>
      </c>
      <c r="L212" s="740">
        <v>24.989999999999995</v>
      </c>
      <c r="M212" s="740">
        <v>8</v>
      </c>
      <c r="N212" s="741">
        <v>199.91999999999996</v>
      </c>
    </row>
    <row r="213" spans="1:14" ht="14.4" customHeight="1" x14ac:dyDescent="0.3">
      <c r="A213" s="736" t="s">
        <v>553</v>
      </c>
      <c r="B213" s="737" t="s">
        <v>2715</v>
      </c>
      <c r="C213" s="738" t="s">
        <v>558</v>
      </c>
      <c r="D213" s="739" t="s">
        <v>559</v>
      </c>
      <c r="E213" s="738" t="s">
        <v>578</v>
      </c>
      <c r="F213" s="739" t="s">
        <v>2716</v>
      </c>
      <c r="G213" s="738" t="s">
        <v>622</v>
      </c>
      <c r="H213" s="738" t="s">
        <v>1341</v>
      </c>
      <c r="I213" s="738" t="s">
        <v>1342</v>
      </c>
      <c r="J213" s="738" t="s">
        <v>887</v>
      </c>
      <c r="K213" s="738" t="s">
        <v>1343</v>
      </c>
      <c r="L213" s="740">
        <v>61.12</v>
      </c>
      <c r="M213" s="740">
        <v>2</v>
      </c>
      <c r="N213" s="741">
        <v>122.24</v>
      </c>
    </row>
    <row r="214" spans="1:14" ht="14.4" customHeight="1" x14ac:dyDescent="0.3">
      <c r="A214" s="736" t="s">
        <v>553</v>
      </c>
      <c r="B214" s="737" t="s">
        <v>2715</v>
      </c>
      <c r="C214" s="738" t="s">
        <v>558</v>
      </c>
      <c r="D214" s="739" t="s">
        <v>559</v>
      </c>
      <c r="E214" s="738" t="s">
        <v>578</v>
      </c>
      <c r="F214" s="739" t="s">
        <v>2716</v>
      </c>
      <c r="G214" s="738" t="s">
        <v>622</v>
      </c>
      <c r="H214" s="738" t="s">
        <v>1344</v>
      </c>
      <c r="I214" s="738" t="s">
        <v>1344</v>
      </c>
      <c r="J214" s="738" t="s">
        <v>1345</v>
      </c>
      <c r="K214" s="738" t="s">
        <v>1020</v>
      </c>
      <c r="L214" s="740">
        <v>95.642031250000002</v>
      </c>
      <c r="M214" s="740">
        <v>32</v>
      </c>
      <c r="N214" s="741">
        <v>3060.5450000000001</v>
      </c>
    </row>
    <row r="215" spans="1:14" ht="14.4" customHeight="1" x14ac:dyDescent="0.3">
      <c r="A215" s="736" t="s">
        <v>553</v>
      </c>
      <c r="B215" s="737" t="s">
        <v>2715</v>
      </c>
      <c r="C215" s="738" t="s">
        <v>558</v>
      </c>
      <c r="D215" s="739" t="s">
        <v>559</v>
      </c>
      <c r="E215" s="738" t="s">
        <v>578</v>
      </c>
      <c r="F215" s="739" t="s">
        <v>2716</v>
      </c>
      <c r="G215" s="738" t="s">
        <v>622</v>
      </c>
      <c r="H215" s="738" t="s">
        <v>1346</v>
      </c>
      <c r="I215" s="738" t="s">
        <v>1346</v>
      </c>
      <c r="J215" s="738" t="s">
        <v>1347</v>
      </c>
      <c r="K215" s="738" t="s">
        <v>1348</v>
      </c>
      <c r="L215" s="740">
        <v>79.2</v>
      </c>
      <c r="M215" s="740">
        <v>9.9079999999999941</v>
      </c>
      <c r="N215" s="741">
        <v>784.71359999999959</v>
      </c>
    </row>
    <row r="216" spans="1:14" ht="14.4" customHeight="1" x14ac:dyDescent="0.3">
      <c r="A216" s="736" t="s">
        <v>553</v>
      </c>
      <c r="B216" s="737" t="s">
        <v>2715</v>
      </c>
      <c r="C216" s="738" t="s">
        <v>558</v>
      </c>
      <c r="D216" s="739" t="s">
        <v>559</v>
      </c>
      <c r="E216" s="738" t="s">
        <v>578</v>
      </c>
      <c r="F216" s="739" t="s">
        <v>2716</v>
      </c>
      <c r="G216" s="738" t="s">
        <v>622</v>
      </c>
      <c r="H216" s="738" t="s">
        <v>1349</v>
      </c>
      <c r="I216" s="738" t="s">
        <v>1349</v>
      </c>
      <c r="J216" s="738" t="s">
        <v>1347</v>
      </c>
      <c r="K216" s="738" t="s">
        <v>1350</v>
      </c>
      <c r="L216" s="740">
        <v>525.80000000000007</v>
      </c>
      <c r="M216" s="740">
        <v>13.915520499999998</v>
      </c>
      <c r="N216" s="741">
        <v>7316.7806788999997</v>
      </c>
    </row>
    <row r="217" spans="1:14" ht="14.4" customHeight="1" x14ac:dyDescent="0.3">
      <c r="A217" s="736" t="s">
        <v>553</v>
      </c>
      <c r="B217" s="737" t="s">
        <v>2715</v>
      </c>
      <c r="C217" s="738" t="s">
        <v>558</v>
      </c>
      <c r="D217" s="739" t="s">
        <v>559</v>
      </c>
      <c r="E217" s="738" t="s">
        <v>578</v>
      </c>
      <c r="F217" s="739" t="s">
        <v>2716</v>
      </c>
      <c r="G217" s="738" t="s">
        <v>622</v>
      </c>
      <c r="H217" s="738" t="s">
        <v>1351</v>
      </c>
      <c r="I217" s="738" t="s">
        <v>1351</v>
      </c>
      <c r="J217" s="738" t="s">
        <v>1347</v>
      </c>
      <c r="K217" s="738" t="s">
        <v>1352</v>
      </c>
      <c r="L217" s="740">
        <v>218.89999999999998</v>
      </c>
      <c r="M217" s="740">
        <v>16.634</v>
      </c>
      <c r="N217" s="741">
        <v>3641.1825999999996</v>
      </c>
    </row>
    <row r="218" spans="1:14" ht="14.4" customHeight="1" x14ac:dyDescent="0.3">
      <c r="A218" s="736" t="s">
        <v>553</v>
      </c>
      <c r="B218" s="737" t="s">
        <v>2715</v>
      </c>
      <c r="C218" s="738" t="s">
        <v>558</v>
      </c>
      <c r="D218" s="739" t="s">
        <v>559</v>
      </c>
      <c r="E218" s="738" t="s">
        <v>578</v>
      </c>
      <c r="F218" s="739" t="s">
        <v>2716</v>
      </c>
      <c r="G218" s="738" t="s">
        <v>622</v>
      </c>
      <c r="H218" s="738" t="s">
        <v>1353</v>
      </c>
      <c r="I218" s="738" t="s">
        <v>1354</v>
      </c>
      <c r="J218" s="738" t="s">
        <v>1355</v>
      </c>
      <c r="K218" s="738" t="s">
        <v>1356</v>
      </c>
      <c r="L218" s="740">
        <v>112.21</v>
      </c>
      <c r="M218" s="740">
        <v>2</v>
      </c>
      <c r="N218" s="741">
        <v>224.42</v>
      </c>
    </row>
    <row r="219" spans="1:14" ht="14.4" customHeight="1" x14ac:dyDescent="0.3">
      <c r="A219" s="736" t="s">
        <v>553</v>
      </c>
      <c r="B219" s="737" t="s">
        <v>2715</v>
      </c>
      <c r="C219" s="738" t="s">
        <v>558</v>
      </c>
      <c r="D219" s="739" t="s">
        <v>559</v>
      </c>
      <c r="E219" s="738" t="s">
        <v>578</v>
      </c>
      <c r="F219" s="739" t="s">
        <v>2716</v>
      </c>
      <c r="G219" s="738" t="s">
        <v>622</v>
      </c>
      <c r="H219" s="738" t="s">
        <v>1357</v>
      </c>
      <c r="I219" s="738" t="s">
        <v>1357</v>
      </c>
      <c r="J219" s="738" t="s">
        <v>1347</v>
      </c>
      <c r="K219" s="738" t="s">
        <v>1358</v>
      </c>
      <c r="L219" s="740">
        <v>734.80000000000007</v>
      </c>
      <c r="M219" s="740">
        <v>2.4879999999999995</v>
      </c>
      <c r="N219" s="741">
        <v>1828.1823999999999</v>
      </c>
    </row>
    <row r="220" spans="1:14" ht="14.4" customHeight="1" x14ac:dyDescent="0.3">
      <c r="A220" s="736" t="s">
        <v>553</v>
      </c>
      <c r="B220" s="737" t="s">
        <v>2715</v>
      </c>
      <c r="C220" s="738" t="s">
        <v>558</v>
      </c>
      <c r="D220" s="739" t="s">
        <v>559</v>
      </c>
      <c r="E220" s="738" t="s">
        <v>578</v>
      </c>
      <c r="F220" s="739" t="s">
        <v>2716</v>
      </c>
      <c r="G220" s="738" t="s">
        <v>622</v>
      </c>
      <c r="H220" s="738" t="s">
        <v>1359</v>
      </c>
      <c r="I220" s="738" t="s">
        <v>1360</v>
      </c>
      <c r="J220" s="738" t="s">
        <v>1361</v>
      </c>
      <c r="K220" s="738" t="s">
        <v>1362</v>
      </c>
      <c r="L220" s="740">
        <v>651.8499999999998</v>
      </c>
      <c r="M220" s="740">
        <v>2</v>
      </c>
      <c r="N220" s="741">
        <v>1303.6999999999996</v>
      </c>
    </row>
    <row r="221" spans="1:14" ht="14.4" customHeight="1" x14ac:dyDescent="0.3">
      <c r="A221" s="736" t="s">
        <v>553</v>
      </c>
      <c r="B221" s="737" t="s">
        <v>2715</v>
      </c>
      <c r="C221" s="738" t="s">
        <v>558</v>
      </c>
      <c r="D221" s="739" t="s">
        <v>559</v>
      </c>
      <c r="E221" s="738" t="s">
        <v>578</v>
      </c>
      <c r="F221" s="739" t="s">
        <v>2716</v>
      </c>
      <c r="G221" s="738" t="s">
        <v>622</v>
      </c>
      <c r="H221" s="738" t="s">
        <v>1363</v>
      </c>
      <c r="I221" s="738" t="s">
        <v>1363</v>
      </c>
      <c r="J221" s="738" t="s">
        <v>711</v>
      </c>
      <c r="K221" s="738" t="s">
        <v>1364</v>
      </c>
      <c r="L221" s="740">
        <v>551.40909090909099</v>
      </c>
      <c r="M221" s="740">
        <v>11</v>
      </c>
      <c r="N221" s="741">
        <v>6065.5000000000009</v>
      </c>
    </row>
    <row r="222" spans="1:14" ht="14.4" customHeight="1" x14ac:dyDescent="0.3">
      <c r="A222" s="736" t="s">
        <v>553</v>
      </c>
      <c r="B222" s="737" t="s">
        <v>2715</v>
      </c>
      <c r="C222" s="738" t="s">
        <v>558</v>
      </c>
      <c r="D222" s="739" t="s">
        <v>559</v>
      </c>
      <c r="E222" s="738" t="s">
        <v>578</v>
      </c>
      <c r="F222" s="739" t="s">
        <v>2716</v>
      </c>
      <c r="G222" s="738" t="s">
        <v>622</v>
      </c>
      <c r="H222" s="738" t="s">
        <v>1365</v>
      </c>
      <c r="I222" s="738" t="s">
        <v>918</v>
      </c>
      <c r="J222" s="738" t="s">
        <v>1366</v>
      </c>
      <c r="K222" s="738"/>
      <c r="L222" s="740">
        <v>38.610000000000014</v>
      </c>
      <c r="M222" s="740">
        <v>1</v>
      </c>
      <c r="N222" s="741">
        <v>38.610000000000014</v>
      </c>
    </row>
    <row r="223" spans="1:14" ht="14.4" customHeight="1" x14ac:dyDescent="0.3">
      <c r="A223" s="736" t="s">
        <v>553</v>
      </c>
      <c r="B223" s="737" t="s">
        <v>2715</v>
      </c>
      <c r="C223" s="738" t="s">
        <v>558</v>
      </c>
      <c r="D223" s="739" t="s">
        <v>559</v>
      </c>
      <c r="E223" s="738" t="s">
        <v>578</v>
      </c>
      <c r="F223" s="739" t="s">
        <v>2716</v>
      </c>
      <c r="G223" s="738" t="s">
        <v>622</v>
      </c>
      <c r="H223" s="738" t="s">
        <v>1367</v>
      </c>
      <c r="I223" s="738" t="s">
        <v>1368</v>
      </c>
      <c r="J223" s="738" t="s">
        <v>1101</v>
      </c>
      <c r="K223" s="738" t="s">
        <v>1369</v>
      </c>
      <c r="L223" s="740">
        <v>61.010000000000012</v>
      </c>
      <c r="M223" s="740">
        <v>2</v>
      </c>
      <c r="N223" s="741">
        <v>122.02000000000002</v>
      </c>
    </row>
    <row r="224" spans="1:14" ht="14.4" customHeight="1" x14ac:dyDescent="0.3">
      <c r="A224" s="736" t="s">
        <v>553</v>
      </c>
      <c r="B224" s="737" t="s">
        <v>2715</v>
      </c>
      <c r="C224" s="738" t="s">
        <v>558</v>
      </c>
      <c r="D224" s="739" t="s">
        <v>559</v>
      </c>
      <c r="E224" s="738" t="s">
        <v>578</v>
      </c>
      <c r="F224" s="739" t="s">
        <v>2716</v>
      </c>
      <c r="G224" s="738" t="s">
        <v>622</v>
      </c>
      <c r="H224" s="738" t="s">
        <v>1370</v>
      </c>
      <c r="I224" s="738" t="s">
        <v>1371</v>
      </c>
      <c r="J224" s="738" t="s">
        <v>1372</v>
      </c>
      <c r="K224" s="738" t="s">
        <v>1373</v>
      </c>
      <c r="L224" s="740">
        <v>159.32142665607552</v>
      </c>
      <c r="M224" s="740">
        <v>27.759835900000006</v>
      </c>
      <c r="N224" s="741">
        <v>4422.7366593265433</v>
      </c>
    </row>
    <row r="225" spans="1:14" ht="14.4" customHeight="1" x14ac:dyDescent="0.3">
      <c r="A225" s="736" t="s">
        <v>553</v>
      </c>
      <c r="B225" s="737" t="s">
        <v>2715</v>
      </c>
      <c r="C225" s="738" t="s">
        <v>558</v>
      </c>
      <c r="D225" s="739" t="s">
        <v>559</v>
      </c>
      <c r="E225" s="738" t="s">
        <v>578</v>
      </c>
      <c r="F225" s="739" t="s">
        <v>2716</v>
      </c>
      <c r="G225" s="738" t="s">
        <v>622</v>
      </c>
      <c r="H225" s="738" t="s">
        <v>1374</v>
      </c>
      <c r="I225" s="738" t="s">
        <v>1375</v>
      </c>
      <c r="J225" s="738" t="s">
        <v>1372</v>
      </c>
      <c r="K225" s="738" t="s">
        <v>1376</v>
      </c>
      <c r="L225" s="740">
        <v>46.000065601600895</v>
      </c>
      <c r="M225" s="740">
        <v>3.7850010000000007</v>
      </c>
      <c r="N225" s="741">
        <v>174.11029430212503</v>
      </c>
    </row>
    <row r="226" spans="1:14" ht="14.4" customHeight="1" x14ac:dyDescent="0.3">
      <c r="A226" s="736" t="s">
        <v>553</v>
      </c>
      <c r="B226" s="737" t="s">
        <v>2715</v>
      </c>
      <c r="C226" s="738" t="s">
        <v>558</v>
      </c>
      <c r="D226" s="739" t="s">
        <v>559</v>
      </c>
      <c r="E226" s="738" t="s">
        <v>578</v>
      </c>
      <c r="F226" s="739" t="s">
        <v>2716</v>
      </c>
      <c r="G226" s="738" t="s">
        <v>622</v>
      </c>
      <c r="H226" s="738" t="s">
        <v>1377</v>
      </c>
      <c r="I226" s="738" t="s">
        <v>1378</v>
      </c>
      <c r="J226" s="738" t="s">
        <v>1379</v>
      </c>
      <c r="K226" s="738" t="s">
        <v>1380</v>
      </c>
      <c r="L226" s="740">
        <v>93.190383765873264</v>
      </c>
      <c r="M226" s="740">
        <v>4.3104541000000003</v>
      </c>
      <c r="N226" s="741">
        <v>401.69287178418188</v>
      </c>
    </row>
    <row r="227" spans="1:14" ht="14.4" customHeight="1" x14ac:dyDescent="0.3">
      <c r="A227" s="736" t="s">
        <v>553</v>
      </c>
      <c r="B227" s="737" t="s">
        <v>2715</v>
      </c>
      <c r="C227" s="738" t="s">
        <v>558</v>
      </c>
      <c r="D227" s="739" t="s">
        <v>559</v>
      </c>
      <c r="E227" s="738" t="s">
        <v>578</v>
      </c>
      <c r="F227" s="739" t="s">
        <v>2716</v>
      </c>
      <c r="G227" s="738" t="s">
        <v>622</v>
      </c>
      <c r="H227" s="738" t="s">
        <v>1381</v>
      </c>
      <c r="I227" s="738" t="s">
        <v>1382</v>
      </c>
      <c r="J227" s="738" t="s">
        <v>1256</v>
      </c>
      <c r="K227" s="738" t="s">
        <v>1383</v>
      </c>
      <c r="L227" s="740">
        <v>246.93948762198335</v>
      </c>
      <c r="M227" s="740">
        <v>9.7091547999999985</v>
      </c>
      <c r="N227" s="741">
        <v>2397.5737115545198</v>
      </c>
    </row>
    <row r="228" spans="1:14" ht="14.4" customHeight="1" x14ac:dyDescent="0.3">
      <c r="A228" s="736" t="s">
        <v>553</v>
      </c>
      <c r="B228" s="737" t="s">
        <v>2715</v>
      </c>
      <c r="C228" s="738" t="s">
        <v>558</v>
      </c>
      <c r="D228" s="739" t="s">
        <v>559</v>
      </c>
      <c r="E228" s="738" t="s">
        <v>578</v>
      </c>
      <c r="F228" s="739" t="s">
        <v>2716</v>
      </c>
      <c r="G228" s="738" t="s">
        <v>622</v>
      </c>
      <c r="H228" s="738" t="s">
        <v>1384</v>
      </c>
      <c r="I228" s="738" t="s">
        <v>1384</v>
      </c>
      <c r="J228" s="738" t="s">
        <v>1385</v>
      </c>
      <c r="K228" s="738" t="s">
        <v>1386</v>
      </c>
      <c r="L228" s="740">
        <v>618.75070824885665</v>
      </c>
      <c r="M228" s="740">
        <v>16.277088799999998</v>
      </c>
      <c r="N228" s="741">
        <v>10071.460223229531</v>
      </c>
    </row>
    <row r="229" spans="1:14" ht="14.4" customHeight="1" x14ac:dyDescent="0.3">
      <c r="A229" s="736" t="s">
        <v>553</v>
      </c>
      <c r="B229" s="737" t="s">
        <v>2715</v>
      </c>
      <c r="C229" s="738" t="s">
        <v>558</v>
      </c>
      <c r="D229" s="739" t="s">
        <v>559</v>
      </c>
      <c r="E229" s="738" t="s">
        <v>578</v>
      </c>
      <c r="F229" s="739" t="s">
        <v>2716</v>
      </c>
      <c r="G229" s="738" t="s">
        <v>622</v>
      </c>
      <c r="H229" s="738" t="s">
        <v>1387</v>
      </c>
      <c r="I229" s="738" t="s">
        <v>1387</v>
      </c>
      <c r="J229" s="738" t="s">
        <v>1385</v>
      </c>
      <c r="K229" s="738" t="s">
        <v>1388</v>
      </c>
      <c r="L229" s="740">
        <v>245.5301038189948</v>
      </c>
      <c r="M229" s="740">
        <v>15.554327600000001</v>
      </c>
      <c r="N229" s="741">
        <v>3819.0556704626565</v>
      </c>
    </row>
    <row r="230" spans="1:14" ht="14.4" customHeight="1" x14ac:dyDescent="0.3">
      <c r="A230" s="736" t="s">
        <v>553</v>
      </c>
      <c r="B230" s="737" t="s">
        <v>2715</v>
      </c>
      <c r="C230" s="738" t="s">
        <v>558</v>
      </c>
      <c r="D230" s="739" t="s">
        <v>559</v>
      </c>
      <c r="E230" s="738" t="s">
        <v>578</v>
      </c>
      <c r="F230" s="739" t="s">
        <v>2716</v>
      </c>
      <c r="G230" s="738" t="s">
        <v>622</v>
      </c>
      <c r="H230" s="738" t="s">
        <v>1389</v>
      </c>
      <c r="I230" s="738" t="s">
        <v>1389</v>
      </c>
      <c r="J230" s="738" t="s">
        <v>1390</v>
      </c>
      <c r="K230" s="738" t="s">
        <v>1391</v>
      </c>
      <c r="L230" s="740">
        <v>226.44000000000005</v>
      </c>
      <c r="M230" s="740">
        <v>1</v>
      </c>
      <c r="N230" s="741">
        <v>226.44000000000005</v>
      </c>
    </row>
    <row r="231" spans="1:14" ht="14.4" customHeight="1" x14ac:dyDescent="0.3">
      <c r="A231" s="736" t="s">
        <v>553</v>
      </c>
      <c r="B231" s="737" t="s">
        <v>2715</v>
      </c>
      <c r="C231" s="738" t="s">
        <v>558</v>
      </c>
      <c r="D231" s="739" t="s">
        <v>559</v>
      </c>
      <c r="E231" s="738" t="s">
        <v>578</v>
      </c>
      <c r="F231" s="739" t="s">
        <v>2716</v>
      </c>
      <c r="G231" s="738" t="s">
        <v>622</v>
      </c>
      <c r="H231" s="738" t="s">
        <v>1392</v>
      </c>
      <c r="I231" s="738" t="s">
        <v>1393</v>
      </c>
      <c r="J231" s="738" t="s">
        <v>1304</v>
      </c>
      <c r="K231" s="738" t="s">
        <v>1394</v>
      </c>
      <c r="L231" s="740">
        <v>109.02999999999999</v>
      </c>
      <c r="M231" s="740">
        <v>1</v>
      </c>
      <c r="N231" s="741">
        <v>109.02999999999999</v>
      </c>
    </row>
    <row r="232" spans="1:14" ht="14.4" customHeight="1" x14ac:dyDescent="0.3">
      <c r="A232" s="736" t="s">
        <v>553</v>
      </c>
      <c r="B232" s="737" t="s">
        <v>2715</v>
      </c>
      <c r="C232" s="738" t="s">
        <v>558</v>
      </c>
      <c r="D232" s="739" t="s">
        <v>559</v>
      </c>
      <c r="E232" s="738" t="s">
        <v>578</v>
      </c>
      <c r="F232" s="739" t="s">
        <v>2716</v>
      </c>
      <c r="G232" s="738" t="s">
        <v>622</v>
      </c>
      <c r="H232" s="738" t="s">
        <v>1395</v>
      </c>
      <c r="I232" s="738" t="s">
        <v>1395</v>
      </c>
      <c r="J232" s="738" t="s">
        <v>1396</v>
      </c>
      <c r="K232" s="738" t="s">
        <v>965</v>
      </c>
      <c r="L232" s="740">
        <v>95.850000000000009</v>
      </c>
      <c r="M232" s="740">
        <v>1</v>
      </c>
      <c r="N232" s="741">
        <v>95.850000000000009</v>
      </c>
    </row>
    <row r="233" spans="1:14" ht="14.4" customHeight="1" x14ac:dyDescent="0.3">
      <c r="A233" s="736" t="s">
        <v>553</v>
      </c>
      <c r="B233" s="737" t="s">
        <v>2715</v>
      </c>
      <c r="C233" s="738" t="s">
        <v>558</v>
      </c>
      <c r="D233" s="739" t="s">
        <v>559</v>
      </c>
      <c r="E233" s="738" t="s">
        <v>578</v>
      </c>
      <c r="F233" s="739" t="s">
        <v>2716</v>
      </c>
      <c r="G233" s="738" t="s">
        <v>622</v>
      </c>
      <c r="H233" s="738" t="s">
        <v>1397</v>
      </c>
      <c r="I233" s="738" t="s">
        <v>1397</v>
      </c>
      <c r="J233" s="738" t="s">
        <v>1269</v>
      </c>
      <c r="K233" s="738" t="s">
        <v>1398</v>
      </c>
      <c r="L233" s="740">
        <v>450.48310809102486</v>
      </c>
      <c r="M233" s="740">
        <v>1.831</v>
      </c>
      <c r="N233" s="741">
        <v>824.83457091466653</v>
      </c>
    </row>
    <row r="234" spans="1:14" ht="14.4" customHeight="1" x14ac:dyDescent="0.3">
      <c r="A234" s="736" t="s">
        <v>553</v>
      </c>
      <c r="B234" s="737" t="s">
        <v>2715</v>
      </c>
      <c r="C234" s="738" t="s">
        <v>558</v>
      </c>
      <c r="D234" s="739" t="s">
        <v>559</v>
      </c>
      <c r="E234" s="738" t="s">
        <v>578</v>
      </c>
      <c r="F234" s="739" t="s">
        <v>2716</v>
      </c>
      <c r="G234" s="738" t="s">
        <v>622</v>
      </c>
      <c r="H234" s="738" t="s">
        <v>1399</v>
      </c>
      <c r="I234" s="738" t="s">
        <v>1400</v>
      </c>
      <c r="J234" s="738" t="s">
        <v>1401</v>
      </c>
      <c r="K234" s="738" t="s">
        <v>969</v>
      </c>
      <c r="L234" s="740">
        <v>42.259999999999991</v>
      </c>
      <c r="M234" s="740">
        <v>2</v>
      </c>
      <c r="N234" s="741">
        <v>84.519999999999982</v>
      </c>
    </row>
    <row r="235" spans="1:14" ht="14.4" customHeight="1" x14ac:dyDescent="0.3">
      <c r="A235" s="736" t="s">
        <v>553</v>
      </c>
      <c r="B235" s="737" t="s">
        <v>2715</v>
      </c>
      <c r="C235" s="738" t="s">
        <v>558</v>
      </c>
      <c r="D235" s="739" t="s">
        <v>559</v>
      </c>
      <c r="E235" s="738" t="s">
        <v>578</v>
      </c>
      <c r="F235" s="739" t="s">
        <v>2716</v>
      </c>
      <c r="G235" s="738" t="s">
        <v>622</v>
      </c>
      <c r="H235" s="738" t="s">
        <v>1402</v>
      </c>
      <c r="I235" s="738" t="s">
        <v>1403</v>
      </c>
      <c r="J235" s="738" t="s">
        <v>1404</v>
      </c>
      <c r="K235" s="738" t="s">
        <v>1405</v>
      </c>
      <c r="L235" s="740">
        <v>83.26</v>
      </c>
      <c r="M235" s="740">
        <v>1</v>
      </c>
      <c r="N235" s="741">
        <v>83.26</v>
      </c>
    </row>
    <row r="236" spans="1:14" ht="14.4" customHeight="1" x14ac:dyDescent="0.3">
      <c r="A236" s="736" t="s">
        <v>553</v>
      </c>
      <c r="B236" s="737" t="s">
        <v>2715</v>
      </c>
      <c r="C236" s="738" t="s">
        <v>558</v>
      </c>
      <c r="D236" s="739" t="s">
        <v>559</v>
      </c>
      <c r="E236" s="738" t="s">
        <v>578</v>
      </c>
      <c r="F236" s="739" t="s">
        <v>2716</v>
      </c>
      <c r="G236" s="738" t="s">
        <v>622</v>
      </c>
      <c r="H236" s="738" t="s">
        <v>1406</v>
      </c>
      <c r="I236" s="738" t="s">
        <v>918</v>
      </c>
      <c r="J236" s="738" t="s">
        <v>1407</v>
      </c>
      <c r="K236" s="738"/>
      <c r="L236" s="740">
        <v>123.72000000000003</v>
      </c>
      <c r="M236" s="740">
        <v>2</v>
      </c>
      <c r="N236" s="741">
        <v>247.44000000000005</v>
      </c>
    </row>
    <row r="237" spans="1:14" ht="14.4" customHeight="1" x14ac:dyDescent="0.3">
      <c r="A237" s="736" t="s">
        <v>553</v>
      </c>
      <c r="B237" s="737" t="s">
        <v>2715</v>
      </c>
      <c r="C237" s="738" t="s">
        <v>558</v>
      </c>
      <c r="D237" s="739" t="s">
        <v>559</v>
      </c>
      <c r="E237" s="738" t="s">
        <v>578</v>
      </c>
      <c r="F237" s="739" t="s">
        <v>2716</v>
      </c>
      <c r="G237" s="738" t="s">
        <v>622</v>
      </c>
      <c r="H237" s="738" t="s">
        <v>1408</v>
      </c>
      <c r="I237" s="738" t="s">
        <v>1408</v>
      </c>
      <c r="J237" s="738" t="s">
        <v>1409</v>
      </c>
      <c r="K237" s="738" t="s">
        <v>1410</v>
      </c>
      <c r="L237" s="740">
        <v>313.50006593964798</v>
      </c>
      <c r="M237" s="740">
        <v>92.741821600000037</v>
      </c>
      <c r="N237" s="741">
        <v>29074.567186963082</v>
      </c>
    </row>
    <row r="238" spans="1:14" ht="14.4" customHeight="1" x14ac:dyDescent="0.3">
      <c r="A238" s="736" t="s">
        <v>553</v>
      </c>
      <c r="B238" s="737" t="s">
        <v>2715</v>
      </c>
      <c r="C238" s="738" t="s">
        <v>558</v>
      </c>
      <c r="D238" s="739" t="s">
        <v>559</v>
      </c>
      <c r="E238" s="738" t="s">
        <v>578</v>
      </c>
      <c r="F238" s="739" t="s">
        <v>2716</v>
      </c>
      <c r="G238" s="738" t="s">
        <v>622</v>
      </c>
      <c r="H238" s="738" t="s">
        <v>1411</v>
      </c>
      <c r="I238" s="738" t="s">
        <v>1411</v>
      </c>
      <c r="J238" s="738" t="s">
        <v>1412</v>
      </c>
      <c r="K238" s="738" t="s">
        <v>1413</v>
      </c>
      <c r="L238" s="740">
        <v>353.7999999999999</v>
      </c>
      <c r="M238" s="740">
        <v>1</v>
      </c>
      <c r="N238" s="741">
        <v>353.7999999999999</v>
      </c>
    </row>
    <row r="239" spans="1:14" ht="14.4" customHeight="1" x14ac:dyDescent="0.3">
      <c r="A239" s="736" t="s">
        <v>553</v>
      </c>
      <c r="B239" s="737" t="s">
        <v>2715</v>
      </c>
      <c r="C239" s="738" t="s">
        <v>558</v>
      </c>
      <c r="D239" s="739" t="s">
        <v>559</v>
      </c>
      <c r="E239" s="738" t="s">
        <v>578</v>
      </c>
      <c r="F239" s="739" t="s">
        <v>2716</v>
      </c>
      <c r="G239" s="738" t="s">
        <v>622</v>
      </c>
      <c r="H239" s="738" t="s">
        <v>1414</v>
      </c>
      <c r="I239" s="738" t="s">
        <v>1414</v>
      </c>
      <c r="J239" s="738" t="s">
        <v>1415</v>
      </c>
      <c r="K239" s="738" t="s">
        <v>1416</v>
      </c>
      <c r="L239" s="740">
        <v>190.91999999999993</v>
      </c>
      <c r="M239" s="740">
        <v>1</v>
      </c>
      <c r="N239" s="741">
        <v>190.91999999999993</v>
      </c>
    </row>
    <row r="240" spans="1:14" ht="14.4" customHeight="1" x14ac:dyDescent="0.3">
      <c r="A240" s="736" t="s">
        <v>553</v>
      </c>
      <c r="B240" s="737" t="s">
        <v>2715</v>
      </c>
      <c r="C240" s="738" t="s">
        <v>558</v>
      </c>
      <c r="D240" s="739" t="s">
        <v>559</v>
      </c>
      <c r="E240" s="738" t="s">
        <v>578</v>
      </c>
      <c r="F240" s="739" t="s">
        <v>2716</v>
      </c>
      <c r="G240" s="738" t="s">
        <v>622</v>
      </c>
      <c r="H240" s="738" t="s">
        <v>1417</v>
      </c>
      <c r="I240" s="738" t="s">
        <v>1417</v>
      </c>
      <c r="J240" s="738" t="s">
        <v>1418</v>
      </c>
      <c r="K240" s="738" t="s">
        <v>1419</v>
      </c>
      <c r="L240" s="740">
        <v>0</v>
      </c>
      <c r="M240" s="740">
        <v>0</v>
      </c>
      <c r="N240" s="741">
        <v>0</v>
      </c>
    </row>
    <row r="241" spans="1:14" ht="14.4" customHeight="1" x14ac:dyDescent="0.3">
      <c r="A241" s="736" t="s">
        <v>553</v>
      </c>
      <c r="B241" s="737" t="s">
        <v>2715</v>
      </c>
      <c r="C241" s="738" t="s">
        <v>558</v>
      </c>
      <c r="D241" s="739" t="s">
        <v>559</v>
      </c>
      <c r="E241" s="738" t="s">
        <v>578</v>
      </c>
      <c r="F241" s="739" t="s">
        <v>2716</v>
      </c>
      <c r="G241" s="738" t="s">
        <v>622</v>
      </c>
      <c r="H241" s="738" t="s">
        <v>1420</v>
      </c>
      <c r="I241" s="738" t="s">
        <v>1420</v>
      </c>
      <c r="J241" s="738" t="s">
        <v>1421</v>
      </c>
      <c r="K241" s="738" t="s">
        <v>1422</v>
      </c>
      <c r="L241" s="740">
        <v>282.37</v>
      </c>
      <c r="M241" s="740">
        <v>2</v>
      </c>
      <c r="N241" s="741">
        <v>564.74</v>
      </c>
    </row>
    <row r="242" spans="1:14" ht="14.4" customHeight="1" x14ac:dyDescent="0.3">
      <c r="A242" s="736" t="s">
        <v>553</v>
      </c>
      <c r="B242" s="737" t="s">
        <v>2715</v>
      </c>
      <c r="C242" s="738" t="s">
        <v>558</v>
      </c>
      <c r="D242" s="739" t="s">
        <v>559</v>
      </c>
      <c r="E242" s="738" t="s">
        <v>578</v>
      </c>
      <c r="F242" s="739" t="s">
        <v>2716</v>
      </c>
      <c r="G242" s="738" t="s">
        <v>622</v>
      </c>
      <c r="H242" s="738" t="s">
        <v>1423</v>
      </c>
      <c r="I242" s="738" t="s">
        <v>1423</v>
      </c>
      <c r="J242" s="738" t="s">
        <v>1424</v>
      </c>
      <c r="K242" s="738" t="s">
        <v>1425</v>
      </c>
      <c r="L242" s="740">
        <v>225.94000000000011</v>
      </c>
      <c r="M242" s="740">
        <v>1</v>
      </c>
      <c r="N242" s="741">
        <v>225.94000000000011</v>
      </c>
    </row>
    <row r="243" spans="1:14" ht="14.4" customHeight="1" x14ac:dyDescent="0.3">
      <c r="A243" s="736" t="s">
        <v>553</v>
      </c>
      <c r="B243" s="737" t="s">
        <v>2715</v>
      </c>
      <c r="C243" s="738" t="s">
        <v>558</v>
      </c>
      <c r="D243" s="739" t="s">
        <v>559</v>
      </c>
      <c r="E243" s="738" t="s">
        <v>578</v>
      </c>
      <c r="F243" s="739" t="s">
        <v>2716</v>
      </c>
      <c r="G243" s="738" t="s">
        <v>622</v>
      </c>
      <c r="H243" s="738" t="s">
        <v>1426</v>
      </c>
      <c r="I243" s="738" t="s">
        <v>1426</v>
      </c>
      <c r="J243" s="738" t="s">
        <v>1427</v>
      </c>
      <c r="K243" s="738" t="s">
        <v>1428</v>
      </c>
      <c r="L243" s="740">
        <v>199.98</v>
      </c>
      <c r="M243" s="740">
        <v>26</v>
      </c>
      <c r="N243" s="741">
        <v>5199.4799999999996</v>
      </c>
    </row>
    <row r="244" spans="1:14" ht="14.4" customHeight="1" x14ac:dyDescent="0.3">
      <c r="A244" s="736" t="s">
        <v>553</v>
      </c>
      <c r="B244" s="737" t="s">
        <v>2715</v>
      </c>
      <c r="C244" s="738" t="s">
        <v>558</v>
      </c>
      <c r="D244" s="739" t="s">
        <v>559</v>
      </c>
      <c r="E244" s="738" t="s">
        <v>578</v>
      </c>
      <c r="F244" s="739" t="s">
        <v>2716</v>
      </c>
      <c r="G244" s="738" t="s">
        <v>622</v>
      </c>
      <c r="H244" s="738" t="s">
        <v>1429</v>
      </c>
      <c r="I244" s="738" t="s">
        <v>1429</v>
      </c>
      <c r="J244" s="738" t="s">
        <v>1430</v>
      </c>
      <c r="K244" s="738" t="s">
        <v>1431</v>
      </c>
      <c r="L244" s="740">
        <v>81.960000000000036</v>
      </c>
      <c r="M244" s="740">
        <v>2</v>
      </c>
      <c r="N244" s="741">
        <v>163.92000000000007</v>
      </c>
    </row>
    <row r="245" spans="1:14" ht="14.4" customHeight="1" x14ac:dyDescent="0.3">
      <c r="A245" s="736" t="s">
        <v>553</v>
      </c>
      <c r="B245" s="737" t="s">
        <v>2715</v>
      </c>
      <c r="C245" s="738" t="s">
        <v>558</v>
      </c>
      <c r="D245" s="739" t="s">
        <v>559</v>
      </c>
      <c r="E245" s="738" t="s">
        <v>578</v>
      </c>
      <c r="F245" s="739" t="s">
        <v>2716</v>
      </c>
      <c r="G245" s="738" t="s">
        <v>622</v>
      </c>
      <c r="H245" s="738" t="s">
        <v>1432</v>
      </c>
      <c r="I245" s="738" t="s">
        <v>1432</v>
      </c>
      <c r="J245" s="738" t="s">
        <v>1433</v>
      </c>
      <c r="K245" s="738" t="s">
        <v>1434</v>
      </c>
      <c r="L245" s="740">
        <v>103.37999999999992</v>
      </c>
      <c r="M245" s="740">
        <v>2</v>
      </c>
      <c r="N245" s="741">
        <v>206.75999999999985</v>
      </c>
    </row>
    <row r="246" spans="1:14" ht="14.4" customHeight="1" x14ac:dyDescent="0.3">
      <c r="A246" s="736" t="s">
        <v>553</v>
      </c>
      <c r="B246" s="737" t="s">
        <v>2715</v>
      </c>
      <c r="C246" s="738" t="s">
        <v>558</v>
      </c>
      <c r="D246" s="739" t="s">
        <v>559</v>
      </c>
      <c r="E246" s="738" t="s">
        <v>578</v>
      </c>
      <c r="F246" s="739" t="s">
        <v>2716</v>
      </c>
      <c r="G246" s="738" t="s">
        <v>622</v>
      </c>
      <c r="H246" s="738" t="s">
        <v>1435</v>
      </c>
      <c r="I246" s="738" t="s">
        <v>1435</v>
      </c>
      <c r="J246" s="738" t="s">
        <v>1436</v>
      </c>
      <c r="K246" s="738" t="s">
        <v>1437</v>
      </c>
      <c r="L246" s="740">
        <v>64.25</v>
      </c>
      <c r="M246" s="740">
        <v>1</v>
      </c>
      <c r="N246" s="741">
        <v>64.25</v>
      </c>
    </row>
    <row r="247" spans="1:14" ht="14.4" customHeight="1" x14ac:dyDescent="0.3">
      <c r="A247" s="736" t="s">
        <v>553</v>
      </c>
      <c r="B247" s="737" t="s">
        <v>2715</v>
      </c>
      <c r="C247" s="738" t="s">
        <v>558</v>
      </c>
      <c r="D247" s="739" t="s">
        <v>559</v>
      </c>
      <c r="E247" s="738" t="s">
        <v>578</v>
      </c>
      <c r="F247" s="739" t="s">
        <v>2716</v>
      </c>
      <c r="G247" s="738" t="s">
        <v>622</v>
      </c>
      <c r="H247" s="738" t="s">
        <v>1438</v>
      </c>
      <c r="I247" s="738" t="s">
        <v>918</v>
      </c>
      <c r="J247" s="738" t="s">
        <v>1439</v>
      </c>
      <c r="K247" s="738"/>
      <c r="L247" s="740">
        <v>108.89696306330035</v>
      </c>
      <c r="M247" s="740">
        <v>6</v>
      </c>
      <c r="N247" s="741">
        <v>653.38177837980209</v>
      </c>
    </row>
    <row r="248" spans="1:14" ht="14.4" customHeight="1" x14ac:dyDescent="0.3">
      <c r="A248" s="736" t="s">
        <v>553</v>
      </c>
      <c r="B248" s="737" t="s">
        <v>2715</v>
      </c>
      <c r="C248" s="738" t="s">
        <v>558</v>
      </c>
      <c r="D248" s="739" t="s">
        <v>559</v>
      </c>
      <c r="E248" s="738" t="s">
        <v>578</v>
      </c>
      <c r="F248" s="739" t="s">
        <v>2716</v>
      </c>
      <c r="G248" s="738" t="s">
        <v>622</v>
      </c>
      <c r="H248" s="738" t="s">
        <v>1440</v>
      </c>
      <c r="I248" s="738" t="s">
        <v>1440</v>
      </c>
      <c r="J248" s="738" t="s">
        <v>1441</v>
      </c>
      <c r="K248" s="738" t="s">
        <v>1442</v>
      </c>
      <c r="L248" s="740">
        <v>1056.6100000000001</v>
      </c>
      <c r="M248" s="740">
        <v>7</v>
      </c>
      <c r="N248" s="741">
        <v>7396.27</v>
      </c>
    </row>
    <row r="249" spans="1:14" ht="14.4" customHeight="1" x14ac:dyDescent="0.3">
      <c r="A249" s="736" t="s">
        <v>553</v>
      </c>
      <c r="B249" s="737" t="s">
        <v>2715</v>
      </c>
      <c r="C249" s="738" t="s">
        <v>558</v>
      </c>
      <c r="D249" s="739" t="s">
        <v>559</v>
      </c>
      <c r="E249" s="738" t="s">
        <v>578</v>
      </c>
      <c r="F249" s="739" t="s">
        <v>2716</v>
      </c>
      <c r="G249" s="738" t="s">
        <v>622</v>
      </c>
      <c r="H249" s="738" t="s">
        <v>1443</v>
      </c>
      <c r="I249" s="738" t="s">
        <v>1444</v>
      </c>
      <c r="J249" s="738" t="s">
        <v>1445</v>
      </c>
      <c r="K249" s="738" t="s">
        <v>777</v>
      </c>
      <c r="L249" s="740">
        <v>32.990000000000009</v>
      </c>
      <c r="M249" s="740">
        <v>5</v>
      </c>
      <c r="N249" s="741">
        <v>164.95000000000005</v>
      </c>
    </row>
    <row r="250" spans="1:14" ht="14.4" customHeight="1" x14ac:dyDescent="0.3">
      <c r="A250" s="736" t="s">
        <v>553</v>
      </c>
      <c r="B250" s="737" t="s">
        <v>2715</v>
      </c>
      <c r="C250" s="738" t="s">
        <v>558</v>
      </c>
      <c r="D250" s="739" t="s">
        <v>559</v>
      </c>
      <c r="E250" s="738" t="s">
        <v>578</v>
      </c>
      <c r="F250" s="739" t="s">
        <v>2716</v>
      </c>
      <c r="G250" s="738" t="s">
        <v>622</v>
      </c>
      <c r="H250" s="738" t="s">
        <v>1446</v>
      </c>
      <c r="I250" s="738" t="s">
        <v>1447</v>
      </c>
      <c r="J250" s="738" t="s">
        <v>1448</v>
      </c>
      <c r="K250" s="738" t="s">
        <v>1449</v>
      </c>
      <c r="L250" s="740">
        <v>302.51999999999992</v>
      </c>
      <c r="M250" s="740">
        <v>3</v>
      </c>
      <c r="N250" s="741">
        <v>907.55999999999972</v>
      </c>
    </row>
    <row r="251" spans="1:14" ht="14.4" customHeight="1" x14ac:dyDescent="0.3">
      <c r="A251" s="736" t="s">
        <v>553</v>
      </c>
      <c r="B251" s="737" t="s">
        <v>2715</v>
      </c>
      <c r="C251" s="738" t="s">
        <v>558</v>
      </c>
      <c r="D251" s="739" t="s">
        <v>559</v>
      </c>
      <c r="E251" s="738" t="s">
        <v>578</v>
      </c>
      <c r="F251" s="739" t="s">
        <v>2716</v>
      </c>
      <c r="G251" s="738" t="s">
        <v>622</v>
      </c>
      <c r="H251" s="738" t="s">
        <v>1450</v>
      </c>
      <c r="I251" s="738" t="s">
        <v>918</v>
      </c>
      <c r="J251" s="738" t="s">
        <v>1451</v>
      </c>
      <c r="K251" s="738"/>
      <c r="L251" s="740">
        <v>44.9</v>
      </c>
      <c r="M251" s="740">
        <v>37</v>
      </c>
      <c r="N251" s="741">
        <v>1661.3</v>
      </c>
    </row>
    <row r="252" spans="1:14" ht="14.4" customHeight="1" x14ac:dyDescent="0.3">
      <c r="A252" s="736" t="s">
        <v>553</v>
      </c>
      <c r="B252" s="737" t="s">
        <v>2715</v>
      </c>
      <c r="C252" s="738" t="s">
        <v>558</v>
      </c>
      <c r="D252" s="739" t="s">
        <v>559</v>
      </c>
      <c r="E252" s="738" t="s">
        <v>578</v>
      </c>
      <c r="F252" s="739" t="s">
        <v>2716</v>
      </c>
      <c r="G252" s="738" t="s">
        <v>622</v>
      </c>
      <c r="H252" s="738" t="s">
        <v>1452</v>
      </c>
      <c r="I252" s="738" t="s">
        <v>1452</v>
      </c>
      <c r="J252" s="738" t="s">
        <v>1453</v>
      </c>
      <c r="K252" s="738" t="s">
        <v>1454</v>
      </c>
      <c r="L252" s="740">
        <v>100.60000000000001</v>
      </c>
      <c r="M252" s="740">
        <v>4</v>
      </c>
      <c r="N252" s="741">
        <v>402.40000000000003</v>
      </c>
    </row>
    <row r="253" spans="1:14" ht="14.4" customHeight="1" x14ac:dyDescent="0.3">
      <c r="A253" s="736" t="s">
        <v>553</v>
      </c>
      <c r="B253" s="737" t="s">
        <v>2715</v>
      </c>
      <c r="C253" s="738" t="s">
        <v>558</v>
      </c>
      <c r="D253" s="739" t="s">
        <v>559</v>
      </c>
      <c r="E253" s="738" t="s">
        <v>578</v>
      </c>
      <c r="F253" s="739" t="s">
        <v>2716</v>
      </c>
      <c r="G253" s="738" t="s">
        <v>622</v>
      </c>
      <c r="H253" s="738" t="s">
        <v>1455</v>
      </c>
      <c r="I253" s="738" t="s">
        <v>1455</v>
      </c>
      <c r="J253" s="738" t="s">
        <v>1456</v>
      </c>
      <c r="K253" s="738" t="s">
        <v>1457</v>
      </c>
      <c r="L253" s="740">
        <v>71.099999999999994</v>
      </c>
      <c r="M253" s="740">
        <v>1</v>
      </c>
      <c r="N253" s="741">
        <v>71.099999999999994</v>
      </c>
    </row>
    <row r="254" spans="1:14" ht="14.4" customHeight="1" x14ac:dyDescent="0.3">
      <c r="A254" s="736" t="s">
        <v>553</v>
      </c>
      <c r="B254" s="737" t="s">
        <v>2715</v>
      </c>
      <c r="C254" s="738" t="s">
        <v>558</v>
      </c>
      <c r="D254" s="739" t="s">
        <v>559</v>
      </c>
      <c r="E254" s="738" t="s">
        <v>578</v>
      </c>
      <c r="F254" s="739" t="s">
        <v>2716</v>
      </c>
      <c r="G254" s="738" t="s">
        <v>622</v>
      </c>
      <c r="H254" s="738" t="s">
        <v>1458</v>
      </c>
      <c r="I254" s="738" t="s">
        <v>1458</v>
      </c>
      <c r="J254" s="738" t="s">
        <v>1459</v>
      </c>
      <c r="K254" s="738" t="s">
        <v>1460</v>
      </c>
      <c r="L254" s="740">
        <v>42.873000000000005</v>
      </c>
      <c r="M254" s="740">
        <v>10</v>
      </c>
      <c r="N254" s="741">
        <v>428.73</v>
      </c>
    </row>
    <row r="255" spans="1:14" ht="14.4" customHeight="1" x14ac:dyDescent="0.3">
      <c r="A255" s="736" t="s">
        <v>553</v>
      </c>
      <c r="B255" s="737" t="s">
        <v>2715</v>
      </c>
      <c r="C255" s="738" t="s">
        <v>558</v>
      </c>
      <c r="D255" s="739" t="s">
        <v>559</v>
      </c>
      <c r="E255" s="738" t="s">
        <v>578</v>
      </c>
      <c r="F255" s="739" t="s">
        <v>2716</v>
      </c>
      <c r="G255" s="738" t="s">
        <v>622</v>
      </c>
      <c r="H255" s="738" t="s">
        <v>1461</v>
      </c>
      <c r="I255" s="738" t="s">
        <v>1461</v>
      </c>
      <c r="J255" s="738" t="s">
        <v>1462</v>
      </c>
      <c r="K255" s="738" t="s">
        <v>1463</v>
      </c>
      <c r="L255" s="740">
        <v>84.150400122507889</v>
      </c>
      <c r="M255" s="740">
        <v>2</v>
      </c>
      <c r="N255" s="741">
        <v>168.30080024501578</v>
      </c>
    </row>
    <row r="256" spans="1:14" ht="14.4" customHeight="1" x14ac:dyDescent="0.3">
      <c r="A256" s="736" t="s">
        <v>553</v>
      </c>
      <c r="B256" s="737" t="s">
        <v>2715</v>
      </c>
      <c r="C256" s="738" t="s">
        <v>558</v>
      </c>
      <c r="D256" s="739" t="s">
        <v>559</v>
      </c>
      <c r="E256" s="738" t="s">
        <v>578</v>
      </c>
      <c r="F256" s="739" t="s">
        <v>2716</v>
      </c>
      <c r="G256" s="738" t="s">
        <v>622</v>
      </c>
      <c r="H256" s="738" t="s">
        <v>1464</v>
      </c>
      <c r="I256" s="738" t="s">
        <v>1464</v>
      </c>
      <c r="J256" s="738" t="s">
        <v>1465</v>
      </c>
      <c r="K256" s="738" t="s">
        <v>1466</v>
      </c>
      <c r="L256" s="740">
        <v>314.16011087191873</v>
      </c>
      <c r="M256" s="740">
        <v>1</v>
      </c>
      <c r="N256" s="741">
        <v>314.16011087191873</v>
      </c>
    </row>
    <row r="257" spans="1:14" ht="14.4" customHeight="1" x14ac:dyDescent="0.3">
      <c r="A257" s="736" t="s">
        <v>553</v>
      </c>
      <c r="B257" s="737" t="s">
        <v>2715</v>
      </c>
      <c r="C257" s="738" t="s">
        <v>558</v>
      </c>
      <c r="D257" s="739" t="s">
        <v>559</v>
      </c>
      <c r="E257" s="738" t="s">
        <v>578</v>
      </c>
      <c r="F257" s="739" t="s">
        <v>2716</v>
      </c>
      <c r="G257" s="738" t="s">
        <v>622</v>
      </c>
      <c r="H257" s="738" t="s">
        <v>1467</v>
      </c>
      <c r="I257" s="738" t="s">
        <v>1467</v>
      </c>
      <c r="J257" s="738" t="s">
        <v>1468</v>
      </c>
      <c r="K257" s="738" t="s">
        <v>1469</v>
      </c>
      <c r="L257" s="740">
        <v>72.879920336938525</v>
      </c>
      <c r="M257" s="740">
        <v>3</v>
      </c>
      <c r="N257" s="741">
        <v>218.63976101081556</v>
      </c>
    </row>
    <row r="258" spans="1:14" ht="14.4" customHeight="1" x14ac:dyDescent="0.3">
      <c r="A258" s="736" t="s">
        <v>553</v>
      </c>
      <c r="B258" s="737" t="s">
        <v>2715</v>
      </c>
      <c r="C258" s="738" t="s">
        <v>558</v>
      </c>
      <c r="D258" s="739" t="s">
        <v>559</v>
      </c>
      <c r="E258" s="738" t="s">
        <v>578</v>
      </c>
      <c r="F258" s="739" t="s">
        <v>2716</v>
      </c>
      <c r="G258" s="738" t="s">
        <v>622</v>
      </c>
      <c r="H258" s="738" t="s">
        <v>1470</v>
      </c>
      <c r="I258" s="738" t="s">
        <v>918</v>
      </c>
      <c r="J258" s="738" t="s">
        <v>1471</v>
      </c>
      <c r="K258" s="738" t="s">
        <v>1472</v>
      </c>
      <c r="L258" s="740">
        <v>115.43024814117157</v>
      </c>
      <c r="M258" s="740">
        <v>1</v>
      </c>
      <c r="N258" s="741">
        <v>115.43024814117157</v>
      </c>
    </row>
    <row r="259" spans="1:14" ht="14.4" customHeight="1" x14ac:dyDescent="0.3">
      <c r="A259" s="736" t="s">
        <v>553</v>
      </c>
      <c r="B259" s="737" t="s">
        <v>2715</v>
      </c>
      <c r="C259" s="738" t="s">
        <v>558</v>
      </c>
      <c r="D259" s="739" t="s">
        <v>559</v>
      </c>
      <c r="E259" s="738" t="s">
        <v>578</v>
      </c>
      <c r="F259" s="739" t="s">
        <v>2716</v>
      </c>
      <c r="G259" s="738" t="s">
        <v>622</v>
      </c>
      <c r="H259" s="738" t="s">
        <v>1473</v>
      </c>
      <c r="I259" s="738" t="s">
        <v>1473</v>
      </c>
      <c r="J259" s="738" t="s">
        <v>1468</v>
      </c>
      <c r="K259" s="738" t="s">
        <v>1474</v>
      </c>
      <c r="L259" s="740">
        <v>28.600000000000005</v>
      </c>
      <c r="M259" s="740">
        <v>43</v>
      </c>
      <c r="N259" s="741">
        <v>1229.8000000000002</v>
      </c>
    </row>
    <row r="260" spans="1:14" ht="14.4" customHeight="1" x14ac:dyDescent="0.3">
      <c r="A260" s="736" t="s">
        <v>553</v>
      </c>
      <c r="B260" s="737" t="s">
        <v>2715</v>
      </c>
      <c r="C260" s="738" t="s">
        <v>558</v>
      </c>
      <c r="D260" s="739" t="s">
        <v>559</v>
      </c>
      <c r="E260" s="738" t="s">
        <v>578</v>
      </c>
      <c r="F260" s="739" t="s">
        <v>2716</v>
      </c>
      <c r="G260" s="738" t="s">
        <v>622</v>
      </c>
      <c r="H260" s="738" t="s">
        <v>1475</v>
      </c>
      <c r="I260" s="738" t="s">
        <v>1475</v>
      </c>
      <c r="J260" s="738" t="s">
        <v>1476</v>
      </c>
      <c r="K260" s="738" t="s">
        <v>1477</v>
      </c>
      <c r="L260" s="740">
        <v>26.950000000000003</v>
      </c>
      <c r="M260" s="740">
        <v>18</v>
      </c>
      <c r="N260" s="741">
        <v>485.1</v>
      </c>
    </row>
    <row r="261" spans="1:14" ht="14.4" customHeight="1" x14ac:dyDescent="0.3">
      <c r="A261" s="736" t="s">
        <v>553</v>
      </c>
      <c r="B261" s="737" t="s">
        <v>2715</v>
      </c>
      <c r="C261" s="738" t="s">
        <v>558</v>
      </c>
      <c r="D261" s="739" t="s">
        <v>559</v>
      </c>
      <c r="E261" s="738" t="s">
        <v>578</v>
      </c>
      <c r="F261" s="739" t="s">
        <v>2716</v>
      </c>
      <c r="G261" s="738" t="s">
        <v>622</v>
      </c>
      <c r="H261" s="738" t="s">
        <v>1478</v>
      </c>
      <c r="I261" s="738" t="s">
        <v>1478</v>
      </c>
      <c r="J261" s="738" t="s">
        <v>1479</v>
      </c>
      <c r="K261" s="738" t="s">
        <v>1480</v>
      </c>
      <c r="L261" s="740">
        <v>233.01999999999998</v>
      </c>
      <c r="M261" s="740">
        <v>3</v>
      </c>
      <c r="N261" s="741">
        <v>699.06</v>
      </c>
    </row>
    <row r="262" spans="1:14" ht="14.4" customHeight="1" x14ac:dyDescent="0.3">
      <c r="A262" s="736" t="s">
        <v>553</v>
      </c>
      <c r="B262" s="737" t="s">
        <v>2715</v>
      </c>
      <c r="C262" s="738" t="s">
        <v>558</v>
      </c>
      <c r="D262" s="739" t="s">
        <v>559</v>
      </c>
      <c r="E262" s="738" t="s">
        <v>578</v>
      </c>
      <c r="F262" s="739" t="s">
        <v>2716</v>
      </c>
      <c r="G262" s="738" t="s">
        <v>622</v>
      </c>
      <c r="H262" s="738" t="s">
        <v>1481</v>
      </c>
      <c r="I262" s="738" t="s">
        <v>918</v>
      </c>
      <c r="J262" s="738" t="s">
        <v>1482</v>
      </c>
      <c r="K262" s="738"/>
      <c r="L262" s="740">
        <v>54.6</v>
      </c>
      <c r="M262" s="740">
        <v>2</v>
      </c>
      <c r="N262" s="741">
        <v>109.2</v>
      </c>
    </row>
    <row r="263" spans="1:14" ht="14.4" customHeight="1" x14ac:dyDescent="0.3">
      <c r="A263" s="736" t="s">
        <v>553</v>
      </c>
      <c r="B263" s="737" t="s">
        <v>2715</v>
      </c>
      <c r="C263" s="738" t="s">
        <v>558</v>
      </c>
      <c r="D263" s="739" t="s">
        <v>559</v>
      </c>
      <c r="E263" s="738" t="s">
        <v>578</v>
      </c>
      <c r="F263" s="739" t="s">
        <v>2716</v>
      </c>
      <c r="G263" s="738" t="s">
        <v>622</v>
      </c>
      <c r="H263" s="738" t="s">
        <v>1483</v>
      </c>
      <c r="I263" s="738" t="s">
        <v>1483</v>
      </c>
      <c r="J263" s="738" t="s">
        <v>1484</v>
      </c>
      <c r="K263" s="738" t="s">
        <v>1485</v>
      </c>
      <c r="L263" s="740">
        <v>588.15000000000009</v>
      </c>
      <c r="M263" s="740">
        <v>1</v>
      </c>
      <c r="N263" s="741">
        <v>588.15000000000009</v>
      </c>
    </row>
    <row r="264" spans="1:14" ht="14.4" customHeight="1" x14ac:dyDescent="0.3">
      <c r="A264" s="736" t="s">
        <v>553</v>
      </c>
      <c r="B264" s="737" t="s">
        <v>2715</v>
      </c>
      <c r="C264" s="738" t="s">
        <v>558</v>
      </c>
      <c r="D264" s="739" t="s">
        <v>559</v>
      </c>
      <c r="E264" s="738" t="s">
        <v>578</v>
      </c>
      <c r="F264" s="739" t="s">
        <v>2716</v>
      </c>
      <c r="G264" s="738" t="s">
        <v>622</v>
      </c>
      <c r="H264" s="738" t="s">
        <v>1486</v>
      </c>
      <c r="I264" s="738" t="s">
        <v>1486</v>
      </c>
      <c r="J264" s="738" t="s">
        <v>1487</v>
      </c>
      <c r="K264" s="738" t="s">
        <v>1488</v>
      </c>
      <c r="L264" s="740">
        <v>19.25</v>
      </c>
      <c r="M264" s="740">
        <v>20</v>
      </c>
      <c r="N264" s="741">
        <v>385</v>
      </c>
    </row>
    <row r="265" spans="1:14" ht="14.4" customHeight="1" x14ac:dyDescent="0.3">
      <c r="A265" s="736" t="s">
        <v>553</v>
      </c>
      <c r="B265" s="737" t="s">
        <v>2715</v>
      </c>
      <c r="C265" s="738" t="s">
        <v>558</v>
      </c>
      <c r="D265" s="739" t="s">
        <v>559</v>
      </c>
      <c r="E265" s="738" t="s">
        <v>578</v>
      </c>
      <c r="F265" s="739" t="s">
        <v>2716</v>
      </c>
      <c r="G265" s="738" t="s">
        <v>622</v>
      </c>
      <c r="H265" s="738" t="s">
        <v>1489</v>
      </c>
      <c r="I265" s="738" t="s">
        <v>1489</v>
      </c>
      <c r="J265" s="738" t="s">
        <v>1490</v>
      </c>
      <c r="K265" s="738" t="s">
        <v>1491</v>
      </c>
      <c r="L265" s="740">
        <v>110.34650600665026</v>
      </c>
      <c r="M265" s="740">
        <v>17.2711538</v>
      </c>
      <c r="N265" s="741">
        <v>1905.8114765334806</v>
      </c>
    </row>
    <row r="266" spans="1:14" ht="14.4" customHeight="1" x14ac:dyDescent="0.3">
      <c r="A266" s="736" t="s">
        <v>553</v>
      </c>
      <c r="B266" s="737" t="s">
        <v>2715</v>
      </c>
      <c r="C266" s="738" t="s">
        <v>558</v>
      </c>
      <c r="D266" s="739" t="s">
        <v>559</v>
      </c>
      <c r="E266" s="738" t="s">
        <v>578</v>
      </c>
      <c r="F266" s="739" t="s">
        <v>2716</v>
      </c>
      <c r="G266" s="738" t="s">
        <v>622</v>
      </c>
      <c r="H266" s="738" t="s">
        <v>1492</v>
      </c>
      <c r="I266" s="738" t="s">
        <v>1492</v>
      </c>
      <c r="J266" s="738" t="s">
        <v>1490</v>
      </c>
      <c r="K266" s="738" t="s">
        <v>1493</v>
      </c>
      <c r="L266" s="740">
        <v>258.9026084249216</v>
      </c>
      <c r="M266" s="740">
        <v>64.253339699999998</v>
      </c>
      <c r="N266" s="741">
        <v>16635.357248342567</v>
      </c>
    </row>
    <row r="267" spans="1:14" ht="14.4" customHeight="1" x14ac:dyDescent="0.3">
      <c r="A267" s="736" t="s">
        <v>553</v>
      </c>
      <c r="B267" s="737" t="s">
        <v>2715</v>
      </c>
      <c r="C267" s="738" t="s">
        <v>558</v>
      </c>
      <c r="D267" s="739" t="s">
        <v>559</v>
      </c>
      <c r="E267" s="738" t="s">
        <v>578</v>
      </c>
      <c r="F267" s="739" t="s">
        <v>2716</v>
      </c>
      <c r="G267" s="738" t="s">
        <v>622</v>
      </c>
      <c r="H267" s="738" t="s">
        <v>1494</v>
      </c>
      <c r="I267" s="738" t="s">
        <v>918</v>
      </c>
      <c r="J267" s="738" t="s">
        <v>1495</v>
      </c>
      <c r="K267" s="738" t="s">
        <v>1496</v>
      </c>
      <c r="L267" s="740">
        <v>8250.9249999999993</v>
      </c>
      <c r="M267" s="740">
        <v>4</v>
      </c>
      <c r="N267" s="741">
        <v>33003.699999999997</v>
      </c>
    </row>
    <row r="268" spans="1:14" ht="14.4" customHeight="1" x14ac:dyDescent="0.3">
      <c r="A268" s="736" t="s">
        <v>553</v>
      </c>
      <c r="B268" s="737" t="s">
        <v>2715</v>
      </c>
      <c r="C268" s="738" t="s">
        <v>558</v>
      </c>
      <c r="D268" s="739" t="s">
        <v>559</v>
      </c>
      <c r="E268" s="738" t="s">
        <v>578</v>
      </c>
      <c r="F268" s="739" t="s">
        <v>2716</v>
      </c>
      <c r="G268" s="738" t="s">
        <v>622</v>
      </c>
      <c r="H268" s="738" t="s">
        <v>1497</v>
      </c>
      <c r="I268" s="738" t="s">
        <v>918</v>
      </c>
      <c r="J268" s="738" t="s">
        <v>1498</v>
      </c>
      <c r="K268" s="738"/>
      <c r="L268" s="740">
        <v>24.359999999999992</v>
      </c>
      <c r="M268" s="740">
        <v>1</v>
      </c>
      <c r="N268" s="741">
        <v>24.359999999999992</v>
      </c>
    </row>
    <row r="269" spans="1:14" ht="14.4" customHeight="1" x14ac:dyDescent="0.3">
      <c r="A269" s="736" t="s">
        <v>553</v>
      </c>
      <c r="B269" s="737" t="s">
        <v>2715</v>
      </c>
      <c r="C269" s="738" t="s">
        <v>558</v>
      </c>
      <c r="D269" s="739" t="s">
        <v>559</v>
      </c>
      <c r="E269" s="738" t="s">
        <v>578</v>
      </c>
      <c r="F269" s="739" t="s">
        <v>2716</v>
      </c>
      <c r="G269" s="738" t="s">
        <v>1499</v>
      </c>
      <c r="H269" s="738" t="s">
        <v>1500</v>
      </c>
      <c r="I269" s="738" t="s">
        <v>1500</v>
      </c>
      <c r="J269" s="738" t="s">
        <v>1501</v>
      </c>
      <c r="K269" s="738" t="s">
        <v>1502</v>
      </c>
      <c r="L269" s="740">
        <v>14.880000000000003</v>
      </c>
      <c r="M269" s="740">
        <v>2</v>
      </c>
      <c r="N269" s="741">
        <v>29.760000000000005</v>
      </c>
    </row>
    <row r="270" spans="1:14" ht="14.4" customHeight="1" x14ac:dyDescent="0.3">
      <c r="A270" s="736" t="s">
        <v>553</v>
      </c>
      <c r="B270" s="737" t="s">
        <v>2715</v>
      </c>
      <c r="C270" s="738" t="s">
        <v>558</v>
      </c>
      <c r="D270" s="739" t="s">
        <v>559</v>
      </c>
      <c r="E270" s="738" t="s">
        <v>578</v>
      </c>
      <c r="F270" s="739" t="s">
        <v>2716</v>
      </c>
      <c r="G270" s="738" t="s">
        <v>1499</v>
      </c>
      <c r="H270" s="738" t="s">
        <v>1503</v>
      </c>
      <c r="I270" s="738" t="s">
        <v>1503</v>
      </c>
      <c r="J270" s="738" t="s">
        <v>1504</v>
      </c>
      <c r="K270" s="738" t="s">
        <v>1505</v>
      </c>
      <c r="L270" s="740">
        <v>12.060000000000004</v>
      </c>
      <c r="M270" s="740">
        <v>2</v>
      </c>
      <c r="N270" s="741">
        <v>24.120000000000008</v>
      </c>
    </row>
    <row r="271" spans="1:14" ht="14.4" customHeight="1" x14ac:dyDescent="0.3">
      <c r="A271" s="736" t="s">
        <v>553</v>
      </c>
      <c r="B271" s="737" t="s">
        <v>2715</v>
      </c>
      <c r="C271" s="738" t="s">
        <v>558</v>
      </c>
      <c r="D271" s="739" t="s">
        <v>559</v>
      </c>
      <c r="E271" s="738" t="s">
        <v>578</v>
      </c>
      <c r="F271" s="739" t="s">
        <v>2716</v>
      </c>
      <c r="G271" s="738" t="s">
        <v>1499</v>
      </c>
      <c r="H271" s="738" t="s">
        <v>1506</v>
      </c>
      <c r="I271" s="738" t="s">
        <v>1507</v>
      </c>
      <c r="J271" s="738" t="s">
        <v>1508</v>
      </c>
      <c r="K271" s="738" t="s">
        <v>1509</v>
      </c>
      <c r="L271" s="740">
        <v>56.88000000000001</v>
      </c>
      <c r="M271" s="740">
        <v>5</v>
      </c>
      <c r="N271" s="741">
        <v>284.40000000000003</v>
      </c>
    </row>
    <row r="272" spans="1:14" ht="14.4" customHeight="1" x14ac:dyDescent="0.3">
      <c r="A272" s="736" t="s">
        <v>553</v>
      </c>
      <c r="B272" s="737" t="s">
        <v>2715</v>
      </c>
      <c r="C272" s="738" t="s">
        <v>558</v>
      </c>
      <c r="D272" s="739" t="s">
        <v>559</v>
      </c>
      <c r="E272" s="738" t="s">
        <v>578</v>
      </c>
      <c r="F272" s="739" t="s">
        <v>2716</v>
      </c>
      <c r="G272" s="738" t="s">
        <v>1499</v>
      </c>
      <c r="H272" s="738" t="s">
        <v>1510</v>
      </c>
      <c r="I272" s="738" t="s">
        <v>1511</v>
      </c>
      <c r="J272" s="738" t="s">
        <v>1512</v>
      </c>
      <c r="K272" s="738" t="s">
        <v>1513</v>
      </c>
      <c r="L272" s="740">
        <v>34.75</v>
      </c>
      <c r="M272" s="740">
        <v>24</v>
      </c>
      <c r="N272" s="741">
        <v>834</v>
      </c>
    </row>
    <row r="273" spans="1:14" ht="14.4" customHeight="1" x14ac:dyDescent="0.3">
      <c r="A273" s="736" t="s">
        <v>553</v>
      </c>
      <c r="B273" s="737" t="s">
        <v>2715</v>
      </c>
      <c r="C273" s="738" t="s">
        <v>558</v>
      </c>
      <c r="D273" s="739" t="s">
        <v>559</v>
      </c>
      <c r="E273" s="738" t="s">
        <v>578</v>
      </c>
      <c r="F273" s="739" t="s">
        <v>2716</v>
      </c>
      <c r="G273" s="738" t="s">
        <v>1499</v>
      </c>
      <c r="H273" s="738" t="s">
        <v>1514</v>
      </c>
      <c r="I273" s="738" t="s">
        <v>1515</v>
      </c>
      <c r="J273" s="738" t="s">
        <v>1516</v>
      </c>
      <c r="K273" s="738" t="s">
        <v>1517</v>
      </c>
      <c r="L273" s="740">
        <v>90.379999999999953</v>
      </c>
      <c r="M273" s="740">
        <v>1</v>
      </c>
      <c r="N273" s="741">
        <v>90.379999999999953</v>
      </c>
    </row>
    <row r="274" spans="1:14" ht="14.4" customHeight="1" x14ac:dyDescent="0.3">
      <c r="A274" s="736" t="s">
        <v>553</v>
      </c>
      <c r="B274" s="737" t="s">
        <v>2715</v>
      </c>
      <c r="C274" s="738" t="s">
        <v>558</v>
      </c>
      <c r="D274" s="739" t="s">
        <v>559</v>
      </c>
      <c r="E274" s="738" t="s">
        <v>578</v>
      </c>
      <c r="F274" s="739" t="s">
        <v>2716</v>
      </c>
      <c r="G274" s="738" t="s">
        <v>1499</v>
      </c>
      <c r="H274" s="738" t="s">
        <v>1518</v>
      </c>
      <c r="I274" s="738" t="s">
        <v>1519</v>
      </c>
      <c r="J274" s="738" t="s">
        <v>1520</v>
      </c>
      <c r="K274" s="738" t="s">
        <v>1521</v>
      </c>
      <c r="L274" s="740">
        <v>98.647500000000022</v>
      </c>
      <c r="M274" s="740">
        <v>4</v>
      </c>
      <c r="N274" s="741">
        <v>394.59000000000009</v>
      </c>
    </row>
    <row r="275" spans="1:14" ht="14.4" customHeight="1" x14ac:dyDescent="0.3">
      <c r="A275" s="736" t="s">
        <v>553</v>
      </c>
      <c r="B275" s="737" t="s">
        <v>2715</v>
      </c>
      <c r="C275" s="738" t="s">
        <v>558</v>
      </c>
      <c r="D275" s="739" t="s">
        <v>559</v>
      </c>
      <c r="E275" s="738" t="s">
        <v>578</v>
      </c>
      <c r="F275" s="739" t="s">
        <v>2716</v>
      </c>
      <c r="G275" s="738" t="s">
        <v>1499</v>
      </c>
      <c r="H275" s="738" t="s">
        <v>1522</v>
      </c>
      <c r="I275" s="738" t="s">
        <v>1523</v>
      </c>
      <c r="J275" s="738" t="s">
        <v>1524</v>
      </c>
      <c r="K275" s="738" t="s">
        <v>1525</v>
      </c>
      <c r="L275" s="740">
        <v>60.430000000000007</v>
      </c>
      <c r="M275" s="740">
        <v>24</v>
      </c>
      <c r="N275" s="741">
        <v>1450.3200000000002</v>
      </c>
    </row>
    <row r="276" spans="1:14" ht="14.4" customHeight="1" x14ac:dyDescent="0.3">
      <c r="A276" s="736" t="s">
        <v>553</v>
      </c>
      <c r="B276" s="737" t="s">
        <v>2715</v>
      </c>
      <c r="C276" s="738" t="s">
        <v>558</v>
      </c>
      <c r="D276" s="739" t="s">
        <v>559</v>
      </c>
      <c r="E276" s="738" t="s">
        <v>578</v>
      </c>
      <c r="F276" s="739" t="s">
        <v>2716</v>
      </c>
      <c r="G276" s="738" t="s">
        <v>1499</v>
      </c>
      <c r="H276" s="738" t="s">
        <v>1526</v>
      </c>
      <c r="I276" s="738" t="s">
        <v>1527</v>
      </c>
      <c r="J276" s="738" t="s">
        <v>1528</v>
      </c>
      <c r="K276" s="738" t="s">
        <v>1529</v>
      </c>
      <c r="L276" s="740">
        <v>29.359999999999996</v>
      </c>
      <c r="M276" s="740">
        <v>1</v>
      </c>
      <c r="N276" s="741">
        <v>29.359999999999996</v>
      </c>
    </row>
    <row r="277" spans="1:14" ht="14.4" customHeight="1" x14ac:dyDescent="0.3">
      <c r="A277" s="736" t="s">
        <v>553</v>
      </c>
      <c r="B277" s="737" t="s">
        <v>2715</v>
      </c>
      <c r="C277" s="738" t="s">
        <v>558</v>
      </c>
      <c r="D277" s="739" t="s">
        <v>559</v>
      </c>
      <c r="E277" s="738" t="s">
        <v>578</v>
      </c>
      <c r="F277" s="739" t="s">
        <v>2716</v>
      </c>
      <c r="G277" s="738" t="s">
        <v>1499</v>
      </c>
      <c r="H277" s="738" t="s">
        <v>1530</v>
      </c>
      <c r="I277" s="738" t="s">
        <v>1531</v>
      </c>
      <c r="J277" s="738" t="s">
        <v>1508</v>
      </c>
      <c r="K277" s="738" t="s">
        <v>1532</v>
      </c>
      <c r="L277" s="740">
        <v>44.590000000000018</v>
      </c>
      <c r="M277" s="740">
        <v>47</v>
      </c>
      <c r="N277" s="741">
        <v>2095.7300000000009</v>
      </c>
    </row>
    <row r="278" spans="1:14" ht="14.4" customHeight="1" x14ac:dyDescent="0.3">
      <c r="A278" s="736" t="s">
        <v>553</v>
      </c>
      <c r="B278" s="737" t="s">
        <v>2715</v>
      </c>
      <c r="C278" s="738" t="s">
        <v>558</v>
      </c>
      <c r="D278" s="739" t="s">
        <v>559</v>
      </c>
      <c r="E278" s="738" t="s">
        <v>578</v>
      </c>
      <c r="F278" s="739" t="s">
        <v>2716</v>
      </c>
      <c r="G278" s="738" t="s">
        <v>1499</v>
      </c>
      <c r="H278" s="738" t="s">
        <v>1533</v>
      </c>
      <c r="I278" s="738" t="s">
        <v>1534</v>
      </c>
      <c r="J278" s="738" t="s">
        <v>1535</v>
      </c>
      <c r="K278" s="738" t="s">
        <v>1536</v>
      </c>
      <c r="L278" s="740">
        <v>1501.02</v>
      </c>
      <c r="M278" s="740">
        <v>2</v>
      </c>
      <c r="N278" s="741">
        <v>3002.04</v>
      </c>
    </row>
    <row r="279" spans="1:14" ht="14.4" customHeight="1" x14ac:dyDescent="0.3">
      <c r="A279" s="736" t="s">
        <v>553</v>
      </c>
      <c r="B279" s="737" t="s">
        <v>2715</v>
      </c>
      <c r="C279" s="738" t="s">
        <v>558</v>
      </c>
      <c r="D279" s="739" t="s">
        <v>559</v>
      </c>
      <c r="E279" s="738" t="s">
        <v>578</v>
      </c>
      <c r="F279" s="739" t="s">
        <v>2716</v>
      </c>
      <c r="G279" s="738" t="s">
        <v>1499</v>
      </c>
      <c r="H279" s="738" t="s">
        <v>1537</v>
      </c>
      <c r="I279" s="738" t="s">
        <v>1538</v>
      </c>
      <c r="J279" s="738" t="s">
        <v>1539</v>
      </c>
      <c r="K279" s="738" t="s">
        <v>1540</v>
      </c>
      <c r="L279" s="740">
        <v>61.01</v>
      </c>
      <c r="M279" s="740">
        <v>1</v>
      </c>
      <c r="N279" s="741">
        <v>61.01</v>
      </c>
    </row>
    <row r="280" spans="1:14" ht="14.4" customHeight="1" x14ac:dyDescent="0.3">
      <c r="A280" s="736" t="s">
        <v>553</v>
      </c>
      <c r="B280" s="737" t="s">
        <v>2715</v>
      </c>
      <c r="C280" s="738" t="s">
        <v>558</v>
      </c>
      <c r="D280" s="739" t="s">
        <v>559</v>
      </c>
      <c r="E280" s="738" t="s">
        <v>578</v>
      </c>
      <c r="F280" s="739" t="s">
        <v>2716</v>
      </c>
      <c r="G280" s="738" t="s">
        <v>1499</v>
      </c>
      <c r="H280" s="738" t="s">
        <v>1541</v>
      </c>
      <c r="I280" s="738" t="s">
        <v>1542</v>
      </c>
      <c r="J280" s="738" t="s">
        <v>1543</v>
      </c>
      <c r="K280" s="738" t="s">
        <v>1544</v>
      </c>
      <c r="L280" s="740">
        <v>297.92000000000013</v>
      </c>
      <c r="M280" s="740">
        <v>1</v>
      </c>
      <c r="N280" s="741">
        <v>297.92000000000013</v>
      </c>
    </row>
    <row r="281" spans="1:14" ht="14.4" customHeight="1" x14ac:dyDescent="0.3">
      <c r="A281" s="736" t="s">
        <v>553</v>
      </c>
      <c r="B281" s="737" t="s">
        <v>2715</v>
      </c>
      <c r="C281" s="738" t="s">
        <v>558</v>
      </c>
      <c r="D281" s="739" t="s">
        <v>559</v>
      </c>
      <c r="E281" s="738" t="s">
        <v>578</v>
      </c>
      <c r="F281" s="739" t="s">
        <v>2716</v>
      </c>
      <c r="G281" s="738" t="s">
        <v>1499</v>
      </c>
      <c r="H281" s="738" t="s">
        <v>1545</v>
      </c>
      <c r="I281" s="738" t="s">
        <v>1546</v>
      </c>
      <c r="J281" s="738" t="s">
        <v>1547</v>
      </c>
      <c r="K281" s="738" t="s">
        <v>1548</v>
      </c>
      <c r="L281" s="740">
        <v>65.819999999999993</v>
      </c>
      <c r="M281" s="740">
        <v>5</v>
      </c>
      <c r="N281" s="741">
        <v>329.09999999999997</v>
      </c>
    </row>
    <row r="282" spans="1:14" ht="14.4" customHeight="1" x14ac:dyDescent="0.3">
      <c r="A282" s="736" t="s">
        <v>553</v>
      </c>
      <c r="B282" s="737" t="s">
        <v>2715</v>
      </c>
      <c r="C282" s="738" t="s">
        <v>558</v>
      </c>
      <c r="D282" s="739" t="s">
        <v>559</v>
      </c>
      <c r="E282" s="738" t="s">
        <v>578</v>
      </c>
      <c r="F282" s="739" t="s">
        <v>2716</v>
      </c>
      <c r="G282" s="738" t="s">
        <v>1499</v>
      </c>
      <c r="H282" s="738" t="s">
        <v>1549</v>
      </c>
      <c r="I282" s="738" t="s">
        <v>1550</v>
      </c>
      <c r="J282" s="738" t="s">
        <v>1516</v>
      </c>
      <c r="K282" s="738" t="s">
        <v>1551</v>
      </c>
      <c r="L282" s="740">
        <v>129.33000000000001</v>
      </c>
      <c r="M282" s="740">
        <v>4</v>
      </c>
      <c r="N282" s="741">
        <v>517.32000000000005</v>
      </c>
    </row>
    <row r="283" spans="1:14" ht="14.4" customHeight="1" x14ac:dyDescent="0.3">
      <c r="A283" s="736" t="s">
        <v>553</v>
      </c>
      <c r="B283" s="737" t="s">
        <v>2715</v>
      </c>
      <c r="C283" s="738" t="s">
        <v>558</v>
      </c>
      <c r="D283" s="739" t="s">
        <v>559</v>
      </c>
      <c r="E283" s="738" t="s">
        <v>578</v>
      </c>
      <c r="F283" s="739" t="s">
        <v>2716</v>
      </c>
      <c r="G283" s="738" t="s">
        <v>1499</v>
      </c>
      <c r="H283" s="738" t="s">
        <v>1552</v>
      </c>
      <c r="I283" s="738" t="s">
        <v>1553</v>
      </c>
      <c r="J283" s="738" t="s">
        <v>1554</v>
      </c>
      <c r="K283" s="738" t="s">
        <v>930</v>
      </c>
      <c r="L283" s="740">
        <v>107.46000000000004</v>
      </c>
      <c r="M283" s="740">
        <v>1</v>
      </c>
      <c r="N283" s="741">
        <v>107.46000000000004</v>
      </c>
    </row>
    <row r="284" spans="1:14" ht="14.4" customHeight="1" x14ac:dyDescent="0.3">
      <c r="A284" s="736" t="s">
        <v>553</v>
      </c>
      <c r="B284" s="737" t="s">
        <v>2715</v>
      </c>
      <c r="C284" s="738" t="s">
        <v>558</v>
      </c>
      <c r="D284" s="739" t="s">
        <v>559</v>
      </c>
      <c r="E284" s="738" t="s">
        <v>578</v>
      </c>
      <c r="F284" s="739" t="s">
        <v>2716</v>
      </c>
      <c r="G284" s="738" t="s">
        <v>1499</v>
      </c>
      <c r="H284" s="738" t="s">
        <v>1555</v>
      </c>
      <c r="I284" s="738" t="s">
        <v>1556</v>
      </c>
      <c r="J284" s="738" t="s">
        <v>1557</v>
      </c>
      <c r="K284" s="738" t="s">
        <v>867</v>
      </c>
      <c r="L284" s="740">
        <v>16.629961478360201</v>
      </c>
      <c r="M284" s="740">
        <v>11</v>
      </c>
      <c r="N284" s="741">
        <v>182.92957626196221</v>
      </c>
    </row>
    <row r="285" spans="1:14" ht="14.4" customHeight="1" x14ac:dyDescent="0.3">
      <c r="A285" s="736" t="s">
        <v>553</v>
      </c>
      <c r="B285" s="737" t="s">
        <v>2715</v>
      </c>
      <c r="C285" s="738" t="s">
        <v>558</v>
      </c>
      <c r="D285" s="739" t="s">
        <v>559</v>
      </c>
      <c r="E285" s="738" t="s">
        <v>578</v>
      </c>
      <c r="F285" s="739" t="s">
        <v>2716</v>
      </c>
      <c r="G285" s="738" t="s">
        <v>1499</v>
      </c>
      <c r="H285" s="738" t="s">
        <v>1558</v>
      </c>
      <c r="I285" s="738" t="s">
        <v>1559</v>
      </c>
      <c r="J285" s="738" t="s">
        <v>1560</v>
      </c>
      <c r="K285" s="738" t="s">
        <v>1561</v>
      </c>
      <c r="L285" s="740">
        <v>13.879999999999997</v>
      </c>
      <c r="M285" s="740">
        <v>3</v>
      </c>
      <c r="N285" s="741">
        <v>41.639999999999993</v>
      </c>
    </row>
    <row r="286" spans="1:14" ht="14.4" customHeight="1" x14ac:dyDescent="0.3">
      <c r="A286" s="736" t="s">
        <v>553</v>
      </c>
      <c r="B286" s="737" t="s">
        <v>2715</v>
      </c>
      <c r="C286" s="738" t="s">
        <v>558</v>
      </c>
      <c r="D286" s="739" t="s">
        <v>559</v>
      </c>
      <c r="E286" s="738" t="s">
        <v>578</v>
      </c>
      <c r="F286" s="739" t="s">
        <v>2716</v>
      </c>
      <c r="G286" s="738" t="s">
        <v>1499</v>
      </c>
      <c r="H286" s="738" t="s">
        <v>1562</v>
      </c>
      <c r="I286" s="738" t="s">
        <v>1563</v>
      </c>
      <c r="J286" s="738" t="s">
        <v>1564</v>
      </c>
      <c r="K286" s="738" t="s">
        <v>1565</v>
      </c>
      <c r="L286" s="740">
        <v>20.059999999999999</v>
      </c>
      <c r="M286" s="740">
        <v>10</v>
      </c>
      <c r="N286" s="741">
        <v>200.6</v>
      </c>
    </row>
    <row r="287" spans="1:14" ht="14.4" customHeight="1" x14ac:dyDescent="0.3">
      <c r="A287" s="736" t="s">
        <v>553</v>
      </c>
      <c r="B287" s="737" t="s">
        <v>2715</v>
      </c>
      <c r="C287" s="738" t="s">
        <v>558</v>
      </c>
      <c r="D287" s="739" t="s">
        <v>559</v>
      </c>
      <c r="E287" s="738" t="s">
        <v>578</v>
      </c>
      <c r="F287" s="739" t="s">
        <v>2716</v>
      </c>
      <c r="G287" s="738" t="s">
        <v>1499</v>
      </c>
      <c r="H287" s="738" t="s">
        <v>1566</v>
      </c>
      <c r="I287" s="738" t="s">
        <v>1567</v>
      </c>
      <c r="J287" s="738" t="s">
        <v>1508</v>
      </c>
      <c r="K287" s="738" t="s">
        <v>1568</v>
      </c>
      <c r="L287" s="740">
        <v>56.880133820652567</v>
      </c>
      <c r="M287" s="740">
        <v>12</v>
      </c>
      <c r="N287" s="741">
        <v>682.56160584783083</v>
      </c>
    </row>
    <row r="288" spans="1:14" ht="14.4" customHeight="1" x14ac:dyDescent="0.3">
      <c r="A288" s="736" t="s">
        <v>553</v>
      </c>
      <c r="B288" s="737" t="s">
        <v>2715</v>
      </c>
      <c r="C288" s="738" t="s">
        <v>558</v>
      </c>
      <c r="D288" s="739" t="s">
        <v>559</v>
      </c>
      <c r="E288" s="738" t="s">
        <v>578</v>
      </c>
      <c r="F288" s="739" t="s">
        <v>2716</v>
      </c>
      <c r="G288" s="738" t="s">
        <v>1499</v>
      </c>
      <c r="H288" s="738" t="s">
        <v>1569</v>
      </c>
      <c r="I288" s="738" t="s">
        <v>1569</v>
      </c>
      <c r="J288" s="738" t="s">
        <v>1570</v>
      </c>
      <c r="K288" s="738" t="s">
        <v>1571</v>
      </c>
      <c r="L288" s="740">
        <v>70.059999999999988</v>
      </c>
      <c r="M288" s="740">
        <v>1</v>
      </c>
      <c r="N288" s="741">
        <v>70.059999999999988</v>
      </c>
    </row>
    <row r="289" spans="1:14" ht="14.4" customHeight="1" x14ac:dyDescent="0.3">
      <c r="A289" s="736" t="s">
        <v>553</v>
      </c>
      <c r="B289" s="737" t="s">
        <v>2715</v>
      </c>
      <c r="C289" s="738" t="s">
        <v>558</v>
      </c>
      <c r="D289" s="739" t="s">
        <v>559</v>
      </c>
      <c r="E289" s="738" t="s">
        <v>578</v>
      </c>
      <c r="F289" s="739" t="s">
        <v>2716</v>
      </c>
      <c r="G289" s="738" t="s">
        <v>1499</v>
      </c>
      <c r="H289" s="738" t="s">
        <v>1572</v>
      </c>
      <c r="I289" s="738" t="s">
        <v>1573</v>
      </c>
      <c r="J289" s="738" t="s">
        <v>1574</v>
      </c>
      <c r="K289" s="738" t="s">
        <v>1575</v>
      </c>
      <c r="L289" s="740">
        <v>61.53</v>
      </c>
      <c r="M289" s="740">
        <v>1</v>
      </c>
      <c r="N289" s="741">
        <v>61.53</v>
      </c>
    </row>
    <row r="290" spans="1:14" ht="14.4" customHeight="1" x14ac:dyDescent="0.3">
      <c r="A290" s="736" t="s">
        <v>553</v>
      </c>
      <c r="B290" s="737" t="s">
        <v>2715</v>
      </c>
      <c r="C290" s="738" t="s">
        <v>558</v>
      </c>
      <c r="D290" s="739" t="s">
        <v>559</v>
      </c>
      <c r="E290" s="738" t="s">
        <v>578</v>
      </c>
      <c r="F290" s="739" t="s">
        <v>2716</v>
      </c>
      <c r="G290" s="738" t="s">
        <v>1499</v>
      </c>
      <c r="H290" s="738" t="s">
        <v>1576</v>
      </c>
      <c r="I290" s="738" t="s">
        <v>1576</v>
      </c>
      <c r="J290" s="738" t="s">
        <v>1577</v>
      </c>
      <c r="K290" s="738" t="s">
        <v>1474</v>
      </c>
      <c r="L290" s="740">
        <v>72.489999999999995</v>
      </c>
      <c r="M290" s="740">
        <v>12</v>
      </c>
      <c r="N290" s="741">
        <v>869.87999999999988</v>
      </c>
    </row>
    <row r="291" spans="1:14" ht="14.4" customHeight="1" x14ac:dyDescent="0.3">
      <c r="A291" s="736" t="s">
        <v>553</v>
      </c>
      <c r="B291" s="737" t="s">
        <v>2715</v>
      </c>
      <c r="C291" s="738" t="s">
        <v>558</v>
      </c>
      <c r="D291" s="739" t="s">
        <v>559</v>
      </c>
      <c r="E291" s="738" t="s">
        <v>578</v>
      </c>
      <c r="F291" s="739" t="s">
        <v>2716</v>
      </c>
      <c r="G291" s="738" t="s">
        <v>1499</v>
      </c>
      <c r="H291" s="738" t="s">
        <v>1578</v>
      </c>
      <c r="I291" s="738" t="s">
        <v>1579</v>
      </c>
      <c r="J291" s="738" t="s">
        <v>1580</v>
      </c>
      <c r="K291" s="738" t="s">
        <v>1581</v>
      </c>
      <c r="L291" s="740">
        <v>469.9500000000001</v>
      </c>
      <c r="M291" s="740">
        <v>1</v>
      </c>
      <c r="N291" s="741">
        <v>469.9500000000001</v>
      </c>
    </row>
    <row r="292" spans="1:14" ht="14.4" customHeight="1" x14ac:dyDescent="0.3">
      <c r="A292" s="736" t="s">
        <v>553</v>
      </c>
      <c r="B292" s="737" t="s">
        <v>2715</v>
      </c>
      <c r="C292" s="738" t="s">
        <v>558</v>
      </c>
      <c r="D292" s="739" t="s">
        <v>559</v>
      </c>
      <c r="E292" s="738" t="s">
        <v>578</v>
      </c>
      <c r="F292" s="739" t="s">
        <v>2716</v>
      </c>
      <c r="G292" s="738" t="s">
        <v>1499</v>
      </c>
      <c r="H292" s="738" t="s">
        <v>1582</v>
      </c>
      <c r="I292" s="738" t="s">
        <v>1583</v>
      </c>
      <c r="J292" s="738" t="s">
        <v>1584</v>
      </c>
      <c r="K292" s="738" t="s">
        <v>1585</v>
      </c>
      <c r="L292" s="740">
        <v>14.400000000000007</v>
      </c>
      <c r="M292" s="740">
        <v>1</v>
      </c>
      <c r="N292" s="741">
        <v>14.400000000000007</v>
      </c>
    </row>
    <row r="293" spans="1:14" ht="14.4" customHeight="1" x14ac:dyDescent="0.3">
      <c r="A293" s="736" t="s">
        <v>553</v>
      </c>
      <c r="B293" s="737" t="s">
        <v>2715</v>
      </c>
      <c r="C293" s="738" t="s">
        <v>558</v>
      </c>
      <c r="D293" s="739" t="s">
        <v>559</v>
      </c>
      <c r="E293" s="738" t="s">
        <v>578</v>
      </c>
      <c r="F293" s="739" t="s">
        <v>2716</v>
      </c>
      <c r="G293" s="738" t="s">
        <v>1499</v>
      </c>
      <c r="H293" s="738" t="s">
        <v>1586</v>
      </c>
      <c r="I293" s="738" t="s">
        <v>1587</v>
      </c>
      <c r="J293" s="738" t="s">
        <v>1588</v>
      </c>
      <c r="K293" s="738" t="s">
        <v>1391</v>
      </c>
      <c r="L293" s="740">
        <v>313.36999999999989</v>
      </c>
      <c r="M293" s="740">
        <v>1</v>
      </c>
      <c r="N293" s="741">
        <v>313.36999999999989</v>
      </c>
    </row>
    <row r="294" spans="1:14" ht="14.4" customHeight="1" x14ac:dyDescent="0.3">
      <c r="A294" s="736" t="s">
        <v>553</v>
      </c>
      <c r="B294" s="737" t="s">
        <v>2715</v>
      </c>
      <c r="C294" s="738" t="s">
        <v>558</v>
      </c>
      <c r="D294" s="739" t="s">
        <v>559</v>
      </c>
      <c r="E294" s="738" t="s">
        <v>578</v>
      </c>
      <c r="F294" s="739" t="s">
        <v>2716</v>
      </c>
      <c r="G294" s="738" t="s">
        <v>1499</v>
      </c>
      <c r="H294" s="738" t="s">
        <v>1589</v>
      </c>
      <c r="I294" s="738" t="s">
        <v>1590</v>
      </c>
      <c r="J294" s="738" t="s">
        <v>1591</v>
      </c>
      <c r="K294" s="738" t="s">
        <v>1592</v>
      </c>
      <c r="L294" s="740">
        <v>210.07000000000002</v>
      </c>
      <c r="M294" s="740">
        <v>1</v>
      </c>
      <c r="N294" s="741">
        <v>210.07000000000002</v>
      </c>
    </row>
    <row r="295" spans="1:14" ht="14.4" customHeight="1" x14ac:dyDescent="0.3">
      <c r="A295" s="736" t="s">
        <v>553</v>
      </c>
      <c r="B295" s="737" t="s">
        <v>2715</v>
      </c>
      <c r="C295" s="738" t="s">
        <v>558</v>
      </c>
      <c r="D295" s="739" t="s">
        <v>559</v>
      </c>
      <c r="E295" s="738" t="s">
        <v>578</v>
      </c>
      <c r="F295" s="739" t="s">
        <v>2716</v>
      </c>
      <c r="G295" s="738" t="s">
        <v>1499</v>
      </c>
      <c r="H295" s="738" t="s">
        <v>1593</v>
      </c>
      <c r="I295" s="738" t="s">
        <v>1594</v>
      </c>
      <c r="J295" s="738" t="s">
        <v>1595</v>
      </c>
      <c r="K295" s="738" t="s">
        <v>1596</v>
      </c>
      <c r="L295" s="740">
        <v>63.109999999999992</v>
      </c>
      <c r="M295" s="740">
        <v>3</v>
      </c>
      <c r="N295" s="741">
        <v>189.32999999999998</v>
      </c>
    </row>
    <row r="296" spans="1:14" ht="14.4" customHeight="1" x14ac:dyDescent="0.3">
      <c r="A296" s="736" t="s">
        <v>553</v>
      </c>
      <c r="B296" s="737" t="s">
        <v>2715</v>
      </c>
      <c r="C296" s="738" t="s">
        <v>558</v>
      </c>
      <c r="D296" s="739" t="s">
        <v>559</v>
      </c>
      <c r="E296" s="738" t="s">
        <v>578</v>
      </c>
      <c r="F296" s="739" t="s">
        <v>2716</v>
      </c>
      <c r="G296" s="738" t="s">
        <v>1499</v>
      </c>
      <c r="H296" s="738" t="s">
        <v>1597</v>
      </c>
      <c r="I296" s="738" t="s">
        <v>1598</v>
      </c>
      <c r="J296" s="738" t="s">
        <v>1599</v>
      </c>
      <c r="K296" s="738" t="s">
        <v>1391</v>
      </c>
      <c r="L296" s="740">
        <v>456.80000000000013</v>
      </c>
      <c r="M296" s="740">
        <v>1</v>
      </c>
      <c r="N296" s="741">
        <v>456.80000000000013</v>
      </c>
    </row>
    <row r="297" spans="1:14" ht="14.4" customHeight="1" x14ac:dyDescent="0.3">
      <c r="A297" s="736" t="s">
        <v>553</v>
      </c>
      <c r="B297" s="737" t="s">
        <v>2715</v>
      </c>
      <c r="C297" s="738" t="s">
        <v>558</v>
      </c>
      <c r="D297" s="739" t="s">
        <v>559</v>
      </c>
      <c r="E297" s="738" t="s">
        <v>578</v>
      </c>
      <c r="F297" s="739" t="s">
        <v>2716</v>
      </c>
      <c r="G297" s="738" t="s">
        <v>1499</v>
      </c>
      <c r="H297" s="738" t="s">
        <v>1600</v>
      </c>
      <c r="I297" s="738" t="s">
        <v>1601</v>
      </c>
      <c r="J297" s="738" t="s">
        <v>1602</v>
      </c>
      <c r="K297" s="738" t="s">
        <v>1603</v>
      </c>
      <c r="L297" s="740">
        <v>27.250000000000004</v>
      </c>
      <c r="M297" s="740">
        <v>9</v>
      </c>
      <c r="N297" s="741">
        <v>245.25000000000003</v>
      </c>
    </row>
    <row r="298" spans="1:14" ht="14.4" customHeight="1" x14ac:dyDescent="0.3">
      <c r="A298" s="736" t="s">
        <v>553</v>
      </c>
      <c r="B298" s="737" t="s">
        <v>2715</v>
      </c>
      <c r="C298" s="738" t="s">
        <v>558</v>
      </c>
      <c r="D298" s="739" t="s">
        <v>559</v>
      </c>
      <c r="E298" s="738" t="s">
        <v>578</v>
      </c>
      <c r="F298" s="739" t="s">
        <v>2716</v>
      </c>
      <c r="G298" s="738" t="s">
        <v>1499</v>
      </c>
      <c r="H298" s="738" t="s">
        <v>1604</v>
      </c>
      <c r="I298" s="738" t="s">
        <v>1605</v>
      </c>
      <c r="J298" s="738" t="s">
        <v>1606</v>
      </c>
      <c r="K298" s="738" t="s">
        <v>1607</v>
      </c>
      <c r="L298" s="740">
        <v>126.89000000000006</v>
      </c>
      <c r="M298" s="740">
        <v>1</v>
      </c>
      <c r="N298" s="741">
        <v>126.89000000000006</v>
      </c>
    </row>
    <row r="299" spans="1:14" ht="14.4" customHeight="1" x14ac:dyDescent="0.3">
      <c r="A299" s="736" t="s">
        <v>553</v>
      </c>
      <c r="B299" s="737" t="s">
        <v>2715</v>
      </c>
      <c r="C299" s="738" t="s">
        <v>558</v>
      </c>
      <c r="D299" s="739" t="s">
        <v>559</v>
      </c>
      <c r="E299" s="738" t="s">
        <v>578</v>
      </c>
      <c r="F299" s="739" t="s">
        <v>2716</v>
      </c>
      <c r="G299" s="738" t="s">
        <v>1499</v>
      </c>
      <c r="H299" s="738" t="s">
        <v>1608</v>
      </c>
      <c r="I299" s="738" t="s">
        <v>1608</v>
      </c>
      <c r="J299" s="738" t="s">
        <v>1609</v>
      </c>
      <c r="K299" s="738" t="s">
        <v>1610</v>
      </c>
      <c r="L299" s="740">
        <v>100.07</v>
      </c>
      <c r="M299" s="740">
        <v>1</v>
      </c>
      <c r="N299" s="741">
        <v>100.07</v>
      </c>
    </row>
    <row r="300" spans="1:14" ht="14.4" customHeight="1" x14ac:dyDescent="0.3">
      <c r="A300" s="736" t="s">
        <v>553</v>
      </c>
      <c r="B300" s="737" t="s">
        <v>2715</v>
      </c>
      <c r="C300" s="738" t="s">
        <v>558</v>
      </c>
      <c r="D300" s="739" t="s">
        <v>559</v>
      </c>
      <c r="E300" s="738" t="s">
        <v>578</v>
      </c>
      <c r="F300" s="739" t="s">
        <v>2716</v>
      </c>
      <c r="G300" s="738" t="s">
        <v>1499</v>
      </c>
      <c r="H300" s="738" t="s">
        <v>1611</v>
      </c>
      <c r="I300" s="738" t="s">
        <v>1611</v>
      </c>
      <c r="J300" s="738" t="s">
        <v>1612</v>
      </c>
      <c r="K300" s="738" t="s">
        <v>1613</v>
      </c>
      <c r="L300" s="740">
        <v>149.13</v>
      </c>
      <c r="M300" s="740">
        <v>3</v>
      </c>
      <c r="N300" s="741">
        <v>447.39</v>
      </c>
    </row>
    <row r="301" spans="1:14" ht="14.4" customHeight="1" x14ac:dyDescent="0.3">
      <c r="A301" s="736" t="s">
        <v>553</v>
      </c>
      <c r="B301" s="737" t="s">
        <v>2715</v>
      </c>
      <c r="C301" s="738" t="s">
        <v>558</v>
      </c>
      <c r="D301" s="739" t="s">
        <v>559</v>
      </c>
      <c r="E301" s="738" t="s">
        <v>578</v>
      </c>
      <c r="F301" s="739" t="s">
        <v>2716</v>
      </c>
      <c r="G301" s="738" t="s">
        <v>1499</v>
      </c>
      <c r="H301" s="738" t="s">
        <v>1614</v>
      </c>
      <c r="I301" s="738" t="s">
        <v>1615</v>
      </c>
      <c r="J301" s="738" t="s">
        <v>1616</v>
      </c>
      <c r="K301" s="738" t="s">
        <v>1617</v>
      </c>
      <c r="L301" s="740">
        <v>104.50000000000003</v>
      </c>
      <c r="M301" s="740">
        <v>2</v>
      </c>
      <c r="N301" s="741">
        <v>209.00000000000006</v>
      </c>
    </row>
    <row r="302" spans="1:14" ht="14.4" customHeight="1" x14ac:dyDescent="0.3">
      <c r="A302" s="736" t="s">
        <v>553</v>
      </c>
      <c r="B302" s="737" t="s">
        <v>2715</v>
      </c>
      <c r="C302" s="738" t="s">
        <v>558</v>
      </c>
      <c r="D302" s="739" t="s">
        <v>559</v>
      </c>
      <c r="E302" s="738" t="s">
        <v>578</v>
      </c>
      <c r="F302" s="739" t="s">
        <v>2716</v>
      </c>
      <c r="G302" s="738" t="s">
        <v>1499</v>
      </c>
      <c r="H302" s="738" t="s">
        <v>1618</v>
      </c>
      <c r="I302" s="738" t="s">
        <v>1619</v>
      </c>
      <c r="J302" s="738" t="s">
        <v>1620</v>
      </c>
      <c r="K302" s="738" t="s">
        <v>1621</v>
      </c>
      <c r="L302" s="740">
        <v>325.15999999999997</v>
      </c>
      <c r="M302" s="740">
        <v>1</v>
      </c>
      <c r="N302" s="741">
        <v>325.15999999999997</v>
      </c>
    </row>
    <row r="303" spans="1:14" ht="14.4" customHeight="1" x14ac:dyDescent="0.3">
      <c r="A303" s="736" t="s">
        <v>553</v>
      </c>
      <c r="B303" s="737" t="s">
        <v>2715</v>
      </c>
      <c r="C303" s="738" t="s">
        <v>558</v>
      </c>
      <c r="D303" s="739" t="s">
        <v>559</v>
      </c>
      <c r="E303" s="738" t="s">
        <v>578</v>
      </c>
      <c r="F303" s="739" t="s">
        <v>2716</v>
      </c>
      <c r="G303" s="738" t="s">
        <v>1499</v>
      </c>
      <c r="H303" s="738" t="s">
        <v>1622</v>
      </c>
      <c r="I303" s="738" t="s">
        <v>1622</v>
      </c>
      <c r="J303" s="738" t="s">
        <v>1623</v>
      </c>
      <c r="K303" s="738" t="s">
        <v>1624</v>
      </c>
      <c r="L303" s="740">
        <v>601.21000000000015</v>
      </c>
      <c r="M303" s="740">
        <v>11</v>
      </c>
      <c r="N303" s="741">
        <v>6613.3100000000013</v>
      </c>
    </row>
    <row r="304" spans="1:14" ht="14.4" customHeight="1" x14ac:dyDescent="0.3">
      <c r="A304" s="736" t="s">
        <v>553</v>
      </c>
      <c r="B304" s="737" t="s">
        <v>2715</v>
      </c>
      <c r="C304" s="738" t="s">
        <v>558</v>
      </c>
      <c r="D304" s="739" t="s">
        <v>559</v>
      </c>
      <c r="E304" s="738" t="s">
        <v>578</v>
      </c>
      <c r="F304" s="739" t="s">
        <v>2716</v>
      </c>
      <c r="G304" s="738" t="s">
        <v>1499</v>
      </c>
      <c r="H304" s="738" t="s">
        <v>1625</v>
      </c>
      <c r="I304" s="738" t="s">
        <v>1626</v>
      </c>
      <c r="J304" s="738" t="s">
        <v>1627</v>
      </c>
      <c r="K304" s="738" t="s">
        <v>1628</v>
      </c>
      <c r="L304" s="740">
        <v>227.33108914107447</v>
      </c>
      <c r="M304" s="740">
        <v>5.8169999999999993</v>
      </c>
      <c r="N304" s="741">
        <v>1322.3849455336301</v>
      </c>
    </row>
    <row r="305" spans="1:14" ht="14.4" customHeight="1" x14ac:dyDescent="0.3">
      <c r="A305" s="736" t="s">
        <v>553</v>
      </c>
      <c r="B305" s="737" t="s">
        <v>2715</v>
      </c>
      <c r="C305" s="738" t="s">
        <v>558</v>
      </c>
      <c r="D305" s="739" t="s">
        <v>559</v>
      </c>
      <c r="E305" s="738" t="s">
        <v>578</v>
      </c>
      <c r="F305" s="739" t="s">
        <v>2716</v>
      </c>
      <c r="G305" s="738" t="s">
        <v>1499</v>
      </c>
      <c r="H305" s="738" t="s">
        <v>1629</v>
      </c>
      <c r="I305" s="738" t="s">
        <v>1629</v>
      </c>
      <c r="J305" s="738" t="s">
        <v>1630</v>
      </c>
      <c r="K305" s="738" t="s">
        <v>1631</v>
      </c>
      <c r="L305" s="740">
        <v>834.67000000000019</v>
      </c>
      <c r="M305" s="740">
        <v>1</v>
      </c>
      <c r="N305" s="741">
        <v>834.67000000000019</v>
      </c>
    </row>
    <row r="306" spans="1:14" ht="14.4" customHeight="1" x14ac:dyDescent="0.3">
      <c r="A306" s="736" t="s">
        <v>553</v>
      </c>
      <c r="B306" s="737" t="s">
        <v>2715</v>
      </c>
      <c r="C306" s="738" t="s">
        <v>558</v>
      </c>
      <c r="D306" s="739" t="s">
        <v>559</v>
      </c>
      <c r="E306" s="738" t="s">
        <v>578</v>
      </c>
      <c r="F306" s="739" t="s">
        <v>2716</v>
      </c>
      <c r="G306" s="738" t="s">
        <v>1499</v>
      </c>
      <c r="H306" s="738" t="s">
        <v>1632</v>
      </c>
      <c r="I306" s="738" t="s">
        <v>1632</v>
      </c>
      <c r="J306" s="738" t="s">
        <v>1633</v>
      </c>
      <c r="K306" s="738" t="s">
        <v>1634</v>
      </c>
      <c r="L306" s="740">
        <v>139.46999999999994</v>
      </c>
      <c r="M306" s="740">
        <v>1</v>
      </c>
      <c r="N306" s="741">
        <v>139.46999999999994</v>
      </c>
    </row>
    <row r="307" spans="1:14" ht="14.4" customHeight="1" x14ac:dyDescent="0.3">
      <c r="A307" s="736" t="s">
        <v>553</v>
      </c>
      <c r="B307" s="737" t="s">
        <v>2715</v>
      </c>
      <c r="C307" s="738" t="s">
        <v>558</v>
      </c>
      <c r="D307" s="739" t="s">
        <v>559</v>
      </c>
      <c r="E307" s="738" t="s">
        <v>578</v>
      </c>
      <c r="F307" s="739" t="s">
        <v>2716</v>
      </c>
      <c r="G307" s="738" t="s">
        <v>1499</v>
      </c>
      <c r="H307" s="738" t="s">
        <v>1635</v>
      </c>
      <c r="I307" s="738" t="s">
        <v>1636</v>
      </c>
      <c r="J307" s="738" t="s">
        <v>1595</v>
      </c>
      <c r="K307" s="738" t="s">
        <v>1637</v>
      </c>
      <c r="L307" s="740">
        <v>66.72999999999999</v>
      </c>
      <c r="M307" s="740">
        <v>4</v>
      </c>
      <c r="N307" s="741">
        <v>266.91999999999996</v>
      </c>
    </row>
    <row r="308" spans="1:14" ht="14.4" customHeight="1" x14ac:dyDescent="0.3">
      <c r="A308" s="736" t="s">
        <v>553</v>
      </c>
      <c r="B308" s="737" t="s">
        <v>2715</v>
      </c>
      <c r="C308" s="738" t="s">
        <v>558</v>
      </c>
      <c r="D308" s="739" t="s">
        <v>559</v>
      </c>
      <c r="E308" s="738" t="s">
        <v>578</v>
      </c>
      <c r="F308" s="739" t="s">
        <v>2716</v>
      </c>
      <c r="G308" s="738" t="s">
        <v>1499</v>
      </c>
      <c r="H308" s="738" t="s">
        <v>1638</v>
      </c>
      <c r="I308" s="738" t="s">
        <v>1639</v>
      </c>
      <c r="J308" s="738" t="s">
        <v>1640</v>
      </c>
      <c r="K308" s="738" t="s">
        <v>1641</v>
      </c>
      <c r="L308" s="740">
        <v>331.38942976610929</v>
      </c>
      <c r="M308" s="740">
        <v>7.8409999999999869</v>
      </c>
      <c r="N308" s="741">
        <v>2598.4245187960587</v>
      </c>
    </row>
    <row r="309" spans="1:14" ht="14.4" customHeight="1" x14ac:dyDescent="0.3">
      <c r="A309" s="736" t="s">
        <v>553</v>
      </c>
      <c r="B309" s="737" t="s">
        <v>2715</v>
      </c>
      <c r="C309" s="738" t="s">
        <v>558</v>
      </c>
      <c r="D309" s="739" t="s">
        <v>559</v>
      </c>
      <c r="E309" s="738" t="s">
        <v>578</v>
      </c>
      <c r="F309" s="739" t="s">
        <v>2716</v>
      </c>
      <c r="G309" s="738" t="s">
        <v>1499</v>
      </c>
      <c r="H309" s="738" t="s">
        <v>1642</v>
      </c>
      <c r="I309" s="738" t="s">
        <v>1643</v>
      </c>
      <c r="J309" s="738" t="s">
        <v>1644</v>
      </c>
      <c r="K309" s="738" t="s">
        <v>1645</v>
      </c>
      <c r="L309" s="740">
        <v>70.039999999999992</v>
      </c>
      <c r="M309" s="740">
        <v>1</v>
      </c>
      <c r="N309" s="741">
        <v>70.039999999999992</v>
      </c>
    </row>
    <row r="310" spans="1:14" ht="14.4" customHeight="1" x14ac:dyDescent="0.3">
      <c r="A310" s="736" t="s">
        <v>553</v>
      </c>
      <c r="B310" s="737" t="s">
        <v>2715</v>
      </c>
      <c r="C310" s="738" t="s">
        <v>558</v>
      </c>
      <c r="D310" s="739" t="s">
        <v>559</v>
      </c>
      <c r="E310" s="738" t="s">
        <v>578</v>
      </c>
      <c r="F310" s="739" t="s">
        <v>2716</v>
      </c>
      <c r="G310" s="738" t="s">
        <v>1499</v>
      </c>
      <c r="H310" s="738" t="s">
        <v>1646</v>
      </c>
      <c r="I310" s="738" t="s">
        <v>1647</v>
      </c>
      <c r="J310" s="738" t="s">
        <v>1648</v>
      </c>
      <c r="K310" s="738" t="s">
        <v>1649</v>
      </c>
      <c r="L310" s="740">
        <v>452.21999999999991</v>
      </c>
      <c r="M310" s="740">
        <v>2</v>
      </c>
      <c r="N310" s="741">
        <v>904.43999999999983</v>
      </c>
    </row>
    <row r="311" spans="1:14" ht="14.4" customHeight="1" x14ac:dyDescent="0.3">
      <c r="A311" s="736" t="s">
        <v>553</v>
      </c>
      <c r="B311" s="737" t="s">
        <v>2715</v>
      </c>
      <c r="C311" s="738" t="s">
        <v>558</v>
      </c>
      <c r="D311" s="739" t="s">
        <v>559</v>
      </c>
      <c r="E311" s="738" t="s">
        <v>578</v>
      </c>
      <c r="F311" s="739" t="s">
        <v>2716</v>
      </c>
      <c r="G311" s="738" t="s">
        <v>1499</v>
      </c>
      <c r="H311" s="738" t="s">
        <v>1650</v>
      </c>
      <c r="I311" s="738" t="s">
        <v>1650</v>
      </c>
      <c r="J311" s="738" t="s">
        <v>1651</v>
      </c>
      <c r="K311" s="738" t="s">
        <v>1652</v>
      </c>
      <c r="L311" s="740">
        <v>93.07</v>
      </c>
      <c r="M311" s="740">
        <v>6</v>
      </c>
      <c r="N311" s="741">
        <v>558.41999999999996</v>
      </c>
    </row>
    <row r="312" spans="1:14" ht="14.4" customHeight="1" x14ac:dyDescent="0.3">
      <c r="A312" s="736" t="s">
        <v>553</v>
      </c>
      <c r="B312" s="737" t="s">
        <v>2715</v>
      </c>
      <c r="C312" s="738" t="s">
        <v>558</v>
      </c>
      <c r="D312" s="739" t="s">
        <v>559</v>
      </c>
      <c r="E312" s="738" t="s">
        <v>578</v>
      </c>
      <c r="F312" s="739" t="s">
        <v>2716</v>
      </c>
      <c r="G312" s="738" t="s">
        <v>1499</v>
      </c>
      <c r="H312" s="738" t="s">
        <v>1653</v>
      </c>
      <c r="I312" s="738" t="s">
        <v>1654</v>
      </c>
      <c r="J312" s="738" t="s">
        <v>1655</v>
      </c>
      <c r="K312" s="738" t="s">
        <v>1656</v>
      </c>
      <c r="L312" s="740">
        <v>1188.2</v>
      </c>
      <c r="M312" s="740">
        <v>2</v>
      </c>
      <c r="N312" s="741">
        <v>2376.4</v>
      </c>
    </row>
    <row r="313" spans="1:14" ht="14.4" customHeight="1" x14ac:dyDescent="0.3">
      <c r="A313" s="736" t="s">
        <v>553</v>
      </c>
      <c r="B313" s="737" t="s">
        <v>2715</v>
      </c>
      <c r="C313" s="738" t="s">
        <v>558</v>
      </c>
      <c r="D313" s="739" t="s">
        <v>559</v>
      </c>
      <c r="E313" s="738" t="s">
        <v>578</v>
      </c>
      <c r="F313" s="739" t="s">
        <v>2716</v>
      </c>
      <c r="G313" s="738" t="s">
        <v>1499</v>
      </c>
      <c r="H313" s="738" t="s">
        <v>1657</v>
      </c>
      <c r="I313" s="738" t="s">
        <v>1658</v>
      </c>
      <c r="J313" s="738" t="s">
        <v>1659</v>
      </c>
      <c r="K313" s="738" t="s">
        <v>1660</v>
      </c>
      <c r="L313" s="740">
        <v>324.50018065253141</v>
      </c>
      <c r="M313" s="740">
        <v>1.4970000000000001</v>
      </c>
      <c r="N313" s="741">
        <v>485.77677043683957</v>
      </c>
    </row>
    <row r="314" spans="1:14" ht="14.4" customHeight="1" x14ac:dyDescent="0.3">
      <c r="A314" s="736" t="s">
        <v>553</v>
      </c>
      <c r="B314" s="737" t="s">
        <v>2715</v>
      </c>
      <c r="C314" s="738" t="s">
        <v>558</v>
      </c>
      <c r="D314" s="739" t="s">
        <v>559</v>
      </c>
      <c r="E314" s="738" t="s">
        <v>578</v>
      </c>
      <c r="F314" s="739" t="s">
        <v>2716</v>
      </c>
      <c r="G314" s="738" t="s">
        <v>1499</v>
      </c>
      <c r="H314" s="738" t="s">
        <v>1661</v>
      </c>
      <c r="I314" s="738" t="s">
        <v>1661</v>
      </c>
      <c r="J314" s="738" t="s">
        <v>1662</v>
      </c>
      <c r="K314" s="738" t="s">
        <v>1663</v>
      </c>
      <c r="L314" s="740">
        <v>167.56021002180455</v>
      </c>
      <c r="M314" s="740">
        <v>5</v>
      </c>
      <c r="N314" s="741">
        <v>837.80105010902275</v>
      </c>
    </row>
    <row r="315" spans="1:14" ht="14.4" customHeight="1" x14ac:dyDescent="0.3">
      <c r="A315" s="736" t="s">
        <v>553</v>
      </c>
      <c r="B315" s="737" t="s">
        <v>2715</v>
      </c>
      <c r="C315" s="738" t="s">
        <v>558</v>
      </c>
      <c r="D315" s="739" t="s">
        <v>559</v>
      </c>
      <c r="E315" s="738" t="s">
        <v>578</v>
      </c>
      <c r="F315" s="739" t="s">
        <v>2716</v>
      </c>
      <c r="G315" s="738" t="s">
        <v>1499</v>
      </c>
      <c r="H315" s="738" t="s">
        <v>1664</v>
      </c>
      <c r="I315" s="738" t="s">
        <v>1664</v>
      </c>
      <c r="J315" s="738" t="s">
        <v>1665</v>
      </c>
      <c r="K315" s="738" t="s">
        <v>1666</v>
      </c>
      <c r="L315" s="740">
        <v>57.699083191110496</v>
      </c>
      <c r="M315" s="740">
        <v>51</v>
      </c>
      <c r="N315" s="741">
        <v>2942.6532427466354</v>
      </c>
    </row>
    <row r="316" spans="1:14" ht="14.4" customHeight="1" x14ac:dyDescent="0.3">
      <c r="A316" s="736" t="s">
        <v>553</v>
      </c>
      <c r="B316" s="737" t="s">
        <v>2715</v>
      </c>
      <c r="C316" s="738" t="s">
        <v>558</v>
      </c>
      <c r="D316" s="739" t="s">
        <v>559</v>
      </c>
      <c r="E316" s="738" t="s">
        <v>578</v>
      </c>
      <c r="F316" s="739" t="s">
        <v>2716</v>
      </c>
      <c r="G316" s="738" t="s">
        <v>1499</v>
      </c>
      <c r="H316" s="738" t="s">
        <v>1667</v>
      </c>
      <c r="I316" s="738" t="s">
        <v>1667</v>
      </c>
      <c r="J316" s="738" t="s">
        <v>1535</v>
      </c>
      <c r="K316" s="738" t="s">
        <v>1668</v>
      </c>
      <c r="L316" s="740">
        <v>1106.26</v>
      </c>
      <c r="M316" s="740">
        <v>9</v>
      </c>
      <c r="N316" s="741">
        <v>9956.34</v>
      </c>
    </row>
    <row r="317" spans="1:14" ht="14.4" customHeight="1" x14ac:dyDescent="0.3">
      <c r="A317" s="736" t="s">
        <v>553</v>
      </c>
      <c r="B317" s="737" t="s">
        <v>2715</v>
      </c>
      <c r="C317" s="738" t="s">
        <v>558</v>
      </c>
      <c r="D317" s="739" t="s">
        <v>559</v>
      </c>
      <c r="E317" s="738" t="s">
        <v>578</v>
      </c>
      <c r="F317" s="739" t="s">
        <v>2716</v>
      </c>
      <c r="G317" s="738" t="s">
        <v>1499</v>
      </c>
      <c r="H317" s="738" t="s">
        <v>1669</v>
      </c>
      <c r="I317" s="738" t="s">
        <v>1669</v>
      </c>
      <c r="J317" s="738" t="s">
        <v>1670</v>
      </c>
      <c r="K317" s="738" t="s">
        <v>1671</v>
      </c>
      <c r="L317" s="740">
        <v>3300</v>
      </c>
      <c r="M317" s="740">
        <v>3</v>
      </c>
      <c r="N317" s="741">
        <v>9900</v>
      </c>
    </row>
    <row r="318" spans="1:14" ht="14.4" customHeight="1" x14ac:dyDescent="0.3">
      <c r="A318" s="736" t="s">
        <v>553</v>
      </c>
      <c r="B318" s="737" t="s">
        <v>2715</v>
      </c>
      <c r="C318" s="738" t="s">
        <v>558</v>
      </c>
      <c r="D318" s="739" t="s">
        <v>559</v>
      </c>
      <c r="E318" s="738" t="s">
        <v>578</v>
      </c>
      <c r="F318" s="739" t="s">
        <v>2716</v>
      </c>
      <c r="G318" s="738" t="s">
        <v>1499</v>
      </c>
      <c r="H318" s="738" t="s">
        <v>1672</v>
      </c>
      <c r="I318" s="738" t="s">
        <v>1672</v>
      </c>
      <c r="J318" s="738" t="s">
        <v>1673</v>
      </c>
      <c r="K318" s="738" t="s">
        <v>1674</v>
      </c>
      <c r="L318" s="740">
        <v>408.95</v>
      </c>
      <c r="M318" s="740">
        <v>2</v>
      </c>
      <c r="N318" s="741">
        <v>817.9</v>
      </c>
    </row>
    <row r="319" spans="1:14" ht="14.4" customHeight="1" x14ac:dyDescent="0.3">
      <c r="A319" s="736" t="s">
        <v>553</v>
      </c>
      <c r="B319" s="737" t="s">
        <v>2715</v>
      </c>
      <c r="C319" s="738" t="s">
        <v>558</v>
      </c>
      <c r="D319" s="739" t="s">
        <v>559</v>
      </c>
      <c r="E319" s="738" t="s">
        <v>578</v>
      </c>
      <c r="F319" s="739" t="s">
        <v>2716</v>
      </c>
      <c r="G319" s="738" t="s">
        <v>1499</v>
      </c>
      <c r="H319" s="738" t="s">
        <v>1675</v>
      </c>
      <c r="I319" s="738" t="s">
        <v>1675</v>
      </c>
      <c r="J319" s="738" t="s">
        <v>1676</v>
      </c>
      <c r="K319" s="738" t="s">
        <v>1677</v>
      </c>
      <c r="L319" s="740">
        <v>67.690023676220932</v>
      </c>
      <c r="M319" s="740">
        <v>68</v>
      </c>
      <c r="N319" s="741">
        <v>4602.9216099830237</v>
      </c>
    </row>
    <row r="320" spans="1:14" ht="14.4" customHeight="1" x14ac:dyDescent="0.3">
      <c r="A320" s="736" t="s">
        <v>553</v>
      </c>
      <c r="B320" s="737" t="s">
        <v>2715</v>
      </c>
      <c r="C320" s="738" t="s">
        <v>558</v>
      </c>
      <c r="D320" s="739" t="s">
        <v>559</v>
      </c>
      <c r="E320" s="738" t="s">
        <v>578</v>
      </c>
      <c r="F320" s="739" t="s">
        <v>2716</v>
      </c>
      <c r="G320" s="738" t="s">
        <v>1499</v>
      </c>
      <c r="H320" s="738" t="s">
        <v>1678</v>
      </c>
      <c r="I320" s="738" t="s">
        <v>1679</v>
      </c>
      <c r="J320" s="738" t="s">
        <v>1680</v>
      </c>
      <c r="K320" s="738" t="s">
        <v>1681</v>
      </c>
      <c r="L320" s="740">
        <v>40.389999999999993</v>
      </c>
      <c r="M320" s="740">
        <v>21</v>
      </c>
      <c r="N320" s="741">
        <v>848.18999999999983</v>
      </c>
    </row>
    <row r="321" spans="1:14" ht="14.4" customHeight="1" x14ac:dyDescent="0.3">
      <c r="A321" s="736" t="s">
        <v>553</v>
      </c>
      <c r="B321" s="737" t="s">
        <v>2715</v>
      </c>
      <c r="C321" s="738" t="s">
        <v>558</v>
      </c>
      <c r="D321" s="739" t="s">
        <v>559</v>
      </c>
      <c r="E321" s="738" t="s">
        <v>578</v>
      </c>
      <c r="F321" s="739" t="s">
        <v>2716</v>
      </c>
      <c r="G321" s="738" t="s">
        <v>1499</v>
      </c>
      <c r="H321" s="738" t="s">
        <v>1682</v>
      </c>
      <c r="I321" s="738" t="s">
        <v>1682</v>
      </c>
      <c r="J321" s="738" t="s">
        <v>1683</v>
      </c>
      <c r="K321" s="738" t="s">
        <v>1684</v>
      </c>
      <c r="L321" s="740">
        <v>154.31000000000003</v>
      </c>
      <c r="M321" s="740">
        <v>1</v>
      </c>
      <c r="N321" s="741">
        <v>154.31000000000003</v>
      </c>
    </row>
    <row r="322" spans="1:14" ht="14.4" customHeight="1" x14ac:dyDescent="0.3">
      <c r="A322" s="736" t="s">
        <v>553</v>
      </c>
      <c r="B322" s="737" t="s">
        <v>2715</v>
      </c>
      <c r="C322" s="738" t="s">
        <v>558</v>
      </c>
      <c r="D322" s="739" t="s">
        <v>559</v>
      </c>
      <c r="E322" s="738" t="s">
        <v>578</v>
      </c>
      <c r="F322" s="739" t="s">
        <v>2716</v>
      </c>
      <c r="G322" s="738" t="s">
        <v>1499</v>
      </c>
      <c r="H322" s="738" t="s">
        <v>1685</v>
      </c>
      <c r="I322" s="738" t="s">
        <v>1685</v>
      </c>
      <c r="J322" s="738" t="s">
        <v>1686</v>
      </c>
      <c r="K322" s="738" t="s">
        <v>1687</v>
      </c>
      <c r="L322" s="740">
        <v>520.07000000000005</v>
      </c>
      <c r="M322" s="740">
        <v>1</v>
      </c>
      <c r="N322" s="741">
        <v>520.07000000000005</v>
      </c>
    </row>
    <row r="323" spans="1:14" ht="14.4" customHeight="1" x14ac:dyDescent="0.3">
      <c r="A323" s="736" t="s">
        <v>553</v>
      </c>
      <c r="B323" s="737" t="s">
        <v>2715</v>
      </c>
      <c r="C323" s="738" t="s">
        <v>558</v>
      </c>
      <c r="D323" s="739" t="s">
        <v>559</v>
      </c>
      <c r="E323" s="738" t="s">
        <v>578</v>
      </c>
      <c r="F323" s="739" t="s">
        <v>2716</v>
      </c>
      <c r="G323" s="738" t="s">
        <v>1499</v>
      </c>
      <c r="H323" s="738" t="s">
        <v>1688</v>
      </c>
      <c r="I323" s="738" t="s">
        <v>1689</v>
      </c>
      <c r="J323" s="738" t="s">
        <v>1690</v>
      </c>
      <c r="K323" s="738" t="s">
        <v>1691</v>
      </c>
      <c r="L323" s="740">
        <v>50.639999999999986</v>
      </c>
      <c r="M323" s="740">
        <v>1</v>
      </c>
      <c r="N323" s="741">
        <v>50.639999999999986</v>
      </c>
    </row>
    <row r="324" spans="1:14" ht="14.4" customHeight="1" x14ac:dyDescent="0.3">
      <c r="A324" s="736" t="s">
        <v>553</v>
      </c>
      <c r="B324" s="737" t="s">
        <v>2715</v>
      </c>
      <c r="C324" s="738" t="s">
        <v>558</v>
      </c>
      <c r="D324" s="739" t="s">
        <v>559</v>
      </c>
      <c r="E324" s="738" t="s">
        <v>578</v>
      </c>
      <c r="F324" s="739" t="s">
        <v>2716</v>
      </c>
      <c r="G324" s="738" t="s">
        <v>1499</v>
      </c>
      <c r="H324" s="738" t="s">
        <v>1692</v>
      </c>
      <c r="I324" s="738" t="s">
        <v>1693</v>
      </c>
      <c r="J324" s="738" t="s">
        <v>1680</v>
      </c>
      <c r="K324" s="738" t="s">
        <v>1694</v>
      </c>
      <c r="L324" s="740">
        <v>77.67</v>
      </c>
      <c r="M324" s="740">
        <v>2</v>
      </c>
      <c r="N324" s="741">
        <v>155.34</v>
      </c>
    </row>
    <row r="325" spans="1:14" ht="14.4" customHeight="1" x14ac:dyDescent="0.3">
      <c r="A325" s="736" t="s">
        <v>553</v>
      </c>
      <c r="B325" s="737" t="s">
        <v>2715</v>
      </c>
      <c r="C325" s="738" t="s">
        <v>558</v>
      </c>
      <c r="D325" s="739" t="s">
        <v>559</v>
      </c>
      <c r="E325" s="738" t="s">
        <v>578</v>
      </c>
      <c r="F325" s="739" t="s">
        <v>2716</v>
      </c>
      <c r="G325" s="738" t="s">
        <v>1499</v>
      </c>
      <c r="H325" s="738" t="s">
        <v>1695</v>
      </c>
      <c r="I325" s="738" t="s">
        <v>1695</v>
      </c>
      <c r="J325" s="738" t="s">
        <v>1696</v>
      </c>
      <c r="K325" s="738" t="s">
        <v>1592</v>
      </c>
      <c r="L325" s="740">
        <v>180.00000000000003</v>
      </c>
      <c r="M325" s="740">
        <v>1</v>
      </c>
      <c r="N325" s="741">
        <v>180.00000000000003</v>
      </c>
    </row>
    <row r="326" spans="1:14" ht="14.4" customHeight="1" x14ac:dyDescent="0.3">
      <c r="A326" s="736" t="s">
        <v>553</v>
      </c>
      <c r="B326" s="737" t="s">
        <v>2715</v>
      </c>
      <c r="C326" s="738" t="s">
        <v>558</v>
      </c>
      <c r="D326" s="739" t="s">
        <v>559</v>
      </c>
      <c r="E326" s="738" t="s">
        <v>578</v>
      </c>
      <c r="F326" s="739" t="s">
        <v>2716</v>
      </c>
      <c r="G326" s="738" t="s">
        <v>1499</v>
      </c>
      <c r="H326" s="738" t="s">
        <v>1697</v>
      </c>
      <c r="I326" s="738" t="s">
        <v>1698</v>
      </c>
      <c r="J326" s="738" t="s">
        <v>1699</v>
      </c>
      <c r="K326" s="738" t="s">
        <v>1700</v>
      </c>
      <c r="L326" s="740">
        <v>45.75</v>
      </c>
      <c r="M326" s="740">
        <v>20</v>
      </c>
      <c r="N326" s="741">
        <v>915</v>
      </c>
    </row>
    <row r="327" spans="1:14" ht="14.4" customHeight="1" x14ac:dyDescent="0.3">
      <c r="A327" s="736" t="s">
        <v>553</v>
      </c>
      <c r="B327" s="737" t="s">
        <v>2715</v>
      </c>
      <c r="C327" s="738" t="s">
        <v>558</v>
      </c>
      <c r="D327" s="739" t="s">
        <v>559</v>
      </c>
      <c r="E327" s="738" t="s">
        <v>578</v>
      </c>
      <c r="F327" s="739" t="s">
        <v>2716</v>
      </c>
      <c r="G327" s="738" t="s">
        <v>1499</v>
      </c>
      <c r="H327" s="738" t="s">
        <v>1701</v>
      </c>
      <c r="I327" s="738" t="s">
        <v>1701</v>
      </c>
      <c r="J327" s="738" t="s">
        <v>1702</v>
      </c>
      <c r="K327" s="738" t="s">
        <v>839</v>
      </c>
      <c r="L327" s="740">
        <v>24.929999999999996</v>
      </c>
      <c r="M327" s="740">
        <v>6</v>
      </c>
      <c r="N327" s="741">
        <v>149.57999999999998</v>
      </c>
    </row>
    <row r="328" spans="1:14" ht="14.4" customHeight="1" x14ac:dyDescent="0.3">
      <c r="A328" s="736" t="s">
        <v>553</v>
      </c>
      <c r="B328" s="737" t="s">
        <v>2715</v>
      </c>
      <c r="C328" s="738" t="s">
        <v>558</v>
      </c>
      <c r="D328" s="739" t="s">
        <v>559</v>
      </c>
      <c r="E328" s="738" t="s">
        <v>578</v>
      </c>
      <c r="F328" s="739" t="s">
        <v>2716</v>
      </c>
      <c r="G328" s="738" t="s">
        <v>1499</v>
      </c>
      <c r="H328" s="738" t="s">
        <v>1703</v>
      </c>
      <c r="I328" s="738" t="s">
        <v>1703</v>
      </c>
      <c r="J328" s="738" t="s">
        <v>1595</v>
      </c>
      <c r="K328" s="738" t="s">
        <v>1704</v>
      </c>
      <c r="L328" s="740">
        <v>51.959999999999994</v>
      </c>
      <c r="M328" s="740">
        <v>13</v>
      </c>
      <c r="N328" s="741">
        <v>675.4799999999999</v>
      </c>
    </row>
    <row r="329" spans="1:14" ht="14.4" customHeight="1" x14ac:dyDescent="0.3">
      <c r="A329" s="736" t="s">
        <v>553</v>
      </c>
      <c r="B329" s="737" t="s">
        <v>2715</v>
      </c>
      <c r="C329" s="738" t="s">
        <v>558</v>
      </c>
      <c r="D329" s="739" t="s">
        <v>559</v>
      </c>
      <c r="E329" s="738" t="s">
        <v>578</v>
      </c>
      <c r="F329" s="739" t="s">
        <v>2716</v>
      </c>
      <c r="G329" s="738" t="s">
        <v>1499</v>
      </c>
      <c r="H329" s="738" t="s">
        <v>1705</v>
      </c>
      <c r="I329" s="738" t="s">
        <v>1705</v>
      </c>
      <c r="J329" s="738" t="s">
        <v>1706</v>
      </c>
      <c r="K329" s="738" t="s">
        <v>1707</v>
      </c>
      <c r="L329" s="740">
        <v>53.5</v>
      </c>
      <c r="M329" s="740">
        <v>1</v>
      </c>
      <c r="N329" s="741">
        <v>53.5</v>
      </c>
    </row>
    <row r="330" spans="1:14" ht="14.4" customHeight="1" x14ac:dyDescent="0.3">
      <c r="A330" s="736" t="s">
        <v>553</v>
      </c>
      <c r="B330" s="737" t="s">
        <v>2715</v>
      </c>
      <c r="C330" s="738" t="s">
        <v>558</v>
      </c>
      <c r="D330" s="739" t="s">
        <v>559</v>
      </c>
      <c r="E330" s="738" t="s">
        <v>578</v>
      </c>
      <c r="F330" s="739" t="s">
        <v>2716</v>
      </c>
      <c r="G330" s="738" t="s">
        <v>1499</v>
      </c>
      <c r="H330" s="738" t="s">
        <v>1708</v>
      </c>
      <c r="I330" s="738" t="s">
        <v>1708</v>
      </c>
      <c r="J330" s="738" t="s">
        <v>1709</v>
      </c>
      <c r="K330" s="738" t="s">
        <v>1710</v>
      </c>
      <c r="L330" s="740">
        <v>51.840000000000018</v>
      </c>
      <c r="M330" s="740">
        <v>1</v>
      </c>
      <c r="N330" s="741">
        <v>51.840000000000018</v>
      </c>
    </row>
    <row r="331" spans="1:14" ht="14.4" customHeight="1" x14ac:dyDescent="0.3">
      <c r="A331" s="736" t="s">
        <v>553</v>
      </c>
      <c r="B331" s="737" t="s">
        <v>2715</v>
      </c>
      <c r="C331" s="738" t="s">
        <v>558</v>
      </c>
      <c r="D331" s="739" t="s">
        <v>559</v>
      </c>
      <c r="E331" s="738" t="s">
        <v>578</v>
      </c>
      <c r="F331" s="739" t="s">
        <v>2716</v>
      </c>
      <c r="G331" s="738" t="s">
        <v>1499</v>
      </c>
      <c r="H331" s="738" t="s">
        <v>1711</v>
      </c>
      <c r="I331" s="738" t="s">
        <v>1711</v>
      </c>
      <c r="J331" s="738" t="s">
        <v>1712</v>
      </c>
      <c r="K331" s="738" t="s">
        <v>1713</v>
      </c>
      <c r="L331" s="740">
        <v>689.99</v>
      </c>
      <c r="M331" s="740">
        <v>1</v>
      </c>
      <c r="N331" s="741">
        <v>689.99</v>
      </c>
    </row>
    <row r="332" spans="1:14" ht="14.4" customHeight="1" x14ac:dyDescent="0.3">
      <c r="A332" s="736" t="s">
        <v>553</v>
      </c>
      <c r="B332" s="737" t="s">
        <v>2715</v>
      </c>
      <c r="C332" s="738" t="s">
        <v>558</v>
      </c>
      <c r="D332" s="739" t="s">
        <v>559</v>
      </c>
      <c r="E332" s="738" t="s">
        <v>578</v>
      </c>
      <c r="F332" s="739" t="s">
        <v>2716</v>
      </c>
      <c r="G332" s="738" t="s">
        <v>1499</v>
      </c>
      <c r="H332" s="738" t="s">
        <v>1714</v>
      </c>
      <c r="I332" s="738" t="s">
        <v>1715</v>
      </c>
      <c r="J332" s="738" t="s">
        <v>1716</v>
      </c>
      <c r="K332" s="738" t="s">
        <v>1717</v>
      </c>
      <c r="L332" s="740">
        <v>1610.79</v>
      </c>
      <c r="M332" s="740">
        <v>3</v>
      </c>
      <c r="N332" s="741">
        <v>4832.37</v>
      </c>
    </row>
    <row r="333" spans="1:14" ht="14.4" customHeight="1" x14ac:dyDescent="0.3">
      <c r="A333" s="736" t="s">
        <v>553</v>
      </c>
      <c r="B333" s="737" t="s">
        <v>2715</v>
      </c>
      <c r="C333" s="738" t="s">
        <v>558</v>
      </c>
      <c r="D333" s="739" t="s">
        <v>559</v>
      </c>
      <c r="E333" s="738" t="s">
        <v>578</v>
      </c>
      <c r="F333" s="739" t="s">
        <v>2716</v>
      </c>
      <c r="G333" s="738" t="s">
        <v>1499</v>
      </c>
      <c r="H333" s="738" t="s">
        <v>1718</v>
      </c>
      <c r="I333" s="738" t="s">
        <v>1719</v>
      </c>
      <c r="J333" s="738" t="s">
        <v>1720</v>
      </c>
      <c r="K333" s="738" t="s">
        <v>1721</v>
      </c>
      <c r="L333" s="740">
        <v>774.51</v>
      </c>
      <c r="M333" s="740">
        <v>2</v>
      </c>
      <c r="N333" s="741">
        <v>1549.02</v>
      </c>
    </row>
    <row r="334" spans="1:14" ht="14.4" customHeight="1" x14ac:dyDescent="0.3">
      <c r="A334" s="736" t="s">
        <v>553</v>
      </c>
      <c r="B334" s="737" t="s">
        <v>2715</v>
      </c>
      <c r="C334" s="738" t="s">
        <v>558</v>
      </c>
      <c r="D334" s="739" t="s">
        <v>559</v>
      </c>
      <c r="E334" s="738" t="s">
        <v>578</v>
      </c>
      <c r="F334" s="739" t="s">
        <v>2716</v>
      </c>
      <c r="G334" s="738" t="s">
        <v>1499</v>
      </c>
      <c r="H334" s="738" t="s">
        <v>1722</v>
      </c>
      <c r="I334" s="738" t="s">
        <v>1723</v>
      </c>
      <c r="J334" s="738" t="s">
        <v>1724</v>
      </c>
      <c r="K334" s="738" t="s">
        <v>1725</v>
      </c>
      <c r="L334" s="740">
        <v>368.89</v>
      </c>
      <c r="M334" s="740">
        <v>2</v>
      </c>
      <c r="N334" s="741">
        <v>737.78</v>
      </c>
    </row>
    <row r="335" spans="1:14" ht="14.4" customHeight="1" x14ac:dyDescent="0.3">
      <c r="A335" s="736" t="s">
        <v>553</v>
      </c>
      <c r="B335" s="737" t="s">
        <v>2715</v>
      </c>
      <c r="C335" s="738" t="s">
        <v>558</v>
      </c>
      <c r="D335" s="739" t="s">
        <v>559</v>
      </c>
      <c r="E335" s="738" t="s">
        <v>1726</v>
      </c>
      <c r="F335" s="739" t="s">
        <v>2717</v>
      </c>
      <c r="G335" s="738" t="s">
        <v>622</v>
      </c>
      <c r="H335" s="738" t="s">
        <v>1727</v>
      </c>
      <c r="I335" s="738" t="s">
        <v>1727</v>
      </c>
      <c r="J335" s="738" t="s">
        <v>1728</v>
      </c>
      <c r="K335" s="738" t="s">
        <v>1729</v>
      </c>
      <c r="L335" s="740">
        <v>2030.1000290913769</v>
      </c>
      <c r="M335" s="740">
        <v>5</v>
      </c>
      <c r="N335" s="741">
        <v>10150.500145456885</v>
      </c>
    </row>
    <row r="336" spans="1:14" ht="14.4" customHeight="1" x14ac:dyDescent="0.3">
      <c r="A336" s="736" t="s">
        <v>553</v>
      </c>
      <c r="B336" s="737" t="s">
        <v>2715</v>
      </c>
      <c r="C336" s="738" t="s">
        <v>558</v>
      </c>
      <c r="D336" s="739" t="s">
        <v>559</v>
      </c>
      <c r="E336" s="738" t="s">
        <v>1726</v>
      </c>
      <c r="F336" s="739" t="s">
        <v>2717</v>
      </c>
      <c r="G336" s="738" t="s">
        <v>622</v>
      </c>
      <c r="H336" s="738" t="s">
        <v>1730</v>
      </c>
      <c r="I336" s="738" t="s">
        <v>1730</v>
      </c>
      <c r="J336" s="738" t="s">
        <v>1731</v>
      </c>
      <c r="K336" s="738" t="s">
        <v>1729</v>
      </c>
      <c r="L336" s="740">
        <v>1109.0400756786682</v>
      </c>
      <c r="M336" s="740">
        <v>12</v>
      </c>
      <c r="N336" s="741">
        <v>13308.480908144018</v>
      </c>
    </row>
    <row r="337" spans="1:14" ht="14.4" customHeight="1" x14ac:dyDescent="0.3">
      <c r="A337" s="736" t="s">
        <v>553</v>
      </c>
      <c r="B337" s="737" t="s">
        <v>2715</v>
      </c>
      <c r="C337" s="738" t="s">
        <v>558</v>
      </c>
      <c r="D337" s="739" t="s">
        <v>559</v>
      </c>
      <c r="E337" s="738" t="s">
        <v>1726</v>
      </c>
      <c r="F337" s="739" t="s">
        <v>2717</v>
      </c>
      <c r="G337" s="738" t="s">
        <v>1499</v>
      </c>
      <c r="H337" s="738" t="s">
        <v>1732</v>
      </c>
      <c r="I337" s="738" t="s">
        <v>1733</v>
      </c>
      <c r="J337" s="738" t="s">
        <v>1734</v>
      </c>
      <c r="K337" s="738" t="s">
        <v>1735</v>
      </c>
      <c r="L337" s="740">
        <v>40.92</v>
      </c>
      <c r="M337" s="740">
        <v>7</v>
      </c>
      <c r="N337" s="741">
        <v>286.44</v>
      </c>
    </row>
    <row r="338" spans="1:14" ht="14.4" customHeight="1" x14ac:dyDescent="0.3">
      <c r="A338" s="736" t="s">
        <v>553</v>
      </c>
      <c r="B338" s="737" t="s">
        <v>2715</v>
      </c>
      <c r="C338" s="738" t="s">
        <v>558</v>
      </c>
      <c r="D338" s="739" t="s">
        <v>559</v>
      </c>
      <c r="E338" s="738" t="s">
        <v>1726</v>
      </c>
      <c r="F338" s="739" t="s">
        <v>2717</v>
      </c>
      <c r="G338" s="738" t="s">
        <v>1499</v>
      </c>
      <c r="H338" s="738" t="s">
        <v>1736</v>
      </c>
      <c r="I338" s="738" t="s">
        <v>1737</v>
      </c>
      <c r="J338" s="738" t="s">
        <v>1738</v>
      </c>
      <c r="K338" s="738" t="s">
        <v>1735</v>
      </c>
      <c r="L338" s="740">
        <v>40.92</v>
      </c>
      <c r="M338" s="740">
        <v>4</v>
      </c>
      <c r="N338" s="741">
        <v>163.68</v>
      </c>
    </row>
    <row r="339" spans="1:14" ht="14.4" customHeight="1" x14ac:dyDescent="0.3">
      <c r="A339" s="736" t="s">
        <v>553</v>
      </c>
      <c r="B339" s="737" t="s">
        <v>2715</v>
      </c>
      <c r="C339" s="738" t="s">
        <v>558</v>
      </c>
      <c r="D339" s="739" t="s">
        <v>559</v>
      </c>
      <c r="E339" s="738" t="s">
        <v>1726</v>
      </c>
      <c r="F339" s="739" t="s">
        <v>2717</v>
      </c>
      <c r="G339" s="738" t="s">
        <v>1499</v>
      </c>
      <c r="H339" s="738" t="s">
        <v>1739</v>
      </c>
      <c r="I339" s="738" t="s">
        <v>1740</v>
      </c>
      <c r="J339" s="738" t="s">
        <v>1741</v>
      </c>
      <c r="K339" s="738" t="s">
        <v>1735</v>
      </c>
      <c r="L339" s="740">
        <v>41.18</v>
      </c>
      <c r="M339" s="740">
        <v>4</v>
      </c>
      <c r="N339" s="741">
        <v>164.72</v>
      </c>
    </row>
    <row r="340" spans="1:14" ht="14.4" customHeight="1" x14ac:dyDescent="0.3">
      <c r="A340" s="736" t="s">
        <v>553</v>
      </c>
      <c r="B340" s="737" t="s">
        <v>2715</v>
      </c>
      <c r="C340" s="738" t="s">
        <v>558</v>
      </c>
      <c r="D340" s="739" t="s">
        <v>559</v>
      </c>
      <c r="E340" s="738" t="s">
        <v>1726</v>
      </c>
      <c r="F340" s="739" t="s">
        <v>2717</v>
      </c>
      <c r="G340" s="738" t="s">
        <v>1499</v>
      </c>
      <c r="H340" s="738" t="s">
        <v>1742</v>
      </c>
      <c r="I340" s="738" t="s">
        <v>1742</v>
      </c>
      <c r="J340" s="738" t="s">
        <v>1743</v>
      </c>
      <c r="K340" s="738" t="s">
        <v>1744</v>
      </c>
      <c r="L340" s="740">
        <v>148.96012197678382</v>
      </c>
      <c r="M340" s="740">
        <v>1</v>
      </c>
      <c r="N340" s="741">
        <v>148.96012197678382</v>
      </c>
    </row>
    <row r="341" spans="1:14" ht="14.4" customHeight="1" x14ac:dyDescent="0.3">
      <c r="A341" s="736" t="s">
        <v>553</v>
      </c>
      <c r="B341" s="737" t="s">
        <v>2715</v>
      </c>
      <c r="C341" s="738" t="s">
        <v>558</v>
      </c>
      <c r="D341" s="739" t="s">
        <v>559</v>
      </c>
      <c r="E341" s="738" t="s">
        <v>1726</v>
      </c>
      <c r="F341" s="739" t="s">
        <v>2717</v>
      </c>
      <c r="G341" s="738" t="s">
        <v>1499</v>
      </c>
      <c r="H341" s="738" t="s">
        <v>1745</v>
      </c>
      <c r="I341" s="738" t="s">
        <v>1745</v>
      </c>
      <c r="J341" s="738" t="s">
        <v>1746</v>
      </c>
      <c r="K341" s="738" t="s">
        <v>1744</v>
      </c>
      <c r="L341" s="740">
        <v>148.96</v>
      </c>
      <c r="M341" s="740">
        <v>1</v>
      </c>
      <c r="N341" s="741">
        <v>148.96</v>
      </c>
    </row>
    <row r="342" spans="1:14" ht="14.4" customHeight="1" x14ac:dyDescent="0.3">
      <c r="A342" s="736" t="s">
        <v>553</v>
      </c>
      <c r="B342" s="737" t="s">
        <v>2715</v>
      </c>
      <c r="C342" s="738" t="s">
        <v>558</v>
      </c>
      <c r="D342" s="739" t="s">
        <v>559</v>
      </c>
      <c r="E342" s="738" t="s">
        <v>1726</v>
      </c>
      <c r="F342" s="739" t="s">
        <v>2717</v>
      </c>
      <c r="G342" s="738" t="s">
        <v>1499</v>
      </c>
      <c r="H342" s="738" t="s">
        <v>1747</v>
      </c>
      <c r="I342" s="738" t="s">
        <v>1748</v>
      </c>
      <c r="J342" s="738" t="s">
        <v>1749</v>
      </c>
      <c r="K342" s="738" t="s">
        <v>1750</v>
      </c>
      <c r="L342" s="740">
        <v>198.88999999999996</v>
      </c>
      <c r="M342" s="740">
        <v>10</v>
      </c>
      <c r="N342" s="741">
        <v>1988.8999999999996</v>
      </c>
    </row>
    <row r="343" spans="1:14" ht="14.4" customHeight="1" x14ac:dyDescent="0.3">
      <c r="A343" s="736" t="s">
        <v>553</v>
      </c>
      <c r="B343" s="737" t="s">
        <v>2715</v>
      </c>
      <c r="C343" s="738" t="s">
        <v>558</v>
      </c>
      <c r="D343" s="739" t="s">
        <v>559</v>
      </c>
      <c r="E343" s="738" t="s">
        <v>1726</v>
      </c>
      <c r="F343" s="739" t="s">
        <v>2717</v>
      </c>
      <c r="G343" s="738" t="s">
        <v>1499</v>
      </c>
      <c r="H343" s="738" t="s">
        <v>1751</v>
      </c>
      <c r="I343" s="738" t="s">
        <v>1751</v>
      </c>
      <c r="J343" s="738" t="s">
        <v>1752</v>
      </c>
      <c r="K343" s="738" t="s">
        <v>1753</v>
      </c>
      <c r="L343" s="740">
        <v>111.95</v>
      </c>
      <c r="M343" s="740">
        <v>2</v>
      </c>
      <c r="N343" s="741">
        <v>223.9</v>
      </c>
    </row>
    <row r="344" spans="1:14" ht="14.4" customHeight="1" x14ac:dyDescent="0.3">
      <c r="A344" s="736" t="s">
        <v>553</v>
      </c>
      <c r="B344" s="737" t="s">
        <v>2715</v>
      </c>
      <c r="C344" s="738" t="s">
        <v>558</v>
      </c>
      <c r="D344" s="739" t="s">
        <v>559</v>
      </c>
      <c r="E344" s="738" t="s">
        <v>1726</v>
      </c>
      <c r="F344" s="739" t="s">
        <v>2717</v>
      </c>
      <c r="G344" s="738" t="s">
        <v>1499</v>
      </c>
      <c r="H344" s="738" t="s">
        <v>1754</v>
      </c>
      <c r="I344" s="738" t="s">
        <v>1754</v>
      </c>
      <c r="J344" s="738" t="s">
        <v>1755</v>
      </c>
      <c r="K344" s="738" t="s">
        <v>1753</v>
      </c>
      <c r="L344" s="740">
        <v>111.95</v>
      </c>
      <c r="M344" s="740">
        <v>2</v>
      </c>
      <c r="N344" s="741">
        <v>223.9</v>
      </c>
    </row>
    <row r="345" spans="1:14" ht="14.4" customHeight="1" x14ac:dyDescent="0.3">
      <c r="A345" s="736" t="s">
        <v>553</v>
      </c>
      <c r="B345" s="737" t="s">
        <v>2715</v>
      </c>
      <c r="C345" s="738" t="s">
        <v>558</v>
      </c>
      <c r="D345" s="739" t="s">
        <v>559</v>
      </c>
      <c r="E345" s="738" t="s">
        <v>1726</v>
      </c>
      <c r="F345" s="739" t="s">
        <v>2717</v>
      </c>
      <c r="G345" s="738" t="s">
        <v>1499</v>
      </c>
      <c r="H345" s="738" t="s">
        <v>1756</v>
      </c>
      <c r="I345" s="738" t="s">
        <v>1757</v>
      </c>
      <c r="J345" s="738" t="s">
        <v>1758</v>
      </c>
      <c r="K345" s="738" t="s">
        <v>1744</v>
      </c>
      <c r="L345" s="740">
        <v>135.60042490684975</v>
      </c>
      <c r="M345" s="740">
        <v>2</v>
      </c>
      <c r="N345" s="741">
        <v>271.20084981369951</v>
      </c>
    </row>
    <row r="346" spans="1:14" ht="14.4" customHeight="1" x14ac:dyDescent="0.3">
      <c r="A346" s="736" t="s">
        <v>553</v>
      </c>
      <c r="B346" s="737" t="s">
        <v>2715</v>
      </c>
      <c r="C346" s="738" t="s">
        <v>558</v>
      </c>
      <c r="D346" s="739" t="s">
        <v>559</v>
      </c>
      <c r="E346" s="738" t="s">
        <v>1726</v>
      </c>
      <c r="F346" s="739" t="s">
        <v>2717</v>
      </c>
      <c r="G346" s="738" t="s">
        <v>1499</v>
      </c>
      <c r="H346" s="738" t="s">
        <v>1759</v>
      </c>
      <c r="I346" s="738" t="s">
        <v>1759</v>
      </c>
      <c r="J346" s="738" t="s">
        <v>1760</v>
      </c>
      <c r="K346" s="738" t="s">
        <v>1761</v>
      </c>
      <c r="L346" s="740">
        <v>163.67000000000002</v>
      </c>
      <c r="M346" s="740">
        <v>1</v>
      </c>
      <c r="N346" s="741">
        <v>163.67000000000002</v>
      </c>
    </row>
    <row r="347" spans="1:14" ht="14.4" customHeight="1" x14ac:dyDescent="0.3">
      <c r="A347" s="736" t="s">
        <v>553</v>
      </c>
      <c r="B347" s="737" t="s">
        <v>2715</v>
      </c>
      <c r="C347" s="738" t="s">
        <v>558</v>
      </c>
      <c r="D347" s="739" t="s">
        <v>559</v>
      </c>
      <c r="E347" s="738" t="s">
        <v>1726</v>
      </c>
      <c r="F347" s="739" t="s">
        <v>2717</v>
      </c>
      <c r="G347" s="738" t="s">
        <v>1499</v>
      </c>
      <c r="H347" s="738" t="s">
        <v>1762</v>
      </c>
      <c r="I347" s="738" t="s">
        <v>1762</v>
      </c>
      <c r="J347" s="738" t="s">
        <v>1763</v>
      </c>
      <c r="K347" s="738" t="s">
        <v>1761</v>
      </c>
      <c r="L347" s="740">
        <v>122.69333333333333</v>
      </c>
      <c r="M347" s="740">
        <v>2</v>
      </c>
      <c r="N347" s="741">
        <v>245.38666666666666</v>
      </c>
    </row>
    <row r="348" spans="1:14" ht="14.4" customHeight="1" x14ac:dyDescent="0.3">
      <c r="A348" s="736" t="s">
        <v>553</v>
      </c>
      <c r="B348" s="737" t="s">
        <v>2715</v>
      </c>
      <c r="C348" s="738" t="s">
        <v>558</v>
      </c>
      <c r="D348" s="739" t="s">
        <v>559</v>
      </c>
      <c r="E348" s="738" t="s">
        <v>1726</v>
      </c>
      <c r="F348" s="739" t="s">
        <v>2717</v>
      </c>
      <c r="G348" s="738" t="s">
        <v>1499</v>
      </c>
      <c r="H348" s="738" t="s">
        <v>1764</v>
      </c>
      <c r="I348" s="738" t="s">
        <v>1764</v>
      </c>
      <c r="J348" s="738" t="s">
        <v>1765</v>
      </c>
      <c r="K348" s="738" t="s">
        <v>1761</v>
      </c>
      <c r="L348" s="740">
        <v>129.97</v>
      </c>
      <c r="M348" s="740">
        <v>1</v>
      </c>
      <c r="N348" s="741">
        <v>129.97</v>
      </c>
    </row>
    <row r="349" spans="1:14" ht="14.4" customHeight="1" x14ac:dyDescent="0.3">
      <c r="A349" s="736" t="s">
        <v>553</v>
      </c>
      <c r="B349" s="737" t="s">
        <v>2715</v>
      </c>
      <c r="C349" s="738" t="s">
        <v>558</v>
      </c>
      <c r="D349" s="739" t="s">
        <v>559</v>
      </c>
      <c r="E349" s="738" t="s">
        <v>1726</v>
      </c>
      <c r="F349" s="739" t="s">
        <v>2717</v>
      </c>
      <c r="G349" s="738" t="s">
        <v>1499</v>
      </c>
      <c r="H349" s="738" t="s">
        <v>1766</v>
      </c>
      <c r="I349" s="738" t="s">
        <v>1766</v>
      </c>
      <c r="J349" s="738" t="s">
        <v>1767</v>
      </c>
      <c r="K349" s="738" t="s">
        <v>1761</v>
      </c>
      <c r="L349" s="740">
        <v>129.97</v>
      </c>
      <c r="M349" s="740">
        <v>1</v>
      </c>
      <c r="N349" s="741">
        <v>129.97</v>
      </c>
    </row>
    <row r="350" spans="1:14" ht="14.4" customHeight="1" x14ac:dyDescent="0.3">
      <c r="A350" s="736" t="s">
        <v>553</v>
      </c>
      <c r="B350" s="737" t="s">
        <v>2715</v>
      </c>
      <c r="C350" s="738" t="s">
        <v>558</v>
      </c>
      <c r="D350" s="739" t="s">
        <v>559</v>
      </c>
      <c r="E350" s="738" t="s">
        <v>1768</v>
      </c>
      <c r="F350" s="739" t="s">
        <v>2718</v>
      </c>
      <c r="G350" s="738"/>
      <c r="H350" s="738" t="s">
        <v>1769</v>
      </c>
      <c r="I350" s="738" t="s">
        <v>1769</v>
      </c>
      <c r="J350" s="738" t="s">
        <v>1770</v>
      </c>
      <c r="K350" s="738" t="s">
        <v>1771</v>
      </c>
      <c r="L350" s="740">
        <v>316.02999999999997</v>
      </c>
      <c r="M350" s="740">
        <v>1</v>
      </c>
      <c r="N350" s="741">
        <v>316.02999999999997</v>
      </c>
    </row>
    <row r="351" spans="1:14" ht="14.4" customHeight="1" x14ac:dyDescent="0.3">
      <c r="A351" s="736" t="s">
        <v>553</v>
      </c>
      <c r="B351" s="737" t="s">
        <v>2715</v>
      </c>
      <c r="C351" s="738" t="s">
        <v>558</v>
      </c>
      <c r="D351" s="739" t="s">
        <v>559</v>
      </c>
      <c r="E351" s="738" t="s">
        <v>1768</v>
      </c>
      <c r="F351" s="739" t="s">
        <v>2718</v>
      </c>
      <c r="G351" s="738" t="s">
        <v>622</v>
      </c>
      <c r="H351" s="738" t="s">
        <v>1772</v>
      </c>
      <c r="I351" s="738" t="s">
        <v>1773</v>
      </c>
      <c r="J351" s="738" t="s">
        <v>1774</v>
      </c>
      <c r="K351" s="738" t="s">
        <v>1775</v>
      </c>
      <c r="L351" s="740">
        <v>51.039157701617192</v>
      </c>
      <c r="M351" s="740">
        <v>4</v>
      </c>
      <c r="N351" s="741">
        <v>204.15663080646877</v>
      </c>
    </row>
    <row r="352" spans="1:14" ht="14.4" customHeight="1" x14ac:dyDescent="0.3">
      <c r="A352" s="736" t="s">
        <v>553</v>
      </c>
      <c r="B352" s="737" t="s">
        <v>2715</v>
      </c>
      <c r="C352" s="738" t="s">
        <v>558</v>
      </c>
      <c r="D352" s="739" t="s">
        <v>559</v>
      </c>
      <c r="E352" s="738" t="s">
        <v>1768</v>
      </c>
      <c r="F352" s="739" t="s">
        <v>2718</v>
      </c>
      <c r="G352" s="738" t="s">
        <v>622</v>
      </c>
      <c r="H352" s="738" t="s">
        <v>1776</v>
      </c>
      <c r="I352" s="738" t="s">
        <v>1777</v>
      </c>
      <c r="J352" s="738" t="s">
        <v>1778</v>
      </c>
      <c r="K352" s="738" t="s">
        <v>665</v>
      </c>
      <c r="L352" s="740">
        <v>67.739999999999981</v>
      </c>
      <c r="M352" s="740">
        <v>1</v>
      </c>
      <c r="N352" s="741">
        <v>67.739999999999981</v>
      </c>
    </row>
    <row r="353" spans="1:14" ht="14.4" customHeight="1" x14ac:dyDescent="0.3">
      <c r="A353" s="736" t="s">
        <v>553</v>
      </c>
      <c r="B353" s="737" t="s">
        <v>2715</v>
      </c>
      <c r="C353" s="738" t="s">
        <v>558</v>
      </c>
      <c r="D353" s="739" t="s">
        <v>559</v>
      </c>
      <c r="E353" s="738" t="s">
        <v>1768</v>
      </c>
      <c r="F353" s="739" t="s">
        <v>2718</v>
      </c>
      <c r="G353" s="738" t="s">
        <v>622</v>
      </c>
      <c r="H353" s="738" t="s">
        <v>1779</v>
      </c>
      <c r="I353" s="738" t="s">
        <v>1780</v>
      </c>
      <c r="J353" s="738" t="s">
        <v>1781</v>
      </c>
      <c r="K353" s="738" t="s">
        <v>1782</v>
      </c>
      <c r="L353" s="740">
        <v>181.5</v>
      </c>
      <c r="M353" s="740">
        <v>55.4</v>
      </c>
      <c r="N353" s="741">
        <v>10055.1</v>
      </c>
    </row>
    <row r="354" spans="1:14" ht="14.4" customHeight="1" x14ac:dyDescent="0.3">
      <c r="A354" s="736" t="s">
        <v>553</v>
      </c>
      <c r="B354" s="737" t="s">
        <v>2715</v>
      </c>
      <c r="C354" s="738" t="s">
        <v>558</v>
      </c>
      <c r="D354" s="739" t="s">
        <v>559</v>
      </c>
      <c r="E354" s="738" t="s">
        <v>1768</v>
      </c>
      <c r="F354" s="739" t="s">
        <v>2718</v>
      </c>
      <c r="G354" s="738" t="s">
        <v>622</v>
      </c>
      <c r="H354" s="738" t="s">
        <v>1783</v>
      </c>
      <c r="I354" s="738" t="s">
        <v>1784</v>
      </c>
      <c r="J354" s="738" t="s">
        <v>1785</v>
      </c>
      <c r="K354" s="738" t="s">
        <v>1786</v>
      </c>
      <c r="L354" s="740">
        <v>35.049999999999997</v>
      </c>
      <c r="M354" s="740">
        <v>1</v>
      </c>
      <c r="N354" s="741">
        <v>35.049999999999997</v>
      </c>
    </row>
    <row r="355" spans="1:14" ht="14.4" customHeight="1" x14ac:dyDescent="0.3">
      <c r="A355" s="736" t="s">
        <v>553</v>
      </c>
      <c r="B355" s="737" t="s">
        <v>2715</v>
      </c>
      <c r="C355" s="738" t="s">
        <v>558</v>
      </c>
      <c r="D355" s="739" t="s">
        <v>559</v>
      </c>
      <c r="E355" s="738" t="s">
        <v>1768</v>
      </c>
      <c r="F355" s="739" t="s">
        <v>2718</v>
      </c>
      <c r="G355" s="738" t="s">
        <v>622</v>
      </c>
      <c r="H355" s="738" t="s">
        <v>1787</v>
      </c>
      <c r="I355" s="738" t="s">
        <v>1788</v>
      </c>
      <c r="J355" s="738" t="s">
        <v>1789</v>
      </c>
      <c r="K355" s="738" t="s">
        <v>1790</v>
      </c>
      <c r="L355" s="740">
        <v>674.31349999999986</v>
      </c>
      <c r="M355" s="740">
        <v>0.2</v>
      </c>
      <c r="N355" s="741">
        <v>134.86269999999999</v>
      </c>
    </row>
    <row r="356" spans="1:14" ht="14.4" customHeight="1" x14ac:dyDescent="0.3">
      <c r="A356" s="736" t="s">
        <v>553</v>
      </c>
      <c r="B356" s="737" t="s">
        <v>2715</v>
      </c>
      <c r="C356" s="738" t="s">
        <v>558</v>
      </c>
      <c r="D356" s="739" t="s">
        <v>559</v>
      </c>
      <c r="E356" s="738" t="s">
        <v>1768</v>
      </c>
      <c r="F356" s="739" t="s">
        <v>2718</v>
      </c>
      <c r="G356" s="738" t="s">
        <v>622</v>
      </c>
      <c r="H356" s="738" t="s">
        <v>1791</v>
      </c>
      <c r="I356" s="738" t="s">
        <v>1792</v>
      </c>
      <c r="J356" s="738" t="s">
        <v>1793</v>
      </c>
      <c r="K356" s="738" t="s">
        <v>1794</v>
      </c>
      <c r="L356" s="740">
        <v>103.66000000000007</v>
      </c>
      <c r="M356" s="740">
        <v>1</v>
      </c>
      <c r="N356" s="741">
        <v>103.66000000000007</v>
      </c>
    </row>
    <row r="357" spans="1:14" ht="14.4" customHeight="1" x14ac:dyDescent="0.3">
      <c r="A357" s="736" t="s">
        <v>553</v>
      </c>
      <c r="B357" s="737" t="s">
        <v>2715</v>
      </c>
      <c r="C357" s="738" t="s">
        <v>558</v>
      </c>
      <c r="D357" s="739" t="s">
        <v>559</v>
      </c>
      <c r="E357" s="738" t="s">
        <v>1768</v>
      </c>
      <c r="F357" s="739" t="s">
        <v>2718</v>
      </c>
      <c r="G357" s="738" t="s">
        <v>622</v>
      </c>
      <c r="H357" s="738" t="s">
        <v>1795</v>
      </c>
      <c r="I357" s="738" t="s">
        <v>1796</v>
      </c>
      <c r="J357" s="738" t="s">
        <v>1774</v>
      </c>
      <c r="K357" s="738" t="s">
        <v>1797</v>
      </c>
      <c r="L357" s="740">
        <v>48.25</v>
      </c>
      <c r="M357" s="740">
        <v>1</v>
      </c>
      <c r="N357" s="741">
        <v>48.25</v>
      </c>
    </row>
    <row r="358" spans="1:14" ht="14.4" customHeight="1" x14ac:dyDescent="0.3">
      <c r="A358" s="736" t="s">
        <v>553</v>
      </c>
      <c r="B358" s="737" t="s">
        <v>2715</v>
      </c>
      <c r="C358" s="738" t="s">
        <v>558</v>
      </c>
      <c r="D358" s="739" t="s">
        <v>559</v>
      </c>
      <c r="E358" s="738" t="s">
        <v>1768</v>
      </c>
      <c r="F358" s="739" t="s">
        <v>2718</v>
      </c>
      <c r="G358" s="738" t="s">
        <v>622</v>
      </c>
      <c r="H358" s="738" t="s">
        <v>1798</v>
      </c>
      <c r="I358" s="738" t="s">
        <v>1799</v>
      </c>
      <c r="J358" s="738" t="s">
        <v>1800</v>
      </c>
      <c r="K358" s="738" t="s">
        <v>1801</v>
      </c>
      <c r="L358" s="740">
        <v>52.369999999999969</v>
      </c>
      <c r="M358" s="740">
        <v>1</v>
      </c>
      <c r="N358" s="741">
        <v>52.369999999999969</v>
      </c>
    </row>
    <row r="359" spans="1:14" ht="14.4" customHeight="1" x14ac:dyDescent="0.3">
      <c r="A359" s="736" t="s">
        <v>553</v>
      </c>
      <c r="B359" s="737" t="s">
        <v>2715</v>
      </c>
      <c r="C359" s="738" t="s">
        <v>558</v>
      </c>
      <c r="D359" s="739" t="s">
        <v>559</v>
      </c>
      <c r="E359" s="738" t="s">
        <v>1768</v>
      </c>
      <c r="F359" s="739" t="s">
        <v>2718</v>
      </c>
      <c r="G359" s="738" t="s">
        <v>622</v>
      </c>
      <c r="H359" s="738" t="s">
        <v>1802</v>
      </c>
      <c r="I359" s="738" t="s">
        <v>1803</v>
      </c>
      <c r="J359" s="738" t="s">
        <v>1804</v>
      </c>
      <c r="K359" s="738" t="s">
        <v>1805</v>
      </c>
      <c r="L359" s="740">
        <v>25.070000000000018</v>
      </c>
      <c r="M359" s="740">
        <v>1</v>
      </c>
      <c r="N359" s="741">
        <v>25.070000000000018</v>
      </c>
    </row>
    <row r="360" spans="1:14" ht="14.4" customHeight="1" x14ac:dyDescent="0.3">
      <c r="A360" s="736" t="s">
        <v>553</v>
      </c>
      <c r="B360" s="737" t="s">
        <v>2715</v>
      </c>
      <c r="C360" s="738" t="s">
        <v>558</v>
      </c>
      <c r="D360" s="739" t="s">
        <v>559</v>
      </c>
      <c r="E360" s="738" t="s">
        <v>1768</v>
      </c>
      <c r="F360" s="739" t="s">
        <v>2718</v>
      </c>
      <c r="G360" s="738" t="s">
        <v>622</v>
      </c>
      <c r="H360" s="738" t="s">
        <v>1806</v>
      </c>
      <c r="I360" s="738" t="s">
        <v>1806</v>
      </c>
      <c r="J360" s="738" t="s">
        <v>1807</v>
      </c>
      <c r="K360" s="738" t="s">
        <v>1808</v>
      </c>
      <c r="L360" s="740">
        <v>462</v>
      </c>
      <c r="M360" s="740">
        <v>2.8</v>
      </c>
      <c r="N360" s="741">
        <v>1293.5999999999999</v>
      </c>
    </row>
    <row r="361" spans="1:14" ht="14.4" customHeight="1" x14ac:dyDescent="0.3">
      <c r="A361" s="736" t="s">
        <v>553</v>
      </c>
      <c r="B361" s="737" t="s">
        <v>2715</v>
      </c>
      <c r="C361" s="738" t="s">
        <v>558</v>
      </c>
      <c r="D361" s="739" t="s">
        <v>559</v>
      </c>
      <c r="E361" s="738" t="s">
        <v>1768</v>
      </c>
      <c r="F361" s="739" t="s">
        <v>2718</v>
      </c>
      <c r="G361" s="738" t="s">
        <v>622</v>
      </c>
      <c r="H361" s="738" t="s">
        <v>1809</v>
      </c>
      <c r="I361" s="738" t="s">
        <v>1809</v>
      </c>
      <c r="J361" s="738" t="s">
        <v>1810</v>
      </c>
      <c r="K361" s="738" t="s">
        <v>1811</v>
      </c>
      <c r="L361" s="740">
        <v>152.9</v>
      </c>
      <c r="M361" s="740">
        <v>3</v>
      </c>
      <c r="N361" s="741">
        <v>458.7</v>
      </c>
    </row>
    <row r="362" spans="1:14" ht="14.4" customHeight="1" x14ac:dyDescent="0.3">
      <c r="A362" s="736" t="s">
        <v>553</v>
      </c>
      <c r="B362" s="737" t="s">
        <v>2715</v>
      </c>
      <c r="C362" s="738" t="s">
        <v>558</v>
      </c>
      <c r="D362" s="739" t="s">
        <v>559</v>
      </c>
      <c r="E362" s="738" t="s">
        <v>1768</v>
      </c>
      <c r="F362" s="739" t="s">
        <v>2718</v>
      </c>
      <c r="G362" s="738" t="s">
        <v>622</v>
      </c>
      <c r="H362" s="738" t="s">
        <v>1812</v>
      </c>
      <c r="I362" s="738" t="s">
        <v>1813</v>
      </c>
      <c r="J362" s="738" t="s">
        <v>1814</v>
      </c>
      <c r="K362" s="738" t="s">
        <v>1815</v>
      </c>
      <c r="L362" s="740">
        <v>58.720000000000006</v>
      </c>
      <c r="M362" s="740">
        <v>1</v>
      </c>
      <c r="N362" s="741">
        <v>58.720000000000006</v>
      </c>
    </row>
    <row r="363" spans="1:14" ht="14.4" customHeight="1" x14ac:dyDescent="0.3">
      <c r="A363" s="736" t="s">
        <v>553</v>
      </c>
      <c r="B363" s="737" t="s">
        <v>2715</v>
      </c>
      <c r="C363" s="738" t="s">
        <v>558</v>
      </c>
      <c r="D363" s="739" t="s">
        <v>559</v>
      </c>
      <c r="E363" s="738" t="s">
        <v>1768</v>
      </c>
      <c r="F363" s="739" t="s">
        <v>2718</v>
      </c>
      <c r="G363" s="738" t="s">
        <v>1499</v>
      </c>
      <c r="H363" s="738" t="s">
        <v>1816</v>
      </c>
      <c r="I363" s="738" t="s">
        <v>1817</v>
      </c>
      <c r="J363" s="738" t="s">
        <v>1818</v>
      </c>
      <c r="K363" s="738" t="s">
        <v>1819</v>
      </c>
      <c r="L363" s="740">
        <v>114.93000000000002</v>
      </c>
      <c r="M363" s="740">
        <v>5</v>
      </c>
      <c r="N363" s="741">
        <v>574.65000000000009</v>
      </c>
    </row>
    <row r="364" spans="1:14" ht="14.4" customHeight="1" x14ac:dyDescent="0.3">
      <c r="A364" s="736" t="s">
        <v>553</v>
      </c>
      <c r="B364" s="737" t="s">
        <v>2715</v>
      </c>
      <c r="C364" s="738" t="s">
        <v>558</v>
      </c>
      <c r="D364" s="739" t="s">
        <v>559</v>
      </c>
      <c r="E364" s="738" t="s">
        <v>1768</v>
      </c>
      <c r="F364" s="739" t="s">
        <v>2718</v>
      </c>
      <c r="G364" s="738" t="s">
        <v>1499</v>
      </c>
      <c r="H364" s="738" t="s">
        <v>1820</v>
      </c>
      <c r="I364" s="738" t="s">
        <v>1821</v>
      </c>
      <c r="J364" s="738" t="s">
        <v>1822</v>
      </c>
      <c r="K364" s="738" t="s">
        <v>1823</v>
      </c>
      <c r="L364" s="740">
        <v>29.369999999999997</v>
      </c>
      <c r="M364" s="740">
        <v>20</v>
      </c>
      <c r="N364" s="741">
        <v>587.4</v>
      </c>
    </row>
    <row r="365" spans="1:14" ht="14.4" customHeight="1" x14ac:dyDescent="0.3">
      <c r="A365" s="736" t="s">
        <v>553</v>
      </c>
      <c r="B365" s="737" t="s">
        <v>2715</v>
      </c>
      <c r="C365" s="738" t="s">
        <v>558</v>
      </c>
      <c r="D365" s="739" t="s">
        <v>559</v>
      </c>
      <c r="E365" s="738" t="s">
        <v>1768</v>
      </c>
      <c r="F365" s="739" t="s">
        <v>2718</v>
      </c>
      <c r="G365" s="738" t="s">
        <v>1499</v>
      </c>
      <c r="H365" s="738" t="s">
        <v>1824</v>
      </c>
      <c r="I365" s="738" t="s">
        <v>1824</v>
      </c>
      <c r="J365" s="738" t="s">
        <v>1825</v>
      </c>
      <c r="K365" s="738" t="s">
        <v>1826</v>
      </c>
      <c r="L365" s="740">
        <v>81.599999999999994</v>
      </c>
      <c r="M365" s="740">
        <v>30</v>
      </c>
      <c r="N365" s="741">
        <v>2448</v>
      </c>
    </row>
    <row r="366" spans="1:14" ht="14.4" customHeight="1" x14ac:dyDescent="0.3">
      <c r="A366" s="736" t="s">
        <v>553</v>
      </c>
      <c r="B366" s="737" t="s">
        <v>2715</v>
      </c>
      <c r="C366" s="738" t="s">
        <v>558</v>
      </c>
      <c r="D366" s="739" t="s">
        <v>559</v>
      </c>
      <c r="E366" s="738" t="s">
        <v>1768</v>
      </c>
      <c r="F366" s="739" t="s">
        <v>2718</v>
      </c>
      <c r="G366" s="738" t="s">
        <v>1499</v>
      </c>
      <c r="H366" s="738" t="s">
        <v>1827</v>
      </c>
      <c r="I366" s="738" t="s">
        <v>1827</v>
      </c>
      <c r="J366" s="738" t="s">
        <v>1828</v>
      </c>
      <c r="K366" s="738" t="s">
        <v>1829</v>
      </c>
      <c r="L366" s="740">
        <v>953.70000000000016</v>
      </c>
      <c r="M366" s="740">
        <v>9</v>
      </c>
      <c r="N366" s="741">
        <v>8583.3000000000011</v>
      </c>
    </row>
    <row r="367" spans="1:14" ht="14.4" customHeight="1" x14ac:dyDescent="0.3">
      <c r="A367" s="736" t="s">
        <v>553</v>
      </c>
      <c r="B367" s="737" t="s">
        <v>2715</v>
      </c>
      <c r="C367" s="738" t="s">
        <v>558</v>
      </c>
      <c r="D367" s="739" t="s">
        <v>559</v>
      </c>
      <c r="E367" s="738" t="s">
        <v>1830</v>
      </c>
      <c r="F367" s="739" t="s">
        <v>2719</v>
      </c>
      <c r="G367" s="738" t="s">
        <v>622</v>
      </c>
      <c r="H367" s="738" t="s">
        <v>1831</v>
      </c>
      <c r="I367" s="738" t="s">
        <v>1832</v>
      </c>
      <c r="J367" s="738" t="s">
        <v>1833</v>
      </c>
      <c r="K367" s="738" t="s">
        <v>1834</v>
      </c>
      <c r="L367" s="740">
        <v>4950</v>
      </c>
      <c r="M367" s="740">
        <v>10</v>
      </c>
      <c r="N367" s="741">
        <v>49500</v>
      </c>
    </row>
    <row r="368" spans="1:14" ht="14.4" customHeight="1" x14ac:dyDescent="0.3">
      <c r="A368" s="736" t="s">
        <v>553</v>
      </c>
      <c r="B368" s="737" t="s">
        <v>2715</v>
      </c>
      <c r="C368" s="738" t="s">
        <v>558</v>
      </c>
      <c r="D368" s="739" t="s">
        <v>559</v>
      </c>
      <c r="E368" s="738" t="s">
        <v>1830</v>
      </c>
      <c r="F368" s="739" t="s">
        <v>2719</v>
      </c>
      <c r="G368" s="738" t="s">
        <v>1499</v>
      </c>
      <c r="H368" s="738" t="s">
        <v>1835</v>
      </c>
      <c r="I368" s="738" t="s">
        <v>1835</v>
      </c>
      <c r="J368" s="738" t="s">
        <v>1836</v>
      </c>
      <c r="K368" s="738" t="s">
        <v>1837</v>
      </c>
      <c r="L368" s="740">
        <v>159.5</v>
      </c>
      <c r="M368" s="740">
        <v>7</v>
      </c>
      <c r="N368" s="741">
        <v>1116.5</v>
      </c>
    </row>
    <row r="369" spans="1:14" ht="14.4" customHeight="1" x14ac:dyDescent="0.3">
      <c r="A369" s="736" t="s">
        <v>553</v>
      </c>
      <c r="B369" s="737" t="s">
        <v>2715</v>
      </c>
      <c r="C369" s="738" t="s">
        <v>558</v>
      </c>
      <c r="D369" s="739" t="s">
        <v>559</v>
      </c>
      <c r="E369" s="738" t="s">
        <v>1838</v>
      </c>
      <c r="F369" s="739" t="s">
        <v>2720</v>
      </c>
      <c r="G369" s="738" t="s">
        <v>622</v>
      </c>
      <c r="H369" s="738" t="s">
        <v>1839</v>
      </c>
      <c r="I369" s="738" t="s">
        <v>1840</v>
      </c>
      <c r="J369" s="738" t="s">
        <v>1841</v>
      </c>
      <c r="K369" s="738" t="s">
        <v>1842</v>
      </c>
      <c r="L369" s="740">
        <v>2719.2</v>
      </c>
      <c r="M369" s="740">
        <v>1</v>
      </c>
      <c r="N369" s="741">
        <v>2719.2</v>
      </c>
    </row>
    <row r="370" spans="1:14" ht="14.4" customHeight="1" x14ac:dyDescent="0.3">
      <c r="A370" s="736" t="s">
        <v>553</v>
      </c>
      <c r="B370" s="737" t="s">
        <v>2715</v>
      </c>
      <c r="C370" s="738" t="s">
        <v>558</v>
      </c>
      <c r="D370" s="739" t="s">
        <v>559</v>
      </c>
      <c r="E370" s="738" t="s">
        <v>1838</v>
      </c>
      <c r="F370" s="739" t="s">
        <v>2720</v>
      </c>
      <c r="G370" s="738" t="s">
        <v>622</v>
      </c>
      <c r="H370" s="738" t="s">
        <v>1843</v>
      </c>
      <c r="I370" s="738" t="s">
        <v>1844</v>
      </c>
      <c r="J370" s="738" t="s">
        <v>1845</v>
      </c>
      <c r="K370" s="738" t="s">
        <v>1846</v>
      </c>
      <c r="L370" s="740">
        <v>2443.1899999999996</v>
      </c>
      <c r="M370" s="740">
        <v>5</v>
      </c>
      <c r="N370" s="741">
        <v>12215.949999999999</v>
      </c>
    </row>
    <row r="371" spans="1:14" ht="14.4" customHeight="1" x14ac:dyDescent="0.3">
      <c r="A371" s="736" t="s">
        <v>553</v>
      </c>
      <c r="B371" s="737" t="s">
        <v>2715</v>
      </c>
      <c r="C371" s="738" t="s">
        <v>558</v>
      </c>
      <c r="D371" s="739" t="s">
        <v>559</v>
      </c>
      <c r="E371" s="738" t="s">
        <v>1838</v>
      </c>
      <c r="F371" s="739" t="s">
        <v>2720</v>
      </c>
      <c r="G371" s="738" t="s">
        <v>622</v>
      </c>
      <c r="H371" s="738" t="s">
        <v>1847</v>
      </c>
      <c r="I371" s="738" t="s">
        <v>1848</v>
      </c>
      <c r="J371" s="738" t="s">
        <v>1849</v>
      </c>
      <c r="K371" s="738" t="s">
        <v>1846</v>
      </c>
      <c r="L371" s="740">
        <v>2228.8213168474122</v>
      </c>
      <c r="M371" s="740">
        <v>2</v>
      </c>
      <c r="N371" s="741">
        <v>4457.6426336948243</v>
      </c>
    </row>
    <row r="372" spans="1:14" ht="14.4" customHeight="1" x14ac:dyDescent="0.3">
      <c r="A372" s="736" t="s">
        <v>553</v>
      </c>
      <c r="B372" s="737" t="s">
        <v>2715</v>
      </c>
      <c r="C372" s="738" t="s">
        <v>558</v>
      </c>
      <c r="D372" s="739" t="s">
        <v>559</v>
      </c>
      <c r="E372" s="738" t="s">
        <v>1838</v>
      </c>
      <c r="F372" s="739" t="s">
        <v>2720</v>
      </c>
      <c r="G372" s="738" t="s">
        <v>622</v>
      </c>
      <c r="H372" s="738" t="s">
        <v>1850</v>
      </c>
      <c r="I372" s="738" t="s">
        <v>1851</v>
      </c>
      <c r="J372" s="738" t="s">
        <v>1852</v>
      </c>
      <c r="K372" s="738" t="s">
        <v>1853</v>
      </c>
      <c r="L372" s="740">
        <v>1329.46</v>
      </c>
      <c r="M372" s="740">
        <v>4</v>
      </c>
      <c r="N372" s="741">
        <v>5317.84</v>
      </c>
    </row>
    <row r="373" spans="1:14" ht="14.4" customHeight="1" x14ac:dyDescent="0.3">
      <c r="A373" s="736" t="s">
        <v>553</v>
      </c>
      <c r="B373" s="737" t="s">
        <v>2715</v>
      </c>
      <c r="C373" s="738" t="s">
        <v>558</v>
      </c>
      <c r="D373" s="739" t="s">
        <v>559</v>
      </c>
      <c r="E373" s="738" t="s">
        <v>1838</v>
      </c>
      <c r="F373" s="739" t="s">
        <v>2720</v>
      </c>
      <c r="G373" s="738" t="s">
        <v>622</v>
      </c>
      <c r="H373" s="738" t="s">
        <v>1854</v>
      </c>
      <c r="I373" s="738" t="s">
        <v>1855</v>
      </c>
      <c r="J373" s="738" t="s">
        <v>1845</v>
      </c>
      <c r="K373" s="738" t="s">
        <v>1856</v>
      </c>
      <c r="L373" s="740">
        <v>1285.8999999999999</v>
      </c>
      <c r="M373" s="740">
        <v>1</v>
      </c>
      <c r="N373" s="741">
        <v>1285.8999999999999</v>
      </c>
    </row>
    <row r="374" spans="1:14" ht="14.4" customHeight="1" x14ac:dyDescent="0.3">
      <c r="A374" s="736" t="s">
        <v>553</v>
      </c>
      <c r="B374" s="737" t="s">
        <v>2715</v>
      </c>
      <c r="C374" s="738" t="s">
        <v>563</v>
      </c>
      <c r="D374" s="739" t="s">
        <v>564</v>
      </c>
      <c r="E374" s="738" t="s">
        <v>578</v>
      </c>
      <c r="F374" s="739" t="s">
        <v>2716</v>
      </c>
      <c r="G374" s="738"/>
      <c r="H374" s="738" t="s">
        <v>579</v>
      </c>
      <c r="I374" s="738" t="s">
        <v>580</v>
      </c>
      <c r="J374" s="738" t="s">
        <v>581</v>
      </c>
      <c r="K374" s="738" t="s">
        <v>582</v>
      </c>
      <c r="L374" s="740">
        <v>46.989999999999995</v>
      </c>
      <c r="M374" s="740">
        <v>5</v>
      </c>
      <c r="N374" s="741">
        <v>234.95</v>
      </c>
    </row>
    <row r="375" spans="1:14" ht="14.4" customHeight="1" x14ac:dyDescent="0.3">
      <c r="A375" s="736" t="s">
        <v>553</v>
      </c>
      <c r="B375" s="737" t="s">
        <v>2715</v>
      </c>
      <c r="C375" s="738" t="s">
        <v>563</v>
      </c>
      <c r="D375" s="739" t="s">
        <v>564</v>
      </c>
      <c r="E375" s="738" t="s">
        <v>578</v>
      </c>
      <c r="F375" s="739" t="s">
        <v>2716</v>
      </c>
      <c r="G375" s="738"/>
      <c r="H375" s="738" t="s">
        <v>1857</v>
      </c>
      <c r="I375" s="738" t="s">
        <v>1858</v>
      </c>
      <c r="J375" s="738" t="s">
        <v>581</v>
      </c>
      <c r="K375" s="738" t="s">
        <v>843</v>
      </c>
      <c r="L375" s="740">
        <v>106.54000000000003</v>
      </c>
      <c r="M375" s="740">
        <v>1</v>
      </c>
      <c r="N375" s="741">
        <v>106.54000000000003</v>
      </c>
    </row>
    <row r="376" spans="1:14" ht="14.4" customHeight="1" x14ac:dyDescent="0.3">
      <c r="A376" s="736" t="s">
        <v>553</v>
      </c>
      <c r="B376" s="737" t="s">
        <v>2715</v>
      </c>
      <c r="C376" s="738" t="s">
        <v>563</v>
      </c>
      <c r="D376" s="739" t="s">
        <v>564</v>
      </c>
      <c r="E376" s="738" t="s">
        <v>578</v>
      </c>
      <c r="F376" s="739" t="s">
        <v>2716</v>
      </c>
      <c r="G376" s="738"/>
      <c r="H376" s="738" t="s">
        <v>587</v>
      </c>
      <c r="I376" s="738" t="s">
        <v>588</v>
      </c>
      <c r="J376" s="738" t="s">
        <v>589</v>
      </c>
      <c r="K376" s="738" t="s">
        <v>590</v>
      </c>
      <c r="L376" s="740">
        <v>368.89000000000004</v>
      </c>
      <c r="M376" s="740">
        <v>2</v>
      </c>
      <c r="N376" s="741">
        <v>737.78000000000009</v>
      </c>
    </row>
    <row r="377" spans="1:14" ht="14.4" customHeight="1" x14ac:dyDescent="0.3">
      <c r="A377" s="736" t="s">
        <v>553</v>
      </c>
      <c r="B377" s="737" t="s">
        <v>2715</v>
      </c>
      <c r="C377" s="738" t="s">
        <v>563</v>
      </c>
      <c r="D377" s="739" t="s">
        <v>564</v>
      </c>
      <c r="E377" s="738" t="s">
        <v>578</v>
      </c>
      <c r="F377" s="739" t="s">
        <v>2716</v>
      </c>
      <c r="G377" s="738"/>
      <c r="H377" s="738" t="s">
        <v>1859</v>
      </c>
      <c r="I377" s="738" t="s">
        <v>1860</v>
      </c>
      <c r="J377" s="738" t="s">
        <v>1861</v>
      </c>
      <c r="K377" s="738" t="s">
        <v>1862</v>
      </c>
      <c r="L377" s="740">
        <v>143.69</v>
      </c>
      <c r="M377" s="740">
        <v>10</v>
      </c>
      <c r="N377" s="741">
        <v>1436.9</v>
      </c>
    </row>
    <row r="378" spans="1:14" ht="14.4" customHeight="1" x14ac:dyDescent="0.3">
      <c r="A378" s="736" t="s">
        <v>553</v>
      </c>
      <c r="B378" s="737" t="s">
        <v>2715</v>
      </c>
      <c r="C378" s="738" t="s">
        <v>563</v>
      </c>
      <c r="D378" s="739" t="s">
        <v>564</v>
      </c>
      <c r="E378" s="738" t="s">
        <v>578</v>
      </c>
      <c r="F378" s="739" t="s">
        <v>2716</v>
      </c>
      <c r="G378" s="738"/>
      <c r="H378" s="738" t="s">
        <v>591</v>
      </c>
      <c r="I378" s="738" t="s">
        <v>592</v>
      </c>
      <c r="J378" s="738" t="s">
        <v>593</v>
      </c>
      <c r="K378" s="738" t="s">
        <v>594</v>
      </c>
      <c r="L378" s="740">
        <v>774.88878621685183</v>
      </c>
      <c r="M378" s="740">
        <v>2</v>
      </c>
      <c r="N378" s="741">
        <v>1549.7775724337037</v>
      </c>
    </row>
    <row r="379" spans="1:14" ht="14.4" customHeight="1" x14ac:dyDescent="0.3">
      <c r="A379" s="736" t="s">
        <v>553</v>
      </c>
      <c r="B379" s="737" t="s">
        <v>2715</v>
      </c>
      <c r="C379" s="738" t="s">
        <v>563</v>
      </c>
      <c r="D379" s="739" t="s">
        <v>564</v>
      </c>
      <c r="E379" s="738" t="s">
        <v>578</v>
      </c>
      <c r="F379" s="739" t="s">
        <v>2716</v>
      </c>
      <c r="G379" s="738"/>
      <c r="H379" s="738" t="s">
        <v>595</v>
      </c>
      <c r="I379" s="738" t="s">
        <v>596</v>
      </c>
      <c r="J379" s="738" t="s">
        <v>581</v>
      </c>
      <c r="K379" s="738" t="s">
        <v>597</v>
      </c>
      <c r="L379" s="740">
        <v>61.660035087257448</v>
      </c>
      <c r="M379" s="740">
        <v>5</v>
      </c>
      <c r="N379" s="741">
        <v>308.30017543628725</v>
      </c>
    </row>
    <row r="380" spans="1:14" ht="14.4" customHeight="1" x14ac:dyDescent="0.3">
      <c r="A380" s="736" t="s">
        <v>553</v>
      </c>
      <c r="B380" s="737" t="s">
        <v>2715</v>
      </c>
      <c r="C380" s="738" t="s">
        <v>563</v>
      </c>
      <c r="D380" s="739" t="s">
        <v>564</v>
      </c>
      <c r="E380" s="738" t="s">
        <v>578</v>
      </c>
      <c r="F380" s="739" t="s">
        <v>2716</v>
      </c>
      <c r="G380" s="738"/>
      <c r="H380" s="738" t="s">
        <v>602</v>
      </c>
      <c r="I380" s="738" t="s">
        <v>603</v>
      </c>
      <c r="J380" s="738" t="s">
        <v>604</v>
      </c>
      <c r="K380" s="738" t="s">
        <v>605</v>
      </c>
      <c r="L380" s="740">
        <v>1188.2000000000003</v>
      </c>
      <c r="M380" s="740">
        <v>2</v>
      </c>
      <c r="N380" s="741">
        <v>2376.4000000000005</v>
      </c>
    </row>
    <row r="381" spans="1:14" ht="14.4" customHeight="1" x14ac:dyDescent="0.3">
      <c r="A381" s="736" t="s">
        <v>553</v>
      </c>
      <c r="B381" s="737" t="s">
        <v>2715</v>
      </c>
      <c r="C381" s="738" t="s">
        <v>563</v>
      </c>
      <c r="D381" s="739" t="s">
        <v>564</v>
      </c>
      <c r="E381" s="738" t="s">
        <v>578</v>
      </c>
      <c r="F381" s="739" t="s">
        <v>2716</v>
      </c>
      <c r="G381" s="738"/>
      <c r="H381" s="738" t="s">
        <v>606</v>
      </c>
      <c r="I381" s="738" t="s">
        <v>607</v>
      </c>
      <c r="J381" s="738" t="s">
        <v>608</v>
      </c>
      <c r="K381" s="738" t="s">
        <v>609</v>
      </c>
      <c r="L381" s="740">
        <v>1612.38</v>
      </c>
      <c r="M381" s="740">
        <v>2</v>
      </c>
      <c r="N381" s="741">
        <v>3224.76</v>
      </c>
    </row>
    <row r="382" spans="1:14" ht="14.4" customHeight="1" x14ac:dyDescent="0.3">
      <c r="A382" s="736" t="s">
        <v>553</v>
      </c>
      <c r="B382" s="737" t="s">
        <v>2715</v>
      </c>
      <c r="C382" s="738" t="s">
        <v>563</v>
      </c>
      <c r="D382" s="739" t="s">
        <v>564</v>
      </c>
      <c r="E382" s="738" t="s">
        <v>578</v>
      </c>
      <c r="F382" s="739" t="s">
        <v>2716</v>
      </c>
      <c r="G382" s="738"/>
      <c r="H382" s="738" t="s">
        <v>610</v>
      </c>
      <c r="I382" s="738" t="s">
        <v>610</v>
      </c>
      <c r="J382" s="738" t="s">
        <v>611</v>
      </c>
      <c r="K382" s="738" t="s">
        <v>612</v>
      </c>
      <c r="L382" s="740">
        <v>44.000000000000021</v>
      </c>
      <c r="M382" s="740">
        <v>5</v>
      </c>
      <c r="N382" s="741">
        <v>220.00000000000011</v>
      </c>
    </row>
    <row r="383" spans="1:14" ht="14.4" customHeight="1" x14ac:dyDescent="0.3">
      <c r="A383" s="736" t="s">
        <v>553</v>
      </c>
      <c r="B383" s="737" t="s">
        <v>2715</v>
      </c>
      <c r="C383" s="738" t="s">
        <v>563</v>
      </c>
      <c r="D383" s="739" t="s">
        <v>564</v>
      </c>
      <c r="E383" s="738" t="s">
        <v>578</v>
      </c>
      <c r="F383" s="739" t="s">
        <v>2716</v>
      </c>
      <c r="G383" s="738"/>
      <c r="H383" s="738" t="s">
        <v>618</v>
      </c>
      <c r="I383" s="738" t="s">
        <v>619</v>
      </c>
      <c r="J383" s="738" t="s">
        <v>620</v>
      </c>
      <c r="K383" s="738" t="s">
        <v>621</v>
      </c>
      <c r="L383" s="740">
        <v>727.73000000000013</v>
      </c>
      <c r="M383" s="740">
        <v>1</v>
      </c>
      <c r="N383" s="741">
        <v>727.73000000000013</v>
      </c>
    </row>
    <row r="384" spans="1:14" ht="14.4" customHeight="1" x14ac:dyDescent="0.3">
      <c r="A384" s="736" t="s">
        <v>553</v>
      </c>
      <c r="B384" s="737" t="s">
        <v>2715</v>
      </c>
      <c r="C384" s="738" t="s">
        <v>563</v>
      </c>
      <c r="D384" s="739" t="s">
        <v>564</v>
      </c>
      <c r="E384" s="738" t="s">
        <v>578</v>
      </c>
      <c r="F384" s="739" t="s">
        <v>2716</v>
      </c>
      <c r="G384" s="738" t="s">
        <v>622</v>
      </c>
      <c r="H384" s="738" t="s">
        <v>623</v>
      </c>
      <c r="I384" s="738" t="s">
        <v>623</v>
      </c>
      <c r="J384" s="738" t="s">
        <v>624</v>
      </c>
      <c r="K384" s="738" t="s">
        <v>625</v>
      </c>
      <c r="L384" s="740">
        <v>171.59999930080326</v>
      </c>
      <c r="M384" s="740">
        <v>106</v>
      </c>
      <c r="N384" s="741">
        <v>18189.599925885144</v>
      </c>
    </row>
    <row r="385" spans="1:14" ht="14.4" customHeight="1" x14ac:dyDescent="0.3">
      <c r="A385" s="736" t="s">
        <v>553</v>
      </c>
      <c r="B385" s="737" t="s">
        <v>2715</v>
      </c>
      <c r="C385" s="738" t="s">
        <v>563</v>
      </c>
      <c r="D385" s="739" t="s">
        <v>564</v>
      </c>
      <c r="E385" s="738" t="s">
        <v>578</v>
      </c>
      <c r="F385" s="739" t="s">
        <v>2716</v>
      </c>
      <c r="G385" s="738" t="s">
        <v>622</v>
      </c>
      <c r="H385" s="738" t="s">
        <v>626</v>
      </c>
      <c r="I385" s="738" t="s">
        <v>626</v>
      </c>
      <c r="J385" s="738" t="s">
        <v>627</v>
      </c>
      <c r="K385" s="738" t="s">
        <v>628</v>
      </c>
      <c r="L385" s="740">
        <v>173.68999999999997</v>
      </c>
      <c r="M385" s="740">
        <v>3</v>
      </c>
      <c r="N385" s="741">
        <v>521.06999999999994</v>
      </c>
    </row>
    <row r="386" spans="1:14" ht="14.4" customHeight="1" x14ac:dyDescent="0.3">
      <c r="A386" s="736" t="s">
        <v>553</v>
      </c>
      <c r="B386" s="737" t="s">
        <v>2715</v>
      </c>
      <c r="C386" s="738" t="s">
        <v>563</v>
      </c>
      <c r="D386" s="739" t="s">
        <v>564</v>
      </c>
      <c r="E386" s="738" t="s">
        <v>578</v>
      </c>
      <c r="F386" s="739" t="s">
        <v>2716</v>
      </c>
      <c r="G386" s="738" t="s">
        <v>622</v>
      </c>
      <c r="H386" s="738" t="s">
        <v>629</v>
      </c>
      <c r="I386" s="738" t="s">
        <v>629</v>
      </c>
      <c r="J386" s="738" t="s">
        <v>630</v>
      </c>
      <c r="K386" s="738" t="s">
        <v>628</v>
      </c>
      <c r="L386" s="740">
        <v>143.0000092611514</v>
      </c>
      <c r="M386" s="740">
        <v>16</v>
      </c>
      <c r="N386" s="741">
        <v>2288.0001481784225</v>
      </c>
    </row>
    <row r="387" spans="1:14" ht="14.4" customHeight="1" x14ac:dyDescent="0.3">
      <c r="A387" s="736" t="s">
        <v>553</v>
      </c>
      <c r="B387" s="737" t="s">
        <v>2715</v>
      </c>
      <c r="C387" s="738" t="s">
        <v>563</v>
      </c>
      <c r="D387" s="739" t="s">
        <v>564</v>
      </c>
      <c r="E387" s="738" t="s">
        <v>578</v>
      </c>
      <c r="F387" s="739" t="s">
        <v>2716</v>
      </c>
      <c r="G387" s="738" t="s">
        <v>622</v>
      </c>
      <c r="H387" s="738" t="s">
        <v>1863</v>
      </c>
      <c r="I387" s="738" t="s">
        <v>1863</v>
      </c>
      <c r="J387" s="738" t="s">
        <v>1864</v>
      </c>
      <c r="K387" s="738" t="s">
        <v>1865</v>
      </c>
      <c r="L387" s="740">
        <v>847.74000000000012</v>
      </c>
      <c r="M387" s="740">
        <v>2</v>
      </c>
      <c r="N387" s="741">
        <v>1695.4800000000002</v>
      </c>
    </row>
    <row r="388" spans="1:14" ht="14.4" customHeight="1" x14ac:dyDescent="0.3">
      <c r="A388" s="736" t="s">
        <v>553</v>
      </c>
      <c r="B388" s="737" t="s">
        <v>2715</v>
      </c>
      <c r="C388" s="738" t="s">
        <v>563</v>
      </c>
      <c r="D388" s="739" t="s">
        <v>564</v>
      </c>
      <c r="E388" s="738" t="s">
        <v>578</v>
      </c>
      <c r="F388" s="739" t="s">
        <v>2716</v>
      </c>
      <c r="G388" s="738" t="s">
        <v>622</v>
      </c>
      <c r="H388" s="738" t="s">
        <v>1866</v>
      </c>
      <c r="I388" s="738" t="s">
        <v>1866</v>
      </c>
      <c r="J388" s="738" t="s">
        <v>1867</v>
      </c>
      <c r="K388" s="738" t="s">
        <v>1868</v>
      </c>
      <c r="L388" s="740">
        <v>295.52999999999997</v>
      </c>
      <c r="M388" s="740">
        <v>1</v>
      </c>
      <c r="N388" s="741">
        <v>295.52999999999997</v>
      </c>
    </row>
    <row r="389" spans="1:14" ht="14.4" customHeight="1" x14ac:dyDescent="0.3">
      <c r="A389" s="736" t="s">
        <v>553</v>
      </c>
      <c r="B389" s="737" t="s">
        <v>2715</v>
      </c>
      <c r="C389" s="738" t="s">
        <v>563</v>
      </c>
      <c r="D389" s="739" t="s">
        <v>564</v>
      </c>
      <c r="E389" s="738" t="s">
        <v>578</v>
      </c>
      <c r="F389" s="739" t="s">
        <v>2716</v>
      </c>
      <c r="G389" s="738" t="s">
        <v>622</v>
      </c>
      <c r="H389" s="738" t="s">
        <v>631</v>
      </c>
      <c r="I389" s="738" t="s">
        <v>631</v>
      </c>
      <c r="J389" s="738" t="s">
        <v>624</v>
      </c>
      <c r="K389" s="738" t="s">
        <v>632</v>
      </c>
      <c r="L389" s="740">
        <v>92.95</v>
      </c>
      <c r="M389" s="740">
        <v>39</v>
      </c>
      <c r="N389" s="741">
        <v>3625.05</v>
      </c>
    </row>
    <row r="390" spans="1:14" ht="14.4" customHeight="1" x14ac:dyDescent="0.3">
      <c r="A390" s="736" t="s">
        <v>553</v>
      </c>
      <c r="B390" s="737" t="s">
        <v>2715</v>
      </c>
      <c r="C390" s="738" t="s">
        <v>563</v>
      </c>
      <c r="D390" s="739" t="s">
        <v>564</v>
      </c>
      <c r="E390" s="738" t="s">
        <v>578</v>
      </c>
      <c r="F390" s="739" t="s">
        <v>2716</v>
      </c>
      <c r="G390" s="738" t="s">
        <v>622</v>
      </c>
      <c r="H390" s="738" t="s">
        <v>633</v>
      </c>
      <c r="I390" s="738" t="s">
        <v>633</v>
      </c>
      <c r="J390" s="738" t="s">
        <v>624</v>
      </c>
      <c r="K390" s="738" t="s">
        <v>634</v>
      </c>
      <c r="L390" s="740">
        <v>93.5</v>
      </c>
      <c r="M390" s="740">
        <v>20</v>
      </c>
      <c r="N390" s="741">
        <v>1870</v>
      </c>
    </row>
    <row r="391" spans="1:14" ht="14.4" customHeight="1" x14ac:dyDescent="0.3">
      <c r="A391" s="736" t="s">
        <v>553</v>
      </c>
      <c r="B391" s="737" t="s">
        <v>2715</v>
      </c>
      <c r="C391" s="738" t="s">
        <v>563</v>
      </c>
      <c r="D391" s="739" t="s">
        <v>564</v>
      </c>
      <c r="E391" s="738" t="s">
        <v>578</v>
      </c>
      <c r="F391" s="739" t="s">
        <v>2716</v>
      </c>
      <c r="G391" s="738" t="s">
        <v>622</v>
      </c>
      <c r="H391" s="738" t="s">
        <v>639</v>
      </c>
      <c r="I391" s="738" t="s">
        <v>640</v>
      </c>
      <c r="J391" s="738" t="s">
        <v>641</v>
      </c>
      <c r="K391" s="738" t="s">
        <v>642</v>
      </c>
      <c r="L391" s="740">
        <v>96.820033398064311</v>
      </c>
      <c r="M391" s="740">
        <v>46</v>
      </c>
      <c r="N391" s="741">
        <v>4453.7215363109581</v>
      </c>
    </row>
    <row r="392" spans="1:14" ht="14.4" customHeight="1" x14ac:dyDescent="0.3">
      <c r="A392" s="736" t="s">
        <v>553</v>
      </c>
      <c r="B392" s="737" t="s">
        <v>2715</v>
      </c>
      <c r="C392" s="738" t="s">
        <v>563</v>
      </c>
      <c r="D392" s="739" t="s">
        <v>564</v>
      </c>
      <c r="E392" s="738" t="s">
        <v>578</v>
      </c>
      <c r="F392" s="739" t="s">
        <v>2716</v>
      </c>
      <c r="G392" s="738" t="s">
        <v>622</v>
      </c>
      <c r="H392" s="738" t="s">
        <v>643</v>
      </c>
      <c r="I392" s="738" t="s">
        <v>644</v>
      </c>
      <c r="J392" s="738" t="s">
        <v>641</v>
      </c>
      <c r="K392" s="738" t="s">
        <v>645</v>
      </c>
      <c r="L392" s="740">
        <v>100.76</v>
      </c>
      <c r="M392" s="740">
        <v>26</v>
      </c>
      <c r="N392" s="741">
        <v>2619.7600000000002</v>
      </c>
    </row>
    <row r="393" spans="1:14" ht="14.4" customHeight="1" x14ac:dyDescent="0.3">
      <c r="A393" s="736" t="s">
        <v>553</v>
      </c>
      <c r="B393" s="737" t="s">
        <v>2715</v>
      </c>
      <c r="C393" s="738" t="s">
        <v>563</v>
      </c>
      <c r="D393" s="739" t="s">
        <v>564</v>
      </c>
      <c r="E393" s="738" t="s">
        <v>578</v>
      </c>
      <c r="F393" s="739" t="s">
        <v>2716</v>
      </c>
      <c r="G393" s="738" t="s">
        <v>622</v>
      </c>
      <c r="H393" s="738" t="s">
        <v>646</v>
      </c>
      <c r="I393" s="738" t="s">
        <v>647</v>
      </c>
      <c r="J393" s="738" t="s">
        <v>648</v>
      </c>
      <c r="K393" s="738" t="s">
        <v>649</v>
      </c>
      <c r="L393" s="740">
        <v>177.21000000000004</v>
      </c>
      <c r="M393" s="740">
        <v>21</v>
      </c>
      <c r="N393" s="741">
        <v>3721.4100000000008</v>
      </c>
    </row>
    <row r="394" spans="1:14" ht="14.4" customHeight="1" x14ac:dyDescent="0.3">
      <c r="A394" s="736" t="s">
        <v>553</v>
      </c>
      <c r="B394" s="737" t="s">
        <v>2715</v>
      </c>
      <c r="C394" s="738" t="s">
        <v>563</v>
      </c>
      <c r="D394" s="739" t="s">
        <v>564</v>
      </c>
      <c r="E394" s="738" t="s">
        <v>578</v>
      </c>
      <c r="F394" s="739" t="s">
        <v>2716</v>
      </c>
      <c r="G394" s="738" t="s">
        <v>622</v>
      </c>
      <c r="H394" s="738" t="s">
        <v>1869</v>
      </c>
      <c r="I394" s="738" t="s">
        <v>1870</v>
      </c>
      <c r="J394" s="738" t="s">
        <v>1871</v>
      </c>
      <c r="K394" s="738" t="s">
        <v>1872</v>
      </c>
      <c r="L394" s="740">
        <v>99.040010878602274</v>
      </c>
      <c r="M394" s="740">
        <v>3</v>
      </c>
      <c r="N394" s="741">
        <v>297.12003263580681</v>
      </c>
    </row>
    <row r="395" spans="1:14" ht="14.4" customHeight="1" x14ac:dyDescent="0.3">
      <c r="A395" s="736" t="s">
        <v>553</v>
      </c>
      <c r="B395" s="737" t="s">
        <v>2715</v>
      </c>
      <c r="C395" s="738" t="s">
        <v>563</v>
      </c>
      <c r="D395" s="739" t="s">
        <v>564</v>
      </c>
      <c r="E395" s="738" t="s">
        <v>578</v>
      </c>
      <c r="F395" s="739" t="s">
        <v>2716</v>
      </c>
      <c r="G395" s="738" t="s">
        <v>622</v>
      </c>
      <c r="H395" s="738" t="s">
        <v>650</v>
      </c>
      <c r="I395" s="738" t="s">
        <v>651</v>
      </c>
      <c r="J395" s="738" t="s">
        <v>652</v>
      </c>
      <c r="K395" s="738" t="s">
        <v>653</v>
      </c>
      <c r="L395" s="740">
        <v>64.540000000000006</v>
      </c>
      <c r="M395" s="740">
        <v>7</v>
      </c>
      <c r="N395" s="741">
        <v>451.78000000000009</v>
      </c>
    </row>
    <row r="396" spans="1:14" ht="14.4" customHeight="1" x14ac:dyDescent="0.3">
      <c r="A396" s="736" t="s">
        <v>553</v>
      </c>
      <c r="B396" s="737" t="s">
        <v>2715</v>
      </c>
      <c r="C396" s="738" t="s">
        <v>563</v>
      </c>
      <c r="D396" s="739" t="s">
        <v>564</v>
      </c>
      <c r="E396" s="738" t="s">
        <v>578</v>
      </c>
      <c r="F396" s="739" t="s">
        <v>2716</v>
      </c>
      <c r="G396" s="738" t="s">
        <v>622</v>
      </c>
      <c r="H396" s="738" t="s">
        <v>1873</v>
      </c>
      <c r="I396" s="738" t="s">
        <v>1874</v>
      </c>
      <c r="J396" s="738" t="s">
        <v>1875</v>
      </c>
      <c r="K396" s="738" t="s">
        <v>1876</v>
      </c>
      <c r="L396" s="740">
        <v>43.620000000000005</v>
      </c>
      <c r="M396" s="740">
        <v>1</v>
      </c>
      <c r="N396" s="741">
        <v>43.620000000000005</v>
      </c>
    </row>
    <row r="397" spans="1:14" ht="14.4" customHeight="1" x14ac:dyDescent="0.3">
      <c r="A397" s="736" t="s">
        <v>553</v>
      </c>
      <c r="B397" s="737" t="s">
        <v>2715</v>
      </c>
      <c r="C397" s="738" t="s">
        <v>563</v>
      </c>
      <c r="D397" s="739" t="s">
        <v>564</v>
      </c>
      <c r="E397" s="738" t="s">
        <v>578</v>
      </c>
      <c r="F397" s="739" t="s">
        <v>2716</v>
      </c>
      <c r="G397" s="738" t="s">
        <v>622</v>
      </c>
      <c r="H397" s="738" t="s">
        <v>654</v>
      </c>
      <c r="I397" s="738" t="s">
        <v>655</v>
      </c>
      <c r="J397" s="738" t="s">
        <v>656</v>
      </c>
      <c r="K397" s="738" t="s">
        <v>657</v>
      </c>
      <c r="L397" s="740">
        <v>79.180000000000035</v>
      </c>
      <c r="M397" s="740">
        <v>5</v>
      </c>
      <c r="N397" s="741">
        <v>395.90000000000015</v>
      </c>
    </row>
    <row r="398" spans="1:14" ht="14.4" customHeight="1" x14ac:dyDescent="0.3">
      <c r="A398" s="736" t="s">
        <v>553</v>
      </c>
      <c r="B398" s="737" t="s">
        <v>2715</v>
      </c>
      <c r="C398" s="738" t="s">
        <v>563</v>
      </c>
      <c r="D398" s="739" t="s">
        <v>564</v>
      </c>
      <c r="E398" s="738" t="s">
        <v>578</v>
      </c>
      <c r="F398" s="739" t="s">
        <v>2716</v>
      </c>
      <c r="G398" s="738" t="s">
        <v>622</v>
      </c>
      <c r="H398" s="738" t="s">
        <v>658</v>
      </c>
      <c r="I398" s="738" t="s">
        <v>659</v>
      </c>
      <c r="J398" s="738" t="s">
        <v>660</v>
      </c>
      <c r="K398" s="738" t="s">
        <v>661</v>
      </c>
      <c r="L398" s="740">
        <v>75.952598562410245</v>
      </c>
      <c r="M398" s="740">
        <v>6</v>
      </c>
      <c r="N398" s="741">
        <v>455.7155913744615</v>
      </c>
    </row>
    <row r="399" spans="1:14" ht="14.4" customHeight="1" x14ac:dyDescent="0.3">
      <c r="A399" s="736" t="s">
        <v>553</v>
      </c>
      <c r="B399" s="737" t="s">
        <v>2715</v>
      </c>
      <c r="C399" s="738" t="s">
        <v>563</v>
      </c>
      <c r="D399" s="739" t="s">
        <v>564</v>
      </c>
      <c r="E399" s="738" t="s">
        <v>578</v>
      </c>
      <c r="F399" s="739" t="s">
        <v>2716</v>
      </c>
      <c r="G399" s="738" t="s">
        <v>622</v>
      </c>
      <c r="H399" s="738" t="s">
        <v>1877</v>
      </c>
      <c r="I399" s="738" t="s">
        <v>1878</v>
      </c>
      <c r="J399" s="738" t="s">
        <v>1879</v>
      </c>
      <c r="K399" s="738" t="s">
        <v>696</v>
      </c>
      <c r="L399" s="740">
        <v>86.13988701137022</v>
      </c>
      <c r="M399" s="740">
        <v>5</v>
      </c>
      <c r="N399" s="741">
        <v>430.69943505685109</v>
      </c>
    </row>
    <row r="400" spans="1:14" ht="14.4" customHeight="1" x14ac:dyDescent="0.3">
      <c r="A400" s="736" t="s">
        <v>553</v>
      </c>
      <c r="B400" s="737" t="s">
        <v>2715</v>
      </c>
      <c r="C400" s="738" t="s">
        <v>563</v>
      </c>
      <c r="D400" s="739" t="s">
        <v>564</v>
      </c>
      <c r="E400" s="738" t="s">
        <v>578</v>
      </c>
      <c r="F400" s="739" t="s">
        <v>2716</v>
      </c>
      <c r="G400" s="738" t="s">
        <v>622</v>
      </c>
      <c r="H400" s="738" t="s">
        <v>662</v>
      </c>
      <c r="I400" s="738" t="s">
        <v>663</v>
      </c>
      <c r="J400" s="738" t="s">
        <v>664</v>
      </c>
      <c r="K400" s="738" t="s">
        <v>665</v>
      </c>
      <c r="L400" s="740">
        <v>66.720000000000013</v>
      </c>
      <c r="M400" s="740">
        <v>3</v>
      </c>
      <c r="N400" s="741">
        <v>200.16000000000003</v>
      </c>
    </row>
    <row r="401" spans="1:14" ht="14.4" customHeight="1" x14ac:dyDescent="0.3">
      <c r="A401" s="736" t="s">
        <v>553</v>
      </c>
      <c r="B401" s="737" t="s">
        <v>2715</v>
      </c>
      <c r="C401" s="738" t="s">
        <v>563</v>
      </c>
      <c r="D401" s="739" t="s">
        <v>564</v>
      </c>
      <c r="E401" s="738" t="s">
        <v>578</v>
      </c>
      <c r="F401" s="739" t="s">
        <v>2716</v>
      </c>
      <c r="G401" s="738" t="s">
        <v>622</v>
      </c>
      <c r="H401" s="738" t="s">
        <v>666</v>
      </c>
      <c r="I401" s="738" t="s">
        <v>667</v>
      </c>
      <c r="J401" s="738" t="s">
        <v>668</v>
      </c>
      <c r="K401" s="738" t="s">
        <v>669</v>
      </c>
      <c r="L401" s="740">
        <v>79.189950290843669</v>
      </c>
      <c r="M401" s="740">
        <v>32</v>
      </c>
      <c r="N401" s="741">
        <v>2534.0784093069974</v>
      </c>
    </row>
    <row r="402" spans="1:14" ht="14.4" customHeight="1" x14ac:dyDescent="0.3">
      <c r="A402" s="736" t="s">
        <v>553</v>
      </c>
      <c r="B402" s="737" t="s">
        <v>2715</v>
      </c>
      <c r="C402" s="738" t="s">
        <v>563</v>
      </c>
      <c r="D402" s="739" t="s">
        <v>564</v>
      </c>
      <c r="E402" s="738" t="s">
        <v>578</v>
      </c>
      <c r="F402" s="739" t="s">
        <v>2716</v>
      </c>
      <c r="G402" s="738" t="s">
        <v>622</v>
      </c>
      <c r="H402" s="738" t="s">
        <v>670</v>
      </c>
      <c r="I402" s="738" t="s">
        <v>671</v>
      </c>
      <c r="J402" s="738" t="s">
        <v>672</v>
      </c>
      <c r="K402" s="738" t="s">
        <v>673</v>
      </c>
      <c r="L402" s="740">
        <v>65.91</v>
      </c>
      <c r="M402" s="740">
        <v>2</v>
      </c>
      <c r="N402" s="741">
        <v>131.82</v>
      </c>
    </row>
    <row r="403" spans="1:14" ht="14.4" customHeight="1" x14ac:dyDescent="0.3">
      <c r="A403" s="736" t="s">
        <v>553</v>
      </c>
      <c r="B403" s="737" t="s">
        <v>2715</v>
      </c>
      <c r="C403" s="738" t="s">
        <v>563</v>
      </c>
      <c r="D403" s="739" t="s">
        <v>564</v>
      </c>
      <c r="E403" s="738" t="s">
        <v>578</v>
      </c>
      <c r="F403" s="739" t="s">
        <v>2716</v>
      </c>
      <c r="G403" s="738" t="s">
        <v>622</v>
      </c>
      <c r="H403" s="738" t="s">
        <v>674</v>
      </c>
      <c r="I403" s="738" t="s">
        <v>675</v>
      </c>
      <c r="J403" s="738" t="s">
        <v>676</v>
      </c>
      <c r="K403" s="738" t="s">
        <v>677</v>
      </c>
      <c r="L403" s="740">
        <v>28.190000000000005</v>
      </c>
      <c r="M403" s="740">
        <v>41</v>
      </c>
      <c r="N403" s="741">
        <v>1155.7900000000002</v>
      </c>
    </row>
    <row r="404" spans="1:14" ht="14.4" customHeight="1" x14ac:dyDescent="0.3">
      <c r="A404" s="736" t="s">
        <v>553</v>
      </c>
      <c r="B404" s="737" t="s">
        <v>2715</v>
      </c>
      <c r="C404" s="738" t="s">
        <v>563</v>
      </c>
      <c r="D404" s="739" t="s">
        <v>564</v>
      </c>
      <c r="E404" s="738" t="s">
        <v>578</v>
      </c>
      <c r="F404" s="739" t="s">
        <v>2716</v>
      </c>
      <c r="G404" s="738" t="s">
        <v>622</v>
      </c>
      <c r="H404" s="738" t="s">
        <v>678</v>
      </c>
      <c r="I404" s="738" t="s">
        <v>679</v>
      </c>
      <c r="J404" s="738" t="s">
        <v>680</v>
      </c>
      <c r="K404" s="738" t="s">
        <v>681</v>
      </c>
      <c r="L404" s="740">
        <v>40.035000000000011</v>
      </c>
      <c r="M404" s="740">
        <v>4</v>
      </c>
      <c r="N404" s="741">
        <v>160.14000000000004</v>
      </c>
    </row>
    <row r="405" spans="1:14" ht="14.4" customHeight="1" x14ac:dyDescent="0.3">
      <c r="A405" s="736" t="s">
        <v>553</v>
      </c>
      <c r="B405" s="737" t="s">
        <v>2715</v>
      </c>
      <c r="C405" s="738" t="s">
        <v>563</v>
      </c>
      <c r="D405" s="739" t="s">
        <v>564</v>
      </c>
      <c r="E405" s="738" t="s">
        <v>578</v>
      </c>
      <c r="F405" s="739" t="s">
        <v>2716</v>
      </c>
      <c r="G405" s="738" t="s">
        <v>622</v>
      </c>
      <c r="H405" s="738" t="s">
        <v>1880</v>
      </c>
      <c r="I405" s="738" t="s">
        <v>1881</v>
      </c>
      <c r="J405" s="738" t="s">
        <v>1057</v>
      </c>
      <c r="K405" s="738" t="s">
        <v>1882</v>
      </c>
      <c r="L405" s="740">
        <v>66.029999999999987</v>
      </c>
      <c r="M405" s="740">
        <v>4</v>
      </c>
      <c r="N405" s="741">
        <v>264.11999999999995</v>
      </c>
    </row>
    <row r="406" spans="1:14" ht="14.4" customHeight="1" x14ac:dyDescent="0.3">
      <c r="A406" s="736" t="s">
        <v>553</v>
      </c>
      <c r="B406" s="737" t="s">
        <v>2715</v>
      </c>
      <c r="C406" s="738" t="s">
        <v>563</v>
      </c>
      <c r="D406" s="739" t="s">
        <v>564</v>
      </c>
      <c r="E406" s="738" t="s">
        <v>578</v>
      </c>
      <c r="F406" s="739" t="s">
        <v>2716</v>
      </c>
      <c r="G406" s="738" t="s">
        <v>622</v>
      </c>
      <c r="H406" s="738" t="s">
        <v>1883</v>
      </c>
      <c r="I406" s="738" t="s">
        <v>1884</v>
      </c>
      <c r="J406" s="738" t="s">
        <v>1885</v>
      </c>
      <c r="K406" s="738" t="s">
        <v>1886</v>
      </c>
      <c r="L406" s="740">
        <v>115.93997018941694</v>
      </c>
      <c r="M406" s="740">
        <v>85</v>
      </c>
      <c r="N406" s="741">
        <v>9854.8974661004395</v>
      </c>
    </row>
    <row r="407" spans="1:14" ht="14.4" customHeight="1" x14ac:dyDescent="0.3">
      <c r="A407" s="736" t="s">
        <v>553</v>
      </c>
      <c r="B407" s="737" t="s">
        <v>2715</v>
      </c>
      <c r="C407" s="738" t="s">
        <v>563</v>
      </c>
      <c r="D407" s="739" t="s">
        <v>564</v>
      </c>
      <c r="E407" s="738" t="s">
        <v>578</v>
      </c>
      <c r="F407" s="739" t="s">
        <v>2716</v>
      </c>
      <c r="G407" s="738" t="s">
        <v>622</v>
      </c>
      <c r="H407" s="738" t="s">
        <v>1887</v>
      </c>
      <c r="I407" s="738" t="s">
        <v>1888</v>
      </c>
      <c r="J407" s="738" t="s">
        <v>988</v>
      </c>
      <c r="K407" s="738" t="s">
        <v>1889</v>
      </c>
      <c r="L407" s="740">
        <v>55.51</v>
      </c>
      <c r="M407" s="740">
        <v>2</v>
      </c>
      <c r="N407" s="741">
        <v>111.02</v>
      </c>
    </row>
    <row r="408" spans="1:14" ht="14.4" customHeight="1" x14ac:dyDescent="0.3">
      <c r="A408" s="736" t="s">
        <v>553</v>
      </c>
      <c r="B408" s="737" t="s">
        <v>2715</v>
      </c>
      <c r="C408" s="738" t="s">
        <v>563</v>
      </c>
      <c r="D408" s="739" t="s">
        <v>564</v>
      </c>
      <c r="E408" s="738" t="s">
        <v>578</v>
      </c>
      <c r="F408" s="739" t="s">
        <v>2716</v>
      </c>
      <c r="G408" s="738" t="s">
        <v>622</v>
      </c>
      <c r="H408" s="738" t="s">
        <v>685</v>
      </c>
      <c r="I408" s="738" t="s">
        <v>686</v>
      </c>
      <c r="J408" s="738" t="s">
        <v>687</v>
      </c>
      <c r="K408" s="738" t="s">
        <v>688</v>
      </c>
      <c r="L408" s="740">
        <v>63.050000000000033</v>
      </c>
      <c r="M408" s="740">
        <v>13</v>
      </c>
      <c r="N408" s="741">
        <v>819.65000000000043</v>
      </c>
    </row>
    <row r="409" spans="1:14" ht="14.4" customHeight="1" x14ac:dyDescent="0.3">
      <c r="A409" s="736" t="s">
        <v>553</v>
      </c>
      <c r="B409" s="737" t="s">
        <v>2715</v>
      </c>
      <c r="C409" s="738" t="s">
        <v>563</v>
      </c>
      <c r="D409" s="739" t="s">
        <v>564</v>
      </c>
      <c r="E409" s="738" t="s">
        <v>578</v>
      </c>
      <c r="F409" s="739" t="s">
        <v>2716</v>
      </c>
      <c r="G409" s="738" t="s">
        <v>622</v>
      </c>
      <c r="H409" s="738" t="s">
        <v>689</v>
      </c>
      <c r="I409" s="738" t="s">
        <v>690</v>
      </c>
      <c r="J409" s="738" t="s">
        <v>691</v>
      </c>
      <c r="K409" s="738" t="s">
        <v>692</v>
      </c>
      <c r="L409" s="740">
        <v>40.219999999999992</v>
      </c>
      <c r="M409" s="740">
        <v>2</v>
      </c>
      <c r="N409" s="741">
        <v>80.439999999999984</v>
      </c>
    </row>
    <row r="410" spans="1:14" ht="14.4" customHeight="1" x14ac:dyDescent="0.3">
      <c r="A410" s="736" t="s">
        <v>553</v>
      </c>
      <c r="B410" s="737" t="s">
        <v>2715</v>
      </c>
      <c r="C410" s="738" t="s">
        <v>563</v>
      </c>
      <c r="D410" s="739" t="s">
        <v>564</v>
      </c>
      <c r="E410" s="738" t="s">
        <v>578</v>
      </c>
      <c r="F410" s="739" t="s">
        <v>2716</v>
      </c>
      <c r="G410" s="738" t="s">
        <v>622</v>
      </c>
      <c r="H410" s="738" t="s">
        <v>693</v>
      </c>
      <c r="I410" s="738" t="s">
        <v>694</v>
      </c>
      <c r="J410" s="738" t="s">
        <v>695</v>
      </c>
      <c r="K410" s="738" t="s">
        <v>696</v>
      </c>
      <c r="L410" s="740">
        <v>66.72</v>
      </c>
      <c r="M410" s="740">
        <v>20</v>
      </c>
      <c r="N410" s="741">
        <v>1334.4</v>
      </c>
    </row>
    <row r="411" spans="1:14" ht="14.4" customHeight="1" x14ac:dyDescent="0.3">
      <c r="A411" s="736" t="s">
        <v>553</v>
      </c>
      <c r="B411" s="737" t="s">
        <v>2715</v>
      </c>
      <c r="C411" s="738" t="s">
        <v>563</v>
      </c>
      <c r="D411" s="739" t="s">
        <v>564</v>
      </c>
      <c r="E411" s="738" t="s">
        <v>578</v>
      </c>
      <c r="F411" s="739" t="s">
        <v>2716</v>
      </c>
      <c r="G411" s="738" t="s">
        <v>622</v>
      </c>
      <c r="H411" s="738" t="s">
        <v>697</v>
      </c>
      <c r="I411" s="738" t="s">
        <v>698</v>
      </c>
      <c r="J411" s="738" t="s">
        <v>699</v>
      </c>
      <c r="K411" s="738" t="s">
        <v>700</v>
      </c>
      <c r="L411" s="740">
        <v>58.320000000000007</v>
      </c>
      <c r="M411" s="740">
        <v>10</v>
      </c>
      <c r="N411" s="741">
        <v>583.20000000000005</v>
      </c>
    </row>
    <row r="412" spans="1:14" ht="14.4" customHeight="1" x14ac:dyDescent="0.3">
      <c r="A412" s="736" t="s">
        <v>553</v>
      </c>
      <c r="B412" s="737" t="s">
        <v>2715</v>
      </c>
      <c r="C412" s="738" t="s">
        <v>563</v>
      </c>
      <c r="D412" s="739" t="s">
        <v>564</v>
      </c>
      <c r="E412" s="738" t="s">
        <v>578</v>
      </c>
      <c r="F412" s="739" t="s">
        <v>2716</v>
      </c>
      <c r="G412" s="738" t="s">
        <v>622</v>
      </c>
      <c r="H412" s="738" t="s">
        <v>709</v>
      </c>
      <c r="I412" s="738" t="s">
        <v>710</v>
      </c>
      <c r="J412" s="738" t="s">
        <v>711</v>
      </c>
      <c r="K412" s="738" t="s">
        <v>712</v>
      </c>
      <c r="L412" s="740">
        <v>290.8</v>
      </c>
      <c r="M412" s="740">
        <v>15</v>
      </c>
      <c r="N412" s="741">
        <v>4362</v>
      </c>
    </row>
    <row r="413" spans="1:14" ht="14.4" customHeight="1" x14ac:dyDescent="0.3">
      <c r="A413" s="736" t="s">
        <v>553</v>
      </c>
      <c r="B413" s="737" t="s">
        <v>2715</v>
      </c>
      <c r="C413" s="738" t="s">
        <v>563</v>
      </c>
      <c r="D413" s="739" t="s">
        <v>564</v>
      </c>
      <c r="E413" s="738" t="s">
        <v>578</v>
      </c>
      <c r="F413" s="739" t="s">
        <v>2716</v>
      </c>
      <c r="G413" s="738" t="s">
        <v>622</v>
      </c>
      <c r="H413" s="738" t="s">
        <v>717</v>
      </c>
      <c r="I413" s="738" t="s">
        <v>718</v>
      </c>
      <c r="J413" s="738" t="s">
        <v>719</v>
      </c>
      <c r="K413" s="738" t="s">
        <v>720</v>
      </c>
      <c r="L413" s="740">
        <v>41.14</v>
      </c>
      <c r="M413" s="740">
        <v>3</v>
      </c>
      <c r="N413" s="741">
        <v>123.42</v>
      </c>
    </row>
    <row r="414" spans="1:14" ht="14.4" customHeight="1" x14ac:dyDescent="0.3">
      <c r="A414" s="736" t="s">
        <v>553</v>
      </c>
      <c r="B414" s="737" t="s">
        <v>2715</v>
      </c>
      <c r="C414" s="738" t="s">
        <v>563</v>
      </c>
      <c r="D414" s="739" t="s">
        <v>564</v>
      </c>
      <c r="E414" s="738" t="s">
        <v>578</v>
      </c>
      <c r="F414" s="739" t="s">
        <v>2716</v>
      </c>
      <c r="G414" s="738" t="s">
        <v>622</v>
      </c>
      <c r="H414" s="738" t="s">
        <v>721</v>
      </c>
      <c r="I414" s="738" t="s">
        <v>722</v>
      </c>
      <c r="J414" s="738" t="s">
        <v>723</v>
      </c>
      <c r="K414" s="738" t="s">
        <v>724</v>
      </c>
      <c r="L414" s="740">
        <v>93.760017784524052</v>
      </c>
      <c r="M414" s="740">
        <v>10</v>
      </c>
      <c r="N414" s="741">
        <v>937.60017784524052</v>
      </c>
    </row>
    <row r="415" spans="1:14" ht="14.4" customHeight="1" x14ac:dyDescent="0.3">
      <c r="A415" s="736" t="s">
        <v>553</v>
      </c>
      <c r="B415" s="737" t="s">
        <v>2715</v>
      </c>
      <c r="C415" s="738" t="s">
        <v>563</v>
      </c>
      <c r="D415" s="739" t="s">
        <v>564</v>
      </c>
      <c r="E415" s="738" t="s">
        <v>578</v>
      </c>
      <c r="F415" s="739" t="s">
        <v>2716</v>
      </c>
      <c r="G415" s="738" t="s">
        <v>622</v>
      </c>
      <c r="H415" s="738" t="s">
        <v>733</v>
      </c>
      <c r="I415" s="738" t="s">
        <v>733</v>
      </c>
      <c r="J415" s="738" t="s">
        <v>734</v>
      </c>
      <c r="K415" s="738" t="s">
        <v>735</v>
      </c>
      <c r="L415" s="740">
        <v>36.54230468417181</v>
      </c>
      <c r="M415" s="740">
        <v>130</v>
      </c>
      <c r="N415" s="741">
        <v>4750.4996089423357</v>
      </c>
    </row>
    <row r="416" spans="1:14" ht="14.4" customHeight="1" x14ac:dyDescent="0.3">
      <c r="A416" s="736" t="s">
        <v>553</v>
      </c>
      <c r="B416" s="737" t="s">
        <v>2715</v>
      </c>
      <c r="C416" s="738" t="s">
        <v>563</v>
      </c>
      <c r="D416" s="739" t="s">
        <v>564</v>
      </c>
      <c r="E416" s="738" t="s">
        <v>578</v>
      </c>
      <c r="F416" s="739" t="s">
        <v>2716</v>
      </c>
      <c r="G416" s="738" t="s">
        <v>622</v>
      </c>
      <c r="H416" s="738" t="s">
        <v>736</v>
      </c>
      <c r="I416" s="738" t="s">
        <v>737</v>
      </c>
      <c r="J416" s="738" t="s">
        <v>691</v>
      </c>
      <c r="K416" s="738" t="s">
        <v>738</v>
      </c>
      <c r="L416" s="740">
        <v>157.70999999999995</v>
      </c>
      <c r="M416" s="740">
        <v>3</v>
      </c>
      <c r="N416" s="741">
        <v>473.12999999999988</v>
      </c>
    </row>
    <row r="417" spans="1:14" ht="14.4" customHeight="1" x14ac:dyDescent="0.3">
      <c r="A417" s="736" t="s">
        <v>553</v>
      </c>
      <c r="B417" s="737" t="s">
        <v>2715</v>
      </c>
      <c r="C417" s="738" t="s">
        <v>563</v>
      </c>
      <c r="D417" s="739" t="s">
        <v>564</v>
      </c>
      <c r="E417" s="738" t="s">
        <v>578</v>
      </c>
      <c r="F417" s="739" t="s">
        <v>2716</v>
      </c>
      <c r="G417" s="738" t="s">
        <v>622</v>
      </c>
      <c r="H417" s="738" t="s">
        <v>747</v>
      </c>
      <c r="I417" s="738" t="s">
        <v>748</v>
      </c>
      <c r="J417" s="738" t="s">
        <v>745</v>
      </c>
      <c r="K417" s="738" t="s">
        <v>749</v>
      </c>
      <c r="L417" s="740">
        <v>73.790000000000035</v>
      </c>
      <c r="M417" s="740">
        <v>2</v>
      </c>
      <c r="N417" s="741">
        <v>147.58000000000007</v>
      </c>
    </row>
    <row r="418" spans="1:14" ht="14.4" customHeight="1" x14ac:dyDescent="0.3">
      <c r="A418" s="736" t="s">
        <v>553</v>
      </c>
      <c r="B418" s="737" t="s">
        <v>2715</v>
      </c>
      <c r="C418" s="738" t="s">
        <v>563</v>
      </c>
      <c r="D418" s="739" t="s">
        <v>564</v>
      </c>
      <c r="E418" s="738" t="s">
        <v>578</v>
      </c>
      <c r="F418" s="739" t="s">
        <v>2716</v>
      </c>
      <c r="G418" s="738" t="s">
        <v>622</v>
      </c>
      <c r="H418" s="738" t="s">
        <v>1890</v>
      </c>
      <c r="I418" s="738" t="s">
        <v>1891</v>
      </c>
      <c r="J418" s="738" t="s">
        <v>1867</v>
      </c>
      <c r="K418" s="738" t="s">
        <v>1892</v>
      </c>
      <c r="L418" s="740">
        <v>103.98</v>
      </c>
      <c r="M418" s="740">
        <v>1</v>
      </c>
      <c r="N418" s="741">
        <v>103.98</v>
      </c>
    </row>
    <row r="419" spans="1:14" ht="14.4" customHeight="1" x14ac:dyDescent="0.3">
      <c r="A419" s="736" t="s">
        <v>553</v>
      </c>
      <c r="B419" s="737" t="s">
        <v>2715</v>
      </c>
      <c r="C419" s="738" t="s">
        <v>563</v>
      </c>
      <c r="D419" s="739" t="s">
        <v>564</v>
      </c>
      <c r="E419" s="738" t="s">
        <v>578</v>
      </c>
      <c r="F419" s="739" t="s">
        <v>2716</v>
      </c>
      <c r="G419" s="738" t="s">
        <v>622</v>
      </c>
      <c r="H419" s="738" t="s">
        <v>1893</v>
      </c>
      <c r="I419" s="738" t="s">
        <v>1894</v>
      </c>
      <c r="J419" s="738" t="s">
        <v>1895</v>
      </c>
      <c r="K419" s="738" t="s">
        <v>1896</v>
      </c>
      <c r="L419" s="740">
        <v>84.240000000000023</v>
      </c>
      <c r="M419" s="740">
        <v>1</v>
      </c>
      <c r="N419" s="741">
        <v>84.240000000000023</v>
      </c>
    </row>
    <row r="420" spans="1:14" ht="14.4" customHeight="1" x14ac:dyDescent="0.3">
      <c r="A420" s="736" t="s">
        <v>553</v>
      </c>
      <c r="B420" s="737" t="s">
        <v>2715</v>
      </c>
      <c r="C420" s="738" t="s">
        <v>563</v>
      </c>
      <c r="D420" s="739" t="s">
        <v>564</v>
      </c>
      <c r="E420" s="738" t="s">
        <v>578</v>
      </c>
      <c r="F420" s="739" t="s">
        <v>2716</v>
      </c>
      <c r="G420" s="738" t="s">
        <v>622</v>
      </c>
      <c r="H420" s="738" t="s">
        <v>750</v>
      </c>
      <c r="I420" s="738" t="s">
        <v>751</v>
      </c>
      <c r="J420" s="738" t="s">
        <v>752</v>
      </c>
      <c r="K420" s="738" t="s">
        <v>753</v>
      </c>
      <c r="L420" s="740">
        <v>99.460000000000036</v>
      </c>
      <c r="M420" s="740">
        <v>2</v>
      </c>
      <c r="N420" s="741">
        <v>198.92000000000007</v>
      </c>
    </row>
    <row r="421" spans="1:14" ht="14.4" customHeight="1" x14ac:dyDescent="0.3">
      <c r="A421" s="736" t="s">
        <v>553</v>
      </c>
      <c r="B421" s="737" t="s">
        <v>2715</v>
      </c>
      <c r="C421" s="738" t="s">
        <v>563</v>
      </c>
      <c r="D421" s="739" t="s">
        <v>564</v>
      </c>
      <c r="E421" s="738" t="s">
        <v>578</v>
      </c>
      <c r="F421" s="739" t="s">
        <v>2716</v>
      </c>
      <c r="G421" s="738" t="s">
        <v>622</v>
      </c>
      <c r="H421" s="738" t="s">
        <v>1897</v>
      </c>
      <c r="I421" s="738" t="s">
        <v>1898</v>
      </c>
      <c r="J421" s="738" t="s">
        <v>1899</v>
      </c>
      <c r="K421" s="738" t="s">
        <v>1900</v>
      </c>
      <c r="L421" s="740">
        <v>86.020081581951729</v>
      </c>
      <c r="M421" s="740">
        <v>1</v>
      </c>
      <c r="N421" s="741">
        <v>86.020081581951729</v>
      </c>
    </row>
    <row r="422" spans="1:14" ht="14.4" customHeight="1" x14ac:dyDescent="0.3">
      <c r="A422" s="736" t="s">
        <v>553</v>
      </c>
      <c r="B422" s="737" t="s">
        <v>2715</v>
      </c>
      <c r="C422" s="738" t="s">
        <v>563</v>
      </c>
      <c r="D422" s="739" t="s">
        <v>564</v>
      </c>
      <c r="E422" s="738" t="s">
        <v>578</v>
      </c>
      <c r="F422" s="739" t="s">
        <v>2716</v>
      </c>
      <c r="G422" s="738" t="s">
        <v>622</v>
      </c>
      <c r="H422" s="738" t="s">
        <v>1901</v>
      </c>
      <c r="I422" s="738" t="s">
        <v>1902</v>
      </c>
      <c r="J422" s="738" t="s">
        <v>1101</v>
      </c>
      <c r="K422" s="738" t="s">
        <v>1903</v>
      </c>
      <c r="L422" s="740">
        <v>71.17</v>
      </c>
      <c r="M422" s="740">
        <v>1</v>
      </c>
      <c r="N422" s="741">
        <v>71.17</v>
      </c>
    </row>
    <row r="423" spans="1:14" ht="14.4" customHeight="1" x14ac:dyDescent="0.3">
      <c r="A423" s="736" t="s">
        <v>553</v>
      </c>
      <c r="B423" s="737" t="s">
        <v>2715</v>
      </c>
      <c r="C423" s="738" t="s">
        <v>563</v>
      </c>
      <c r="D423" s="739" t="s">
        <v>564</v>
      </c>
      <c r="E423" s="738" t="s">
        <v>578</v>
      </c>
      <c r="F423" s="739" t="s">
        <v>2716</v>
      </c>
      <c r="G423" s="738" t="s">
        <v>622</v>
      </c>
      <c r="H423" s="738" t="s">
        <v>762</v>
      </c>
      <c r="I423" s="738" t="s">
        <v>763</v>
      </c>
      <c r="J423" s="738" t="s">
        <v>764</v>
      </c>
      <c r="K423" s="738" t="s">
        <v>765</v>
      </c>
      <c r="L423" s="740">
        <v>299.00133333333332</v>
      </c>
      <c r="M423" s="740">
        <v>3</v>
      </c>
      <c r="N423" s="741">
        <v>897.00399999999991</v>
      </c>
    </row>
    <row r="424" spans="1:14" ht="14.4" customHeight="1" x14ac:dyDescent="0.3">
      <c r="A424" s="736" t="s">
        <v>553</v>
      </c>
      <c r="B424" s="737" t="s">
        <v>2715</v>
      </c>
      <c r="C424" s="738" t="s">
        <v>563</v>
      </c>
      <c r="D424" s="739" t="s">
        <v>564</v>
      </c>
      <c r="E424" s="738" t="s">
        <v>578</v>
      </c>
      <c r="F424" s="739" t="s">
        <v>2716</v>
      </c>
      <c r="G424" s="738" t="s">
        <v>622</v>
      </c>
      <c r="H424" s="738" t="s">
        <v>766</v>
      </c>
      <c r="I424" s="738" t="s">
        <v>767</v>
      </c>
      <c r="J424" s="738" t="s">
        <v>768</v>
      </c>
      <c r="K424" s="738" t="s">
        <v>769</v>
      </c>
      <c r="L424" s="740">
        <v>8.5800425030938623</v>
      </c>
      <c r="M424" s="740">
        <v>24</v>
      </c>
      <c r="N424" s="741">
        <v>205.92102007425271</v>
      </c>
    </row>
    <row r="425" spans="1:14" ht="14.4" customHeight="1" x14ac:dyDescent="0.3">
      <c r="A425" s="736" t="s">
        <v>553</v>
      </c>
      <c r="B425" s="737" t="s">
        <v>2715</v>
      </c>
      <c r="C425" s="738" t="s">
        <v>563</v>
      </c>
      <c r="D425" s="739" t="s">
        <v>564</v>
      </c>
      <c r="E425" s="738" t="s">
        <v>578</v>
      </c>
      <c r="F425" s="739" t="s">
        <v>2716</v>
      </c>
      <c r="G425" s="738" t="s">
        <v>622</v>
      </c>
      <c r="H425" s="738" t="s">
        <v>778</v>
      </c>
      <c r="I425" s="738" t="s">
        <v>779</v>
      </c>
      <c r="J425" s="738" t="s">
        <v>780</v>
      </c>
      <c r="K425" s="738" t="s">
        <v>781</v>
      </c>
      <c r="L425" s="740">
        <v>61.777999999999992</v>
      </c>
      <c r="M425" s="740">
        <v>15</v>
      </c>
      <c r="N425" s="741">
        <v>926.66999999999985</v>
      </c>
    </row>
    <row r="426" spans="1:14" ht="14.4" customHeight="1" x14ac:dyDescent="0.3">
      <c r="A426" s="736" t="s">
        <v>553</v>
      </c>
      <c r="B426" s="737" t="s">
        <v>2715</v>
      </c>
      <c r="C426" s="738" t="s">
        <v>563</v>
      </c>
      <c r="D426" s="739" t="s">
        <v>564</v>
      </c>
      <c r="E426" s="738" t="s">
        <v>578</v>
      </c>
      <c r="F426" s="739" t="s">
        <v>2716</v>
      </c>
      <c r="G426" s="738" t="s">
        <v>622</v>
      </c>
      <c r="H426" s="738" t="s">
        <v>782</v>
      </c>
      <c r="I426" s="738" t="s">
        <v>783</v>
      </c>
      <c r="J426" s="738" t="s">
        <v>784</v>
      </c>
      <c r="K426" s="738" t="s">
        <v>785</v>
      </c>
      <c r="L426" s="740">
        <v>73.660000000000011</v>
      </c>
      <c r="M426" s="740">
        <v>5</v>
      </c>
      <c r="N426" s="741">
        <v>368.30000000000007</v>
      </c>
    </row>
    <row r="427" spans="1:14" ht="14.4" customHeight="1" x14ac:dyDescent="0.3">
      <c r="A427" s="736" t="s">
        <v>553</v>
      </c>
      <c r="B427" s="737" t="s">
        <v>2715</v>
      </c>
      <c r="C427" s="738" t="s">
        <v>563</v>
      </c>
      <c r="D427" s="739" t="s">
        <v>564</v>
      </c>
      <c r="E427" s="738" t="s">
        <v>578</v>
      </c>
      <c r="F427" s="739" t="s">
        <v>2716</v>
      </c>
      <c r="G427" s="738" t="s">
        <v>622</v>
      </c>
      <c r="H427" s="738" t="s">
        <v>790</v>
      </c>
      <c r="I427" s="738" t="s">
        <v>791</v>
      </c>
      <c r="J427" s="738" t="s">
        <v>792</v>
      </c>
      <c r="K427" s="738" t="s">
        <v>793</v>
      </c>
      <c r="L427" s="740">
        <v>82.57</v>
      </c>
      <c r="M427" s="740">
        <v>2</v>
      </c>
      <c r="N427" s="741">
        <v>165.14</v>
      </c>
    </row>
    <row r="428" spans="1:14" ht="14.4" customHeight="1" x14ac:dyDescent="0.3">
      <c r="A428" s="736" t="s">
        <v>553</v>
      </c>
      <c r="B428" s="737" t="s">
        <v>2715</v>
      </c>
      <c r="C428" s="738" t="s">
        <v>563</v>
      </c>
      <c r="D428" s="739" t="s">
        <v>564</v>
      </c>
      <c r="E428" s="738" t="s">
        <v>578</v>
      </c>
      <c r="F428" s="739" t="s">
        <v>2716</v>
      </c>
      <c r="G428" s="738" t="s">
        <v>622</v>
      </c>
      <c r="H428" s="738" t="s">
        <v>798</v>
      </c>
      <c r="I428" s="738" t="s">
        <v>799</v>
      </c>
      <c r="J428" s="738" t="s">
        <v>796</v>
      </c>
      <c r="K428" s="738" t="s">
        <v>800</v>
      </c>
      <c r="L428" s="740">
        <v>68.400000000000006</v>
      </c>
      <c r="M428" s="740">
        <v>2</v>
      </c>
      <c r="N428" s="741">
        <v>136.80000000000001</v>
      </c>
    </row>
    <row r="429" spans="1:14" ht="14.4" customHeight="1" x14ac:dyDescent="0.3">
      <c r="A429" s="736" t="s">
        <v>553</v>
      </c>
      <c r="B429" s="737" t="s">
        <v>2715</v>
      </c>
      <c r="C429" s="738" t="s">
        <v>563</v>
      </c>
      <c r="D429" s="739" t="s">
        <v>564</v>
      </c>
      <c r="E429" s="738" t="s">
        <v>578</v>
      </c>
      <c r="F429" s="739" t="s">
        <v>2716</v>
      </c>
      <c r="G429" s="738" t="s">
        <v>622</v>
      </c>
      <c r="H429" s="738" t="s">
        <v>801</v>
      </c>
      <c r="I429" s="738" t="s">
        <v>802</v>
      </c>
      <c r="J429" s="738" t="s">
        <v>803</v>
      </c>
      <c r="K429" s="738" t="s">
        <v>804</v>
      </c>
      <c r="L429" s="740">
        <v>73.988778964393717</v>
      </c>
      <c r="M429" s="740">
        <v>3</v>
      </c>
      <c r="N429" s="741">
        <v>221.96633689318116</v>
      </c>
    </row>
    <row r="430" spans="1:14" ht="14.4" customHeight="1" x14ac:dyDescent="0.3">
      <c r="A430" s="736" t="s">
        <v>553</v>
      </c>
      <c r="B430" s="737" t="s">
        <v>2715</v>
      </c>
      <c r="C430" s="738" t="s">
        <v>563</v>
      </c>
      <c r="D430" s="739" t="s">
        <v>564</v>
      </c>
      <c r="E430" s="738" t="s">
        <v>578</v>
      </c>
      <c r="F430" s="739" t="s">
        <v>2716</v>
      </c>
      <c r="G430" s="738" t="s">
        <v>622</v>
      </c>
      <c r="H430" s="738" t="s">
        <v>805</v>
      </c>
      <c r="I430" s="738" t="s">
        <v>806</v>
      </c>
      <c r="J430" s="738" t="s">
        <v>807</v>
      </c>
      <c r="K430" s="738" t="s">
        <v>808</v>
      </c>
      <c r="L430" s="740">
        <v>117.41000000000003</v>
      </c>
      <c r="M430" s="740">
        <v>22</v>
      </c>
      <c r="N430" s="741">
        <v>2583.0200000000004</v>
      </c>
    </row>
    <row r="431" spans="1:14" ht="14.4" customHeight="1" x14ac:dyDescent="0.3">
      <c r="A431" s="736" t="s">
        <v>553</v>
      </c>
      <c r="B431" s="737" t="s">
        <v>2715</v>
      </c>
      <c r="C431" s="738" t="s">
        <v>563</v>
      </c>
      <c r="D431" s="739" t="s">
        <v>564</v>
      </c>
      <c r="E431" s="738" t="s">
        <v>578</v>
      </c>
      <c r="F431" s="739" t="s">
        <v>2716</v>
      </c>
      <c r="G431" s="738" t="s">
        <v>622</v>
      </c>
      <c r="H431" s="738" t="s">
        <v>1904</v>
      </c>
      <c r="I431" s="738" t="s">
        <v>1904</v>
      </c>
      <c r="J431" s="738" t="s">
        <v>1905</v>
      </c>
      <c r="K431" s="738" t="s">
        <v>1906</v>
      </c>
      <c r="L431" s="740">
        <v>90.01999897894963</v>
      </c>
      <c r="M431" s="740">
        <v>1</v>
      </c>
      <c r="N431" s="741">
        <v>90.01999897894963</v>
      </c>
    </row>
    <row r="432" spans="1:14" ht="14.4" customHeight="1" x14ac:dyDescent="0.3">
      <c r="A432" s="736" t="s">
        <v>553</v>
      </c>
      <c r="B432" s="737" t="s">
        <v>2715</v>
      </c>
      <c r="C432" s="738" t="s">
        <v>563</v>
      </c>
      <c r="D432" s="739" t="s">
        <v>564</v>
      </c>
      <c r="E432" s="738" t="s">
        <v>578</v>
      </c>
      <c r="F432" s="739" t="s">
        <v>2716</v>
      </c>
      <c r="G432" s="738" t="s">
        <v>622</v>
      </c>
      <c r="H432" s="738" t="s">
        <v>809</v>
      </c>
      <c r="I432" s="738" t="s">
        <v>810</v>
      </c>
      <c r="J432" s="738" t="s">
        <v>811</v>
      </c>
      <c r="K432" s="738" t="s">
        <v>812</v>
      </c>
      <c r="L432" s="740">
        <v>71.139999999999986</v>
      </c>
      <c r="M432" s="740">
        <v>5</v>
      </c>
      <c r="N432" s="741">
        <v>355.69999999999993</v>
      </c>
    </row>
    <row r="433" spans="1:14" ht="14.4" customHeight="1" x14ac:dyDescent="0.3">
      <c r="A433" s="736" t="s">
        <v>553</v>
      </c>
      <c r="B433" s="737" t="s">
        <v>2715</v>
      </c>
      <c r="C433" s="738" t="s">
        <v>563</v>
      </c>
      <c r="D433" s="739" t="s">
        <v>564</v>
      </c>
      <c r="E433" s="738" t="s">
        <v>578</v>
      </c>
      <c r="F433" s="739" t="s">
        <v>2716</v>
      </c>
      <c r="G433" s="738" t="s">
        <v>622</v>
      </c>
      <c r="H433" s="738" t="s">
        <v>813</v>
      </c>
      <c r="I433" s="738" t="s">
        <v>814</v>
      </c>
      <c r="J433" s="738" t="s">
        <v>815</v>
      </c>
      <c r="K433" s="738" t="s">
        <v>816</v>
      </c>
      <c r="L433" s="740">
        <v>125.43000000000002</v>
      </c>
      <c r="M433" s="740">
        <v>5</v>
      </c>
      <c r="N433" s="741">
        <v>627.15000000000009</v>
      </c>
    </row>
    <row r="434" spans="1:14" ht="14.4" customHeight="1" x14ac:dyDescent="0.3">
      <c r="A434" s="736" t="s">
        <v>553</v>
      </c>
      <c r="B434" s="737" t="s">
        <v>2715</v>
      </c>
      <c r="C434" s="738" t="s">
        <v>563</v>
      </c>
      <c r="D434" s="739" t="s">
        <v>564</v>
      </c>
      <c r="E434" s="738" t="s">
        <v>578</v>
      </c>
      <c r="F434" s="739" t="s">
        <v>2716</v>
      </c>
      <c r="G434" s="738" t="s">
        <v>622</v>
      </c>
      <c r="H434" s="738" t="s">
        <v>817</v>
      </c>
      <c r="I434" s="738" t="s">
        <v>818</v>
      </c>
      <c r="J434" s="738" t="s">
        <v>819</v>
      </c>
      <c r="K434" s="738" t="s">
        <v>820</v>
      </c>
      <c r="L434" s="740">
        <v>124.26999999999998</v>
      </c>
      <c r="M434" s="740">
        <v>1</v>
      </c>
      <c r="N434" s="741">
        <v>124.26999999999998</v>
      </c>
    </row>
    <row r="435" spans="1:14" ht="14.4" customHeight="1" x14ac:dyDescent="0.3">
      <c r="A435" s="736" t="s">
        <v>553</v>
      </c>
      <c r="B435" s="737" t="s">
        <v>2715</v>
      </c>
      <c r="C435" s="738" t="s">
        <v>563</v>
      </c>
      <c r="D435" s="739" t="s">
        <v>564</v>
      </c>
      <c r="E435" s="738" t="s">
        <v>578</v>
      </c>
      <c r="F435" s="739" t="s">
        <v>2716</v>
      </c>
      <c r="G435" s="738" t="s">
        <v>622</v>
      </c>
      <c r="H435" s="738" t="s">
        <v>821</v>
      </c>
      <c r="I435" s="738" t="s">
        <v>822</v>
      </c>
      <c r="J435" s="738" t="s">
        <v>823</v>
      </c>
      <c r="K435" s="738" t="s">
        <v>824</v>
      </c>
      <c r="L435" s="740">
        <v>176.62000000000003</v>
      </c>
      <c r="M435" s="740">
        <v>17</v>
      </c>
      <c r="N435" s="741">
        <v>3002.5400000000004</v>
      </c>
    </row>
    <row r="436" spans="1:14" ht="14.4" customHeight="1" x14ac:dyDescent="0.3">
      <c r="A436" s="736" t="s">
        <v>553</v>
      </c>
      <c r="B436" s="737" t="s">
        <v>2715</v>
      </c>
      <c r="C436" s="738" t="s">
        <v>563</v>
      </c>
      <c r="D436" s="739" t="s">
        <v>564</v>
      </c>
      <c r="E436" s="738" t="s">
        <v>578</v>
      </c>
      <c r="F436" s="739" t="s">
        <v>2716</v>
      </c>
      <c r="G436" s="738" t="s">
        <v>622</v>
      </c>
      <c r="H436" s="738" t="s">
        <v>825</v>
      </c>
      <c r="I436" s="738" t="s">
        <v>826</v>
      </c>
      <c r="J436" s="738" t="s">
        <v>827</v>
      </c>
      <c r="K436" s="738" t="s">
        <v>828</v>
      </c>
      <c r="L436" s="740">
        <v>23.510000000000012</v>
      </c>
      <c r="M436" s="740">
        <v>2</v>
      </c>
      <c r="N436" s="741">
        <v>47.020000000000024</v>
      </c>
    </row>
    <row r="437" spans="1:14" ht="14.4" customHeight="1" x14ac:dyDescent="0.3">
      <c r="A437" s="736" t="s">
        <v>553</v>
      </c>
      <c r="B437" s="737" t="s">
        <v>2715</v>
      </c>
      <c r="C437" s="738" t="s">
        <v>563</v>
      </c>
      <c r="D437" s="739" t="s">
        <v>564</v>
      </c>
      <c r="E437" s="738" t="s">
        <v>578</v>
      </c>
      <c r="F437" s="739" t="s">
        <v>2716</v>
      </c>
      <c r="G437" s="738" t="s">
        <v>622</v>
      </c>
      <c r="H437" s="738" t="s">
        <v>833</v>
      </c>
      <c r="I437" s="738" t="s">
        <v>834</v>
      </c>
      <c r="J437" s="738" t="s">
        <v>835</v>
      </c>
      <c r="K437" s="738" t="s">
        <v>836</v>
      </c>
      <c r="L437" s="740">
        <v>60.139999999999993</v>
      </c>
      <c r="M437" s="740">
        <v>55</v>
      </c>
      <c r="N437" s="741">
        <v>3307.7</v>
      </c>
    </row>
    <row r="438" spans="1:14" ht="14.4" customHeight="1" x14ac:dyDescent="0.3">
      <c r="A438" s="736" t="s">
        <v>553</v>
      </c>
      <c r="B438" s="737" t="s">
        <v>2715</v>
      </c>
      <c r="C438" s="738" t="s">
        <v>563</v>
      </c>
      <c r="D438" s="739" t="s">
        <v>564</v>
      </c>
      <c r="E438" s="738" t="s">
        <v>578</v>
      </c>
      <c r="F438" s="739" t="s">
        <v>2716</v>
      </c>
      <c r="G438" s="738" t="s">
        <v>622</v>
      </c>
      <c r="H438" s="738" t="s">
        <v>837</v>
      </c>
      <c r="I438" s="738" t="s">
        <v>837</v>
      </c>
      <c r="J438" s="738" t="s">
        <v>838</v>
      </c>
      <c r="K438" s="738" t="s">
        <v>839</v>
      </c>
      <c r="L438" s="740">
        <v>147.5</v>
      </c>
      <c r="M438" s="740">
        <v>1</v>
      </c>
      <c r="N438" s="741">
        <v>147.5</v>
      </c>
    </row>
    <row r="439" spans="1:14" ht="14.4" customHeight="1" x14ac:dyDescent="0.3">
      <c r="A439" s="736" t="s">
        <v>553</v>
      </c>
      <c r="B439" s="737" t="s">
        <v>2715</v>
      </c>
      <c r="C439" s="738" t="s">
        <v>563</v>
      </c>
      <c r="D439" s="739" t="s">
        <v>564</v>
      </c>
      <c r="E439" s="738" t="s">
        <v>578</v>
      </c>
      <c r="F439" s="739" t="s">
        <v>2716</v>
      </c>
      <c r="G439" s="738" t="s">
        <v>622</v>
      </c>
      <c r="H439" s="738" t="s">
        <v>1907</v>
      </c>
      <c r="I439" s="738" t="s">
        <v>1908</v>
      </c>
      <c r="J439" s="738" t="s">
        <v>1909</v>
      </c>
      <c r="K439" s="738" t="s">
        <v>1910</v>
      </c>
      <c r="L439" s="740">
        <v>414.78999999999996</v>
      </c>
      <c r="M439" s="740">
        <v>2</v>
      </c>
      <c r="N439" s="741">
        <v>829.57999999999993</v>
      </c>
    </row>
    <row r="440" spans="1:14" ht="14.4" customHeight="1" x14ac:dyDescent="0.3">
      <c r="A440" s="736" t="s">
        <v>553</v>
      </c>
      <c r="B440" s="737" t="s">
        <v>2715</v>
      </c>
      <c r="C440" s="738" t="s">
        <v>563</v>
      </c>
      <c r="D440" s="739" t="s">
        <v>564</v>
      </c>
      <c r="E440" s="738" t="s">
        <v>578</v>
      </c>
      <c r="F440" s="739" t="s">
        <v>2716</v>
      </c>
      <c r="G440" s="738" t="s">
        <v>622</v>
      </c>
      <c r="H440" s="738" t="s">
        <v>1911</v>
      </c>
      <c r="I440" s="738" t="s">
        <v>1912</v>
      </c>
      <c r="J440" s="738" t="s">
        <v>1913</v>
      </c>
      <c r="K440" s="738" t="s">
        <v>1914</v>
      </c>
      <c r="L440" s="740">
        <v>322.49003058517047</v>
      </c>
      <c r="M440" s="740">
        <v>10</v>
      </c>
      <c r="N440" s="741">
        <v>3224.9003058517046</v>
      </c>
    </row>
    <row r="441" spans="1:14" ht="14.4" customHeight="1" x14ac:dyDescent="0.3">
      <c r="A441" s="736" t="s">
        <v>553</v>
      </c>
      <c r="B441" s="737" t="s">
        <v>2715</v>
      </c>
      <c r="C441" s="738" t="s">
        <v>563</v>
      </c>
      <c r="D441" s="739" t="s">
        <v>564</v>
      </c>
      <c r="E441" s="738" t="s">
        <v>578</v>
      </c>
      <c r="F441" s="739" t="s">
        <v>2716</v>
      </c>
      <c r="G441" s="738" t="s">
        <v>622</v>
      </c>
      <c r="H441" s="738" t="s">
        <v>852</v>
      </c>
      <c r="I441" s="738" t="s">
        <v>853</v>
      </c>
      <c r="J441" s="738" t="s">
        <v>854</v>
      </c>
      <c r="K441" s="738" t="s">
        <v>855</v>
      </c>
      <c r="L441" s="740">
        <v>41.2</v>
      </c>
      <c r="M441" s="740">
        <v>20</v>
      </c>
      <c r="N441" s="741">
        <v>824</v>
      </c>
    </row>
    <row r="442" spans="1:14" ht="14.4" customHeight="1" x14ac:dyDescent="0.3">
      <c r="A442" s="736" t="s">
        <v>553</v>
      </c>
      <c r="B442" s="737" t="s">
        <v>2715</v>
      </c>
      <c r="C442" s="738" t="s">
        <v>563</v>
      </c>
      <c r="D442" s="739" t="s">
        <v>564</v>
      </c>
      <c r="E442" s="738" t="s">
        <v>578</v>
      </c>
      <c r="F442" s="739" t="s">
        <v>2716</v>
      </c>
      <c r="G442" s="738" t="s">
        <v>622</v>
      </c>
      <c r="H442" s="738" t="s">
        <v>856</v>
      </c>
      <c r="I442" s="738" t="s">
        <v>857</v>
      </c>
      <c r="J442" s="738" t="s">
        <v>858</v>
      </c>
      <c r="K442" s="738" t="s">
        <v>859</v>
      </c>
      <c r="L442" s="740">
        <v>125.98</v>
      </c>
      <c r="M442" s="740">
        <v>11</v>
      </c>
      <c r="N442" s="741">
        <v>1385.78</v>
      </c>
    </row>
    <row r="443" spans="1:14" ht="14.4" customHeight="1" x14ac:dyDescent="0.3">
      <c r="A443" s="736" t="s">
        <v>553</v>
      </c>
      <c r="B443" s="737" t="s">
        <v>2715</v>
      </c>
      <c r="C443" s="738" t="s">
        <v>563</v>
      </c>
      <c r="D443" s="739" t="s">
        <v>564</v>
      </c>
      <c r="E443" s="738" t="s">
        <v>578</v>
      </c>
      <c r="F443" s="739" t="s">
        <v>2716</v>
      </c>
      <c r="G443" s="738" t="s">
        <v>622</v>
      </c>
      <c r="H443" s="738" t="s">
        <v>860</v>
      </c>
      <c r="I443" s="738" t="s">
        <v>861</v>
      </c>
      <c r="J443" s="738" t="s">
        <v>862</v>
      </c>
      <c r="K443" s="738" t="s">
        <v>863</v>
      </c>
      <c r="L443" s="740">
        <v>127.44999610945479</v>
      </c>
      <c r="M443" s="740">
        <v>12</v>
      </c>
      <c r="N443" s="741">
        <v>1529.3999533134574</v>
      </c>
    </row>
    <row r="444" spans="1:14" ht="14.4" customHeight="1" x14ac:dyDescent="0.3">
      <c r="A444" s="736" t="s">
        <v>553</v>
      </c>
      <c r="B444" s="737" t="s">
        <v>2715</v>
      </c>
      <c r="C444" s="738" t="s">
        <v>563</v>
      </c>
      <c r="D444" s="739" t="s">
        <v>564</v>
      </c>
      <c r="E444" s="738" t="s">
        <v>578</v>
      </c>
      <c r="F444" s="739" t="s">
        <v>2716</v>
      </c>
      <c r="G444" s="738" t="s">
        <v>622</v>
      </c>
      <c r="H444" s="738" t="s">
        <v>864</v>
      </c>
      <c r="I444" s="738" t="s">
        <v>865</v>
      </c>
      <c r="J444" s="738" t="s">
        <v>866</v>
      </c>
      <c r="K444" s="738" t="s">
        <v>867</v>
      </c>
      <c r="L444" s="740">
        <v>142.49222222222224</v>
      </c>
      <c r="M444" s="740">
        <v>9</v>
      </c>
      <c r="N444" s="741">
        <v>1282.43</v>
      </c>
    </row>
    <row r="445" spans="1:14" ht="14.4" customHeight="1" x14ac:dyDescent="0.3">
      <c r="A445" s="736" t="s">
        <v>553</v>
      </c>
      <c r="B445" s="737" t="s">
        <v>2715</v>
      </c>
      <c r="C445" s="738" t="s">
        <v>563</v>
      </c>
      <c r="D445" s="739" t="s">
        <v>564</v>
      </c>
      <c r="E445" s="738" t="s">
        <v>578</v>
      </c>
      <c r="F445" s="739" t="s">
        <v>2716</v>
      </c>
      <c r="G445" s="738" t="s">
        <v>622</v>
      </c>
      <c r="H445" s="738" t="s">
        <v>1915</v>
      </c>
      <c r="I445" s="738" t="s">
        <v>1915</v>
      </c>
      <c r="J445" s="738" t="s">
        <v>1916</v>
      </c>
      <c r="K445" s="738" t="s">
        <v>1917</v>
      </c>
      <c r="L445" s="740">
        <v>131.75</v>
      </c>
      <c r="M445" s="740">
        <v>1</v>
      </c>
      <c r="N445" s="741">
        <v>131.75</v>
      </c>
    </row>
    <row r="446" spans="1:14" ht="14.4" customHeight="1" x14ac:dyDescent="0.3">
      <c r="A446" s="736" t="s">
        <v>553</v>
      </c>
      <c r="B446" s="737" t="s">
        <v>2715</v>
      </c>
      <c r="C446" s="738" t="s">
        <v>563</v>
      </c>
      <c r="D446" s="739" t="s">
        <v>564</v>
      </c>
      <c r="E446" s="738" t="s">
        <v>578</v>
      </c>
      <c r="F446" s="739" t="s">
        <v>2716</v>
      </c>
      <c r="G446" s="738" t="s">
        <v>622</v>
      </c>
      <c r="H446" s="738" t="s">
        <v>1918</v>
      </c>
      <c r="I446" s="738" t="s">
        <v>1919</v>
      </c>
      <c r="J446" s="738" t="s">
        <v>1920</v>
      </c>
      <c r="K446" s="738" t="s">
        <v>1921</v>
      </c>
      <c r="L446" s="740">
        <v>120.25</v>
      </c>
      <c r="M446" s="740">
        <v>1</v>
      </c>
      <c r="N446" s="741">
        <v>120.25</v>
      </c>
    </row>
    <row r="447" spans="1:14" ht="14.4" customHeight="1" x14ac:dyDescent="0.3">
      <c r="A447" s="736" t="s">
        <v>553</v>
      </c>
      <c r="B447" s="737" t="s">
        <v>2715</v>
      </c>
      <c r="C447" s="738" t="s">
        <v>563</v>
      </c>
      <c r="D447" s="739" t="s">
        <v>564</v>
      </c>
      <c r="E447" s="738" t="s">
        <v>578</v>
      </c>
      <c r="F447" s="739" t="s">
        <v>2716</v>
      </c>
      <c r="G447" s="738" t="s">
        <v>622</v>
      </c>
      <c r="H447" s="738" t="s">
        <v>868</v>
      </c>
      <c r="I447" s="738" t="s">
        <v>869</v>
      </c>
      <c r="J447" s="738" t="s">
        <v>707</v>
      </c>
      <c r="K447" s="738" t="s">
        <v>870</v>
      </c>
      <c r="L447" s="740">
        <v>44.970000000000006</v>
      </c>
      <c r="M447" s="740">
        <v>10</v>
      </c>
      <c r="N447" s="741">
        <v>449.70000000000005</v>
      </c>
    </row>
    <row r="448" spans="1:14" ht="14.4" customHeight="1" x14ac:dyDescent="0.3">
      <c r="A448" s="736" t="s">
        <v>553</v>
      </c>
      <c r="B448" s="737" t="s">
        <v>2715</v>
      </c>
      <c r="C448" s="738" t="s">
        <v>563</v>
      </c>
      <c r="D448" s="739" t="s">
        <v>564</v>
      </c>
      <c r="E448" s="738" t="s">
        <v>578</v>
      </c>
      <c r="F448" s="739" t="s">
        <v>2716</v>
      </c>
      <c r="G448" s="738" t="s">
        <v>622</v>
      </c>
      <c r="H448" s="738" t="s">
        <v>871</v>
      </c>
      <c r="I448" s="738" t="s">
        <v>871</v>
      </c>
      <c r="J448" s="738" t="s">
        <v>872</v>
      </c>
      <c r="K448" s="738" t="s">
        <v>873</v>
      </c>
      <c r="L448" s="740">
        <v>108.70000000000003</v>
      </c>
      <c r="M448" s="740">
        <v>15</v>
      </c>
      <c r="N448" s="741">
        <v>1630.5000000000005</v>
      </c>
    </row>
    <row r="449" spans="1:14" ht="14.4" customHeight="1" x14ac:dyDescent="0.3">
      <c r="A449" s="736" t="s">
        <v>553</v>
      </c>
      <c r="B449" s="737" t="s">
        <v>2715</v>
      </c>
      <c r="C449" s="738" t="s">
        <v>563</v>
      </c>
      <c r="D449" s="739" t="s">
        <v>564</v>
      </c>
      <c r="E449" s="738" t="s">
        <v>578</v>
      </c>
      <c r="F449" s="739" t="s">
        <v>2716</v>
      </c>
      <c r="G449" s="738" t="s">
        <v>622</v>
      </c>
      <c r="H449" s="738" t="s">
        <v>874</v>
      </c>
      <c r="I449" s="738" t="s">
        <v>875</v>
      </c>
      <c r="J449" s="738" t="s">
        <v>876</v>
      </c>
      <c r="K449" s="738" t="s">
        <v>877</v>
      </c>
      <c r="L449" s="740">
        <v>47.649817252090315</v>
      </c>
      <c r="M449" s="740">
        <v>25</v>
      </c>
      <c r="N449" s="741">
        <v>1191.2454313022579</v>
      </c>
    </row>
    <row r="450" spans="1:14" ht="14.4" customHeight="1" x14ac:dyDescent="0.3">
      <c r="A450" s="736" t="s">
        <v>553</v>
      </c>
      <c r="B450" s="737" t="s">
        <v>2715</v>
      </c>
      <c r="C450" s="738" t="s">
        <v>563</v>
      </c>
      <c r="D450" s="739" t="s">
        <v>564</v>
      </c>
      <c r="E450" s="738" t="s">
        <v>578</v>
      </c>
      <c r="F450" s="739" t="s">
        <v>2716</v>
      </c>
      <c r="G450" s="738" t="s">
        <v>622</v>
      </c>
      <c r="H450" s="738" t="s">
        <v>878</v>
      </c>
      <c r="I450" s="738" t="s">
        <v>879</v>
      </c>
      <c r="J450" s="738" t="s">
        <v>876</v>
      </c>
      <c r="K450" s="738" t="s">
        <v>880</v>
      </c>
      <c r="L450" s="740">
        <v>210.02007781434</v>
      </c>
      <c r="M450" s="740">
        <v>14</v>
      </c>
      <c r="N450" s="741">
        <v>2940.2810894007598</v>
      </c>
    </row>
    <row r="451" spans="1:14" ht="14.4" customHeight="1" x14ac:dyDescent="0.3">
      <c r="A451" s="736" t="s">
        <v>553</v>
      </c>
      <c r="B451" s="737" t="s">
        <v>2715</v>
      </c>
      <c r="C451" s="738" t="s">
        <v>563</v>
      </c>
      <c r="D451" s="739" t="s">
        <v>564</v>
      </c>
      <c r="E451" s="738" t="s">
        <v>578</v>
      </c>
      <c r="F451" s="739" t="s">
        <v>2716</v>
      </c>
      <c r="G451" s="738" t="s">
        <v>622</v>
      </c>
      <c r="H451" s="738" t="s">
        <v>881</v>
      </c>
      <c r="I451" s="738" t="s">
        <v>882</v>
      </c>
      <c r="J451" s="738" t="s">
        <v>883</v>
      </c>
      <c r="K451" s="738" t="s">
        <v>884</v>
      </c>
      <c r="L451" s="740">
        <v>375.80000000000007</v>
      </c>
      <c r="M451" s="740">
        <v>5</v>
      </c>
      <c r="N451" s="741">
        <v>1879.0000000000005</v>
      </c>
    </row>
    <row r="452" spans="1:14" ht="14.4" customHeight="1" x14ac:dyDescent="0.3">
      <c r="A452" s="736" t="s">
        <v>553</v>
      </c>
      <c r="B452" s="737" t="s">
        <v>2715</v>
      </c>
      <c r="C452" s="738" t="s">
        <v>563</v>
      </c>
      <c r="D452" s="739" t="s">
        <v>564</v>
      </c>
      <c r="E452" s="738" t="s">
        <v>578</v>
      </c>
      <c r="F452" s="739" t="s">
        <v>2716</v>
      </c>
      <c r="G452" s="738" t="s">
        <v>622</v>
      </c>
      <c r="H452" s="738" t="s">
        <v>1922</v>
      </c>
      <c r="I452" s="738" t="s">
        <v>1923</v>
      </c>
      <c r="J452" s="738" t="s">
        <v>1924</v>
      </c>
      <c r="K452" s="738" t="s">
        <v>839</v>
      </c>
      <c r="L452" s="740">
        <v>39.290000000000013</v>
      </c>
      <c r="M452" s="740">
        <v>1</v>
      </c>
      <c r="N452" s="741">
        <v>39.290000000000013</v>
      </c>
    </row>
    <row r="453" spans="1:14" ht="14.4" customHeight="1" x14ac:dyDescent="0.3">
      <c r="A453" s="736" t="s">
        <v>553</v>
      </c>
      <c r="B453" s="737" t="s">
        <v>2715</v>
      </c>
      <c r="C453" s="738" t="s">
        <v>563</v>
      </c>
      <c r="D453" s="739" t="s">
        <v>564</v>
      </c>
      <c r="E453" s="738" t="s">
        <v>578</v>
      </c>
      <c r="F453" s="739" t="s">
        <v>2716</v>
      </c>
      <c r="G453" s="738" t="s">
        <v>622</v>
      </c>
      <c r="H453" s="738" t="s">
        <v>889</v>
      </c>
      <c r="I453" s="738" t="s">
        <v>890</v>
      </c>
      <c r="J453" s="738" t="s">
        <v>891</v>
      </c>
      <c r="K453" s="738" t="s">
        <v>892</v>
      </c>
      <c r="L453" s="740">
        <v>39.9</v>
      </c>
      <c r="M453" s="740">
        <v>6</v>
      </c>
      <c r="N453" s="741">
        <v>239.4</v>
      </c>
    </row>
    <row r="454" spans="1:14" ht="14.4" customHeight="1" x14ac:dyDescent="0.3">
      <c r="A454" s="736" t="s">
        <v>553</v>
      </c>
      <c r="B454" s="737" t="s">
        <v>2715</v>
      </c>
      <c r="C454" s="738" t="s">
        <v>563</v>
      </c>
      <c r="D454" s="739" t="s">
        <v>564</v>
      </c>
      <c r="E454" s="738" t="s">
        <v>578</v>
      </c>
      <c r="F454" s="739" t="s">
        <v>2716</v>
      </c>
      <c r="G454" s="738" t="s">
        <v>622</v>
      </c>
      <c r="H454" s="738" t="s">
        <v>893</v>
      </c>
      <c r="I454" s="738" t="s">
        <v>894</v>
      </c>
      <c r="J454" s="738" t="s">
        <v>895</v>
      </c>
      <c r="K454" s="738" t="s">
        <v>896</v>
      </c>
      <c r="L454" s="740">
        <v>112.38</v>
      </c>
      <c r="M454" s="740">
        <v>16</v>
      </c>
      <c r="N454" s="741">
        <v>1798.08</v>
      </c>
    </row>
    <row r="455" spans="1:14" ht="14.4" customHeight="1" x14ac:dyDescent="0.3">
      <c r="A455" s="736" t="s">
        <v>553</v>
      </c>
      <c r="B455" s="737" t="s">
        <v>2715</v>
      </c>
      <c r="C455" s="738" t="s">
        <v>563</v>
      </c>
      <c r="D455" s="739" t="s">
        <v>564</v>
      </c>
      <c r="E455" s="738" t="s">
        <v>578</v>
      </c>
      <c r="F455" s="739" t="s">
        <v>2716</v>
      </c>
      <c r="G455" s="738" t="s">
        <v>622</v>
      </c>
      <c r="H455" s="738" t="s">
        <v>901</v>
      </c>
      <c r="I455" s="738" t="s">
        <v>902</v>
      </c>
      <c r="J455" s="738" t="s">
        <v>903</v>
      </c>
      <c r="K455" s="738" t="s">
        <v>904</v>
      </c>
      <c r="L455" s="740">
        <v>9.2949035279228944</v>
      </c>
      <c r="M455" s="740">
        <v>95</v>
      </c>
      <c r="N455" s="741">
        <v>883.01583515267498</v>
      </c>
    </row>
    <row r="456" spans="1:14" ht="14.4" customHeight="1" x14ac:dyDescent="0.3">
      <c r="A456" s="736" t="s">
        <v>553</v>
      </c>
      <c r="B456" s="737" t="s">
        <v>2715</v>
      </c>
      <c r="C456" s="738" t="s">
        <v>563</v>
      </c>
      <c r="D456" s="739" t="s">
        <v>564</v>
      </c>
      <c r="E456" s="738" t="s">
        <v>578</v>
      </c>
      <c r="F456" s="739" t="s">
        <v>2716</v>
      </c>
      <c r="G456" s="738" t="s">
        <v>622</v>
      </c>
      <c r="H456" s="738" t="s">
        <v>905</v>
      </c>
      <c r="I456" s="738" t="s">
        <v>906</v>
      </c>
      <c r="J456" s="738" t="s">
        <v>907</v>
      </c>
      <c r="K456" s="738" t="s">
        <v>908</v>
      </c>
      <c r="L456" s="740">
        <v>60.300000000000011</v>
      </c>
      <c r="M456" s="740">
        <v>5</v>
      </c>
      <c r="N456" s="741">
        <v>301.50000000000006</v>
      </c>
    </row>
    <row r="457" spans="1:14" ht="14.4" customHeight="1" x14ac:dyDescent="0.3">
      <c r="A457" s="736" t="s">
        <v>553</v>
      </c>
      <c r="B457" s="737" t="s">
        <v>2715</v>
      </c>
      <c r="C457" s="738" t="s">
        <v>563</v>
      </c>
      <c r="D457" s="739" t="s">
        <v>564</v>
      </c>
      <c r="E457" s="738" t="s">
        <v>578</v>
      </c>
      <c r="F457" s="739" t="s">
        <v>2716</v>
      </c>
      <c r="G457" s="738" t="s">
        <v>622</v>
      </c>
      <c r="H457" s="738" t="s">
        <v>913</v>
      </c>
      <c r="I457" s="738" t="s">
        <v>914</v>
      </c>
      <c r="J457" s="738" t="s">
        <v>915</v>
      </c>
      <c r="K457" s="738" t="s">
        <v>916</v>
      </c>
      <c r="L457" s="740">
        <v>171.71</v>
      </c>
      <c r="M457" s="740">
        <v>11</v>
      </c>
      <c r="N457" s="741">
        <v>1888.81</v>
      </c>
    </row>
    <row r="458" spans="1:14" ht="14.4" customHeight="1" x14ac:dyDescent="0.3">
      <c r="A458" s="736" t="s">
        <v>553</v>
      </c>
      <c r="B458" s="737" t="s">
        <v>2715</v>
      </c>
      <c r="C458" s="738" t="s">
        <v>563</v>
      </c>
      <c r="D458" s="739" t="s">
        <v>564</v>
      </c>
      <c r="E458" s="738" t="s">
        <v>578</v>
      </c>
      <c r="F458" s="739" t="s">
        <v>2716</v>
      </c>
      <c r="G458" s="738" t="s">
        <v>622</v>
      </c>
      <c r="H458" s="738" t="s">
        <v>920</v>
      </c>
      <c r="I458" s="738" t="s">
        <v>921</v>
      </c>
      <c r="J458" s="738" t="s">
        <v>922</v>
      </c>
      <c r="K458" s="738" t="s">
        <v>923</v>
      </c>
      <c r="L458" s="740">
        <v>73.159909428093968</v>
      </c>
      <c r="M458" s="740">
        <v>9</v>
      </c>
      <c r="N458" s="741">
        <v>658.43918485284576</v>
      </c>
    </row>
    <row r="459" spans="1:14" ht="14.4" customHeight="1" x14ac:dyDescent="0.3">
      <c r="A459" s="736" t="s">
        <v>553</v>
      </c>
      <c r="B459" s="737" t="s">
        <v>2715</v>
      </c>
      <c r="C459" s="738" t="s">
        <v>563</v>
      </c>
      <c r="D459" s="739" t="s">
        <v>564</v>
      </c>
      <c r="E459" s="738" t="s">
        <v>578</v>
      </c>
      <c r="F459" s="739" t="s">
        <v>2716</v>
      </c>
      <c r="G459" s="738" t="s">
        <v>622</v>
      </c>
      <c r="H459" s="738" t="s">
        <v>1925</v>
      </c>
      <c r="I459" s="738" t="s">
        <v>1926</v>
      </c>
      <c r="J459" s="738" t="s">
        <v>911</v>
      </c>
      <c r="K459" s="738" t="s">
        <v>1927</v>
      </c>
      <c r="L459" s="740">
        <v>58.249713296105682</v>
      </c>
      <c r="M459" s="740">
        <v>11</v>
      </c>
      <c r="N459" s="741">
        <v>640.74684625716247</v>
      </c>
    </row>
    <row r="460" spans="1:14" ht="14.4" customHeight="1" x14ac:dyDescent="0.3">
      <c r="A460" s="736" t="s">
        <v>553</v>
      </c>
      <c r="B460" s="737" t="s">
        <v>2715</v>
      </c>
      <c r="C460" s="738" t="s">
        <v>563</v>
      </c>
      <c r="D460" s="739" t="s">
        <v>564</v>
      </c>
      <c r="E460" s="738" t="s">
        <v>578</v>
      </c>
      <c r="F460" s="739" t="s">
        <v>2716</v>
      </c>
      <c r="G460" s="738" t="s">
        <v>622</v>
      </c>
      <c r="H460" s="738" t="s">
        <v>935</v>
      </c>
      <c r="I460" s="738" t="s">
        <v>936</v>
      </c>
      <c r="J460" s="738" t="s">
        <v>937</v>
      </c>
      <c r="K460" s="738" t="s">
        <v>938</v>
      </c>
      <c r="L460" s="740">
        <v>112.96</v>
      </c>
      <c r="M460" s="740">
        <v>5</v>
      </c>
      <c r="N460" s="741">
        <v>564.79999999999995</v>
      </c>
    </row>
    <row r="461" spans="1:14" ht="14.4" customHeight="1" x14ac:dyDescent="0.3">
      <c r="A461" s="736" t="s">
        <v>553</v>
      </c>
      <c r="B461" s="737" t="s">
        <v>2715</v>
      </c>
      <c r="C461" s="738" t="s">
        <v>563</v>
      </c>
      <c r="D461" s="739" t="s">
        <v>564</v>
      </c>
      <c r="E461" s="738" t="s">
        <v>578</v>
      </c>
      <c r="F461" s="739" t="s">
        <v>2716</v>
      </c>
      <c r="G461" s="738" t="s">
        <v>622</v>
      </c>
      <c r="H461" s="738" t="s">
        <v>939</v>
      </c>
      <c r="I461" s="738" t="s">
        <v>940</v>
      </c>
      <c r="J461" s="738" t="s">
        <v>941</v>
      </c>
      <c r="K461" s="738" t="s">
        <v>942</v>
      </c>
      <c r="L461" s="740">
        <v>34.450000000000003</v>
      </c>
      <c r="M461" s="740">
        <v>13</v>
      </c>
      <c r="N461" s="741">
        <v>447.85</v>
      </c>
    </row>
    <row r="462" spans="1:14" ht="14.4" customHeight="1" x14ac:dyDescent="0.3">
      <c r="A462" s="736" t="s">
        <v>553</v>
      </c>
      <c r="B462" s="737" t="s">
        <v>2715</v>
      </c>
      <c r="C462" s="738" t="s">
        <v>563</v>
      </c>
      <c r="D462" s="739" t="s">
        <v>564</v>
      </c>
      <c r="E462" s="738" t="s">
        <v>578</v>
      </c>
      <c r="F462" s="739" t="s">
        <v>2716</v>
      </c>
      <c r="G462" s="738" t="s">
        <v>622</v>
      </c>
      <c r="H462" s="738" t="s">
        <v>943</v>
      </c>
      <c r="I462" s="738" t="s">
        <v>944</v>
      </c>
      <c r="J462" s="738" t="s">
        <v>945</v>
      </c>
      <c r="K462" s="738" t="s">
        <v>946</v>
      </c>
      <c r="L462" s="740">
        <v>34.353333333333332</v>
      </c>
      <c r="M462" s="740">
        <v>3</v>
      </c>
      <c r="N462" s="741">
        <v>103.05999999999999</v>
      </c>
    </row>
    <row r="463" spans="1:14" ht="14.4" customHeight="1" x14ac:dyDescent="0.3">
      <c r="A463" s="736" t="s">
        <v>553</v>
      </c>
      <c r="B463" s="737" t="s">
        <v>2715</v>
      </c>
      <c r="C463" s="738" t="s">
        <v>563</v>
      </c>
      <c r="D463" s="739" t="s">
        <v>564</v>
      </c>
      <c r="E463" s="738" t="s">
        <v>578</v>
      </c>
      <c r="F463" s="739" t="s">
        <v>2716</v>
      </c>
      <c r="G463" s="738" t="s">
        <v>622</v>
      </c>
      <c r="H463" s="738" t="s">
        <v>947</v>
      </c>
      <c r="I463" s="738" t="s">
        <v>948</v>
      </c>
      <c r="J463" s="738" t="s">
        <v>949</v>
      </c>
      <c r="K463" s="738" t="s">
        <v>950</v>
      </c>
      <c r="L463" s="740">
        <v>134.21000000000004</v>
      </c>
      <c r="M463" s="740">
        <v>4</v>
      </c>
      <c r="N463" s="741">
        <v>536.84000000000015</v>
      </c>
    </row>
    <row r="464" spans="1:14" ht="14.4" customHeight="1" x14ac:dyDescent="0.3">
      <c r="A464" s="736" t="s">
        <v>553</v>
      </c>
      <c r="B464" s="737" t="s">
        <v>2715</v>
      </c>
      <c r="C464" s="738" t="s">
        <v>563</v>
      </c>
      <c r="D464" s="739" t="s">
        <v>564</v>
      </c>
      <c r="E464" s="738" t="s">
        <v>578</v>
      </c>
      <c r="F464" s="739" t="s">
        <v>2716</v>
      </c>
      <c r="G464" s="738" t="s">
        <v>622</v>
      </c>
      <c r="H464" s="738" t="s">
        <v>951</v>
      </c>
      <c r="I464" s="738" t="s">
        <v>952</v>
      </c>
      <c r="J464" s="738" t="s">
        <v>953</v>
      </c>
      <c r="K464" s="738" t="s">
        <v>954</v>
      </c>
      <c r="L464" s="740">
        <v>73.470000000000013</v>
      </c>
      <c r="M464" s="740">
        <v>15</v>
      </c>
      <c r="N464" s="741">
        <v>1102.0500000000002</v>
      </c>
    </row>
    <row r="465" spans="1:14" ht="14.4" customHeight="1" x14ac:dyDescent="0.3">
      <c r="A465" s="736" t="s">
        <v>553</v>
      </c>
      <c r="B465" s="737" t="s">
        <v>2715</v>
      </c>
      <c r="C465" s="738" t="s">
        <v>563</v>
      </c>
      <c r="D465" s="739" t="s">
        <v>564</v>
      </c>
      <c r="E465" s="738" t="s">
        <v>578</v>
      </c>
      <c r="F465" s="739" t="s">
        <v>2716</v>
      </c>
      <c r="G465" s="738" t="s">
        <v>622</v>
      </c>
      <c r="H465" s="738" t="s">
        <v>955</v>
      </c>
      <c r="I465" s="738" t="s">
        <v>956</v>
      </c>
      <c r="J465" s="738" t="s">
        <v>957</v>
      </c>
      <c r="K465" s="738" t="s">
        <v>958</v>
      </c>
      <c r="L465" s="740">
        <v>45.85</v>
      </c>
      <c r="M465" s="740">
        <v>6</v>
      </c>
      <c r="N465" s="741">
        <v>275.10000000000002</v>
      </c>
    </row>
    <row r="466" spans="1:14" ht="14.4" customHeight="1" x14ac:dyDescent="0.3">
      <c r="A466" s="736" t="s">
        <v>553</v>
      </c>
      <c r="B466" s="737" t="s">
        <v>2715</v>
      </c>
      <c r="C466" s="738" t="s">
        <v>563</v>
      </c>
      <c r="D466" s="739" t="s">
        <v>564</v>
      </c>
      <c r="E466" s="738" t="s">
        <v>578</v>
      </c>
      <c r="F466" s="739" t="s">
        <v>2716</v>
      </c>
      <c r="G466" s="738" t="s">
        <v>622</v>
      </c>
      <c r="H466" s="738" t="s">
        <v>1928</v>
      </c>
      <c r="I466" s="738" t="s">
        <v>1929</v>
      </c>
      <c r="J466" s="738" t="s">
        <v>972</v>
      </c>
      <c r="K466" s="738" t="s">
        <v>1930</v>
      </c>
      <c r="L466" s="740">
        <v>18.669996002711972</v>
      </c>
      <c r="M466" s="740">
        <v>25</v>
      </c>
      <c r="N466" s="741">
        <v>466.74990006779927</v>
      </c>
    </row>
    <row r="467" spans="1:14" ht="14.4" customHeight="1" x14ac:dyDescent="0.3">
      <c r="A467" s="736" t="s">
        <v>553</v>
      </c>
      <c r="B467" s="737" t="s">
        <v>2715</v>
      </c>
      <c r="C467" s="738" t="s">
        <v>563</v>
      </c>
      <c r="D467" s="739" t="s">
        <v>564</v>
      </c>
      <c r="E467" s="738" t="s">
        <v>578</v>
      </c>
      <c r="F467" s="739" t="s">
        <v>2716</v>
      </c>
      <c r="G467" s="738" t="s">
        <v>622</v>
      </c>
      <c r="H467" s="738" t="s">
        <v>959</v>
      </c>
      <c r="I467" s="738" t="s">
        <v>960</v>
      </c>
      <c r="J467" s="738" t="s">
        <v>961</v>
      </c>
      <c r="K467" s="738" t="s">
        <v>962</v>
      </c>
      <c r="L467" s="740">
        <v>100.17999999999998</v>
      </c>
      <c r="M467" s="740">
        <v>1</v>
      </c>
      <c r="N467" s="741">
        <v>100.17999999999998</v>
      </c>
    </row>
    <row r="468" spans="1:14" ht="14.4" customHeight="1" x14ac:dyDescent="0.3">
      <c r="A468" s="736" t="s">
        <v>553</v>
      </c>
      <c r="B468" s="737" t="s">
        <v>2715</v>
      </c>
      <c r="C468" s="738" t="s">
        <v>563</v>
      </c>
      <c r="D468" s="739" t="s">
        <v>564</v>
      </c>
      <c r="E468" s="738" t="s">
        <v>578</v>
      </c>
      <c r="F468" s="739" t="s">
        <v>2716</v>
      </c>
      <c r="G468" s="738" t="s">
        <v>622</v>
      </c>
      <c r="H468" s="738" t="s">
        <v>1931</v>
      </c>
      <c r="I468" s="738" t="s">
        <v>1932</v>
      </c>
      <c r="J468" s="738" t="s">
        <v>1933</v>
      </c>
      <c r="K468" s="738" t="s">
        <v>1437</v>
      </c>
      <c r="L468" s="740">
        <v>229.21000000000004</v>
      </c>
      <c r="M468" s="740">
        <v>2</v>
      </c>
      <c r="N468" s="741">
        <v>458.42000000000007</v>
      </c>
    </row>
    <row r="469" spans="1:14" ht="14.4" customHeight="1" x14ac:dyDescent="0.3">
      <c r="A469" s="736" t="s">
        <v>553</v>
      </c>
      <c r="B469" s="737" t="s">
        <v>2715</v>
      </c>
      <c r="C469" s="738" t="s">
        <v>563</v>
      </c>
      <c r="D469" s="739" t="s">
        <v>564</v>
      </c>
      <c r="E469" s="738" t="s">
        <v>578</v>
      </c>
      <c r="F469" s="739" t="s">
        <v>2716</v>
      </c>
      <c r="G469" s="738" t="s">
        <v>622</v>
      </c>
      <c r="H469" s="738" t="s">
        <v>1934</v>
      </c>
      <c r="I469" s="738" t="s">
        <v>1935</v>
      </c>
      <c r="J469" s="738" t="s">
        <v>1936</v>
      </c>
      <c r="K469" s="738" t="s">
        <v>1937</v>
      </c>
      <c r="L469" s="740">
        <v>175.03914086805179</v>
      </c>
      <c r="M469" s="740">
        <v>2</v>
      </c>
      <c r="N469" s="741">
        <v>350.07828173610358</v>
      </c>
    </row>
    <row r="470" spans="1:14" ht="14.4" customHeight="1" x14ac:dyDescent="0.3">
      <c r="A470" s="736" t="s">
        <v>553</v>
      </c>
      <c r="B470" s="737" t="s">
        <v>2715</v>
      </c>
      <c r="C470" s="738" t="s">
        <v>563</v>
      </c>
      <c r="D470" s="739" t="s">
        <v>564</v>
      </c>
      <c r="E470" s="738" t="s">
        <v>578</v>
      </c>
      <c r="F470" s="739" t="s">
        <v>2716</v>
      </c>
      <c r="G470" s="738" t="s">
        <v>622</v>
      </c>
      <c r="H470" s="738" t="s">
        <v>1938</v>
      </c>
      <c r="I470" s="738" t="s">
        <v>1939</v>
      </c>
      <c r="J470" s="738" t="s">
        <v>1940</v>
      </c>
      <c r="K470" s="738"/>
      <c r="L470" s="740">
        <v>416.98989103875601</v>
      </c>
      <c r="M470" s="740">
        <v>1</v>
      </c>
      <c r="N470" s="741">
        <v>416.98989103875601</v>
      </c>
    </row>
    <row r="471" spans="1:14" ht="14.4" customHeight="1" x14ac:dyDescent="0.3">
      <c r="A471" s="736" t="s">
        <v>553</v>
      </c>
      <c r="B471" s="737" t="s">
        <v>2715</v>
      </c>
      <c r="C471" s="738" t="s">
        <v>563</v>
      </c>
      <c r="D471" s="739" t="s">
        <v>564</v>
      </c>
      <c r="E471" s="738" t="s">
        <v>578</v>
      </c>
      <c r="F471" s="739" t="s">
        <v>2716</v>
      </c>
      <c r="G471" s="738" t="s">
        <v>622</v>
      </c>
      <c r="H471" s="738" t="s">
        <v>1941</v>
      </c>
      <c r="I471" s="738" t="s">
        <v>918</v>
      </c>
      <c r="J471" s="738" t="s">
        <v>1942</v>
      </c>
      <c r="K471" s="738"/>
      <c r="L471" s="740">
        <v>67.563790930156742</v>
      </c>
      <c r="M471" s="740">
        <v>1</v>
      </c>
      <c r="N471" s="741">
        <v>67.563790930156742</v>
      </c>
    </row>
    <row r="472" spans="1:14" ht="14.4" customHeight="1" x14ac:dyDescent="0.3">
      <c r="A472" s="736" t="s">
        <v>553</v>
      </c>
      <c r="B472" s="737" t="s">
        <v>2715</v>
      </c>
      <c r="C472" s="738" t="s">
        <v>563</v>
      </c>
      <c r="D472" s="739" t="s">
        <v>564</v>
      </c>
      <c r="E472" s="738" t="s">
        <v>578</v>
      </c>
      <c r="F472" s="739" t="s">
        <v>2716</v>
      </c>
      <c r="G472" s="738" t="s">
        <v>622</v>
      </c>
      <c r="H472" s="738" t="s">
        <v>974</v>
      </c>
      <c r="I472" s="738" t="s">
        <v>974</v>
      </c>
      <c r="J472" s="738" t="s">
        <v>975</v>
      </c>
      <c r="K472" s="738" t="s">
        <v>976</v>
      </c>
      <c r="L472" s="740">
        <v>1147.92</v>
      </c>
      <c r="M472" s="740">
        <v>1</v>
      </c>
      <c r="N472" s="741">
        <v>1147.92</v>
      </c>
    </row>
    <row r="473" spans="1:14" ht="14.4" customHeight="1" x14ac:dyDescent="0.3">
      <c r="A473" s="736" t="s">
        <v>553</v>
      </c>
      <c r="B473" s="737" t="s">
        <v>2715</v>
      </c>
      <c r="C473" s="738" t="s">
        <v>563</v>
      </c>
      <c r="D473" s="739" t="s">
        <v>564</v>
      </c>
      <c r="E473" s="738" t="s">
        <v>578</v>
      </c>
      <c r="F473" s="739" t="s">
        <v>2716</v>
      </c>
      <c r="G473" s="738" t="s">
        <v>622</v>
      </c>
      <c r="H473" s="738" t="s">
        <v>977</v>
      </c>
      <c r="I473" s="738" t="s">
        <v>977</v>
      </c>
      <c r="J473" s="738" t="s">
        <v>624</v>
      </c>
      <c r="K473" s="738" t="s">
        <v>978</v>
      </c>
      <c r="L473" s="740">
        <v>192.5</v>
      </c>
      <c r="M473" s="740">
        <v>13</v>
      </c>
      <c r="N473" s="741">
        <v>2502.5</v>
      </c>
    </row>
    <row r="474" spans="1:14" ht="14.4" customHeight="1" x14ac:dyDescent="0.3">
      <c r="A474" s="736" t="s">
        <v>553</v>
      </c>
      <c r="B474" s="737" t="s">
        <v>2715</v>
      </c>
      <c r="C474" s="738" t="s">
        <v>563</v>
      </c>
      <c r="D474" s="739" t="s">
        <v>564</v>
      </c>
      <c r="E474" s="738" t="s">
        <v>578</v>
      </c>
      <c r="F474" s="739" t="s">
        <v>2716</v>
      </c>
      <c r="G474" s="738" t="s">
        <v>622</v>
      </c>
      <c r="H474" s="738" t="s">
        <v>1943</v>
      </c>
      <c r="I474" s="738" t="s">
        <v>1944</v>
      </c>
      <c r="J474" s="738" t="s">
        <v>1077</v>
      </c>
      <c r="K474" s="738" t="s">
        <v>642</v>
      </c>
      <c r="L474" s="740">
        <v>57.119999999999983</v>
      </c>
      <c r="M474" s="740">
        <v>2</v>
      </c>
      <c r="N474" s="741">
        <v>114.23999999999997</v>
      </c>
    </row>
    <row r="475" spans="1:14" ht="14.4" customHeight="1" x14ac:dyDescent="0.3">
      <c r="A475" s="736" t="s">
        <v>553</v>
      </c>
      <c r="B475" s="737" t="s">
        <v>2715</v>
      </c>
      <c r="C475" s="738" t="s">
        <v>563</v>
      </c>
      <c r="D475" s="739" t="s">
        <v>564</v>
      </c>
      <c r="E475" s="738" t="s">
        <v>578</v>
      </c>
      <c r="F475" s="739" t="s">
        <v>2716</v>
      </c>
      <c r="G475" s="738" t="s">
        <v>622</v>
      </c>
      <c r="H475" s="738" t="s">
        <v>1945</v>
      </c>
      <c r="I475" s="738" t="s">
        <v>1946</v>
      </c>
      <c r="J475" s="738" t="s">
        <v>1947</v>
      </c>
      <c r="K475" s="738" t="s">
        <v>1948</v>
      </c>
      <c r="L475" s="740">
        <v>60.280000000000008</v>
      </c>
      <c r="M475" s="740">
        <v>3</v>
      </c>
      <c r="N475" s="741">
        <v>180.84000000000003</v>
      </c>
    </row>
    <row r="476" spans="1:14" ht="14.4" customHeight="1" x14ac:dyDescent="0.3">
      <c r="A476" s="736" t="s">
        <v>553</v>
      </c>
      <c r="B476" s="737" t="s">
        <v>2715</v>
      </c>
      <c r="C476" s="738" t="s">
        <v>563</v>
      </c>
      <c r="D476" s="739" t="s">
        <v>564</v>
      </c>
      <c r="E476" s="738" t="s">
        <v>578</v>
      </c>
      <c r="F476" s="739" t="s">
        <v>2716</v>
      </c>
      <c r="G476" s="738" t="s">
        <v>622</v>
      </c>
      <c r="H476" s="738" t="s">
        <v>998</v>
      </c>
      <c r="I476" s="738" t="s">
        <v>999</v>
      </c>
      <c r="J476" s="738" t="s">
        <v>707</v>
      </c>
      <c r="K476" s="738" t="s">
        <v>1000</v>
      </c>
      <c r="L476" s="740">
        <v>73.610000000000014</v>
      </c>
      <c r="M476" s="740">
        <v>2</v>
      </c>
      <c r="N476" s="741">
        <v>147.22000000000003</v>
      </c>
    </row>
    <row r="477" spans="1:14" ht="14.4" customHeight="1" x14ac:dyDescent="0.3">
      <c r="A477" s="736" t="s">
        <v>553</v>
      </c>
      <c r="B477" s="737" t="s">
        <v>2715</v>
      </c>
      <c r="C477" s="738" t="s">
        <v>563</v>
      </c>
      <c r="D477" s="739" t="s">
        <v>564</v>
      </c>
      <c r="E477" s="738" t="s">
        <v>578</v>
      </c>
      <c r="F477" s="739" t="s">
        <v>2716</v>
      </c>
      <c r="G477" s="738" t="s">
        <v>622</v>
      </c>
      <c r="H477" s="738" t="s">
        <v>1949</v>
      </c>
      <c r="I477" s="738" t="s">
        <v>1950</v>
      </c>
      <c r="J477" s="738" t="s">
        <v>1951</v>
      </c>
      <c r="K477" s="738" t="s">
        <v>1952</v>
      </c>
      <c r="L477" s="740">
        <v>113.97</v>
      </c>
      <c r="M477" s="740">
        <v>1</v>
      </c>
      <c r="N477" s="741">
        <v>113.97</v>
      </c>
    </row>
    <row r="478" spans="1:14" ht="14.4" customHeight="1" x14ac:dyDescent="0.3">
      <c r="A478" s="736" t="s">
        <v>553</v>
      </c>
      <c r="B478" s="737" t="s">
        <v>2715</v>
      </c>
      <c r="C478" s="738" t="s">
        <v>563</v>
      </c>
      <c r="D478" s="739" t="s">
        <v>564</v>
      </c>
      <c r="E478" s="738" t="s">
        <v>578</v>
      </c>
      <c r="F478" s="739" t="s">
        <v>2716</v>
      </c>
      <c r="G478" s="738" t="s">
        <v>622</v>
      </c>
      <c r="H478" s="738" t="s">
        <v>1953</v>
      </c>
      <c r="I478" s="738" t="s">
        <v>1954</v>
      </c>
      <c r="J478" s="738" t="s">
        <v>1955</v>
      </c>
      <c r="K478" s="738" t="s">
        <v>1956</v>
      </c>
      <c r="L478" s="740">
        <v>80.849999999999994</v>
      </c>
      <c r="M478" s="740">
        <v>1</v>
      </c>
      <c r="N478" s="741">
        <v>80.849999999999994</v>
      </c>
    </row>
    <row r="479" spans="1:14" ht="14.4" customHeight="1" x14ac:dyDescent="0.3">
      <c r="A479" s="736" t="s">
        <v>553</v>
      </c>
      <c r="B479" s="737" t="s">
        <v>2715</v>
      </c>
      <c r="C479" s="738" t="s">
        <v>563</v>
      </c>
      <c r="D479" s="739" t="s">
        <v>564</v>
      </c>
      <c r="E479" s="738" t="s">
        <v>578</v>
      </c>
      <c r="F479" s="739" t="s">
        <v>2716</v>
      </c>
      <c r="G479" s="738" t="s">
        <v>622</v>
      </c>
      <c r="H479" s="738" t="s">
        <v>1957</v>
      </c>
      <c r="I479" s="738" t="s">
        <v>1958</v>
      </c>
      <c r="J479" s="738" t="s">
        <v>1959</v>
      </c>
      <c r="K479" s="738" t="s">
        <v>1960</v>
      </c>
      <c r="L479" s="740">
        <v>58.760000000000012</v>
      </c>
      <c r="M479" s="740">
        <v>3</v>
      </c>
      <c r="N479" s="741">
        <v>176.28000000000003</v>
      </c>
    </row>
    <row r="480" spans="1:14" ht="14.4" customHeight="1" x14ac:dyDescent="0.3">
      <c r="A480" s="736" t="s">
        <v>553</v>
      </c>
      <c r="B480" s="737" t="s">
        <v>2715</v>
      </c>
      <c r="C480" s="738" t="s">
        <v>563</v>
      </c>
      <c r="D480" s="739" t="s">
        <v>564</v>
      </c>
      <c r="E480" s="738" t="s">
        <v>578</v>
      </c>
      <c r="F480" s="739" t="s">
        <v>2716</v>
      </c>
      <c r="G480" s="738" t="s">
        <v>622</v>
      </c>
      <c r="H480" s="738" t="s">
        <v>1961</v>
      </c>
      <c r="I480" s="738" t="s">
        <v>1962</v>
      </c>
      <c r="J480" s="738" t="s">
        <v>1963</v>
      </c>
      <c r="K480" s="738" t="s">
        <v>1964</v>
      </c>
      <c r="L480" s="740">
        <v>241.99999999999997</v>
      </c>
      <c r="M480" s="740">
        <v>1</v>
      </c>
      <c r="N480" s="741">
        <v>241.99999999999997</v>
      </c>
    </row>
    <row r="481" spans="1:14" ht="14.4" customHeight="1" x14ac:dyDescent="0.3">
      <c r="A481" s="736" t="s">
        <v>553</v>
      </c>
      <c r="B481" s="737" t="s">
        <v>2715</v>
      </c>
      <c r="C481" s="738" t="s">
        <v>563</v>
      </c>
      <c r="D481" s="739" t="s">
        <v>564</v>
      </c>
      <c r="E481" s="738" t="s">
        <v>578</v>
      </c>
      <c r="F481" s="739" t="s">
        <v>2716</v>
      </c>
      <c r="G481" s="738" t="s">
        <v>622</v>
      </c>
      <c r="H481" s="738" t="s">
        <v>1013</v>
      </c>
      <c r="I481" s="738" t="s">
        <v>1014</v>
      </c>
      <c r="J481" s="738" t="s">
        <v>1015</v>
      </c>
      <c r="K481" s="738" t="s">
        <v>1016</v>
      </c>
      <c r="L481" s="740">
        <v>188.88</v>
      </c>
      <c r="M481" s="740">
        <v>3</v>
      </c>
      <c r="N481" s="741">
        <v>566.64</v>
      </c>
    </row>
    <row r="482" spans="1:14" ht="14.4" customHeight="1" x14ac:dyDescent="0.3">
      <c r="A482" s="736" t="s">
        <v>553</v>
      </c>
      <c r="B482" s="737" t="s">
        <v>2715</v>
      </c>
      <c r="C482" s="738" t="s">
        <v>563</v>
      </c>
      <c r="D482" s="739" t="s">
        <v>564</v>
      </c>
      <c r="E482" s="738" t="s">
        <v>578</v>
      </c>
      <c r="F482" s="739" t="s">
        <v>2716</v>
      </c>
      <c r="G482" s="738" t="s">
        <v>622</v>
      </c>
      <c r="H482" s="738" t="s">
        <v>1965</v>
      </c>
      <c r="I482" s="738" t="s">
        <v>1965</v>
      </c>
      <c r="J482" s="738" t="s">
        <v>1966</v>
      </c>
      <c r="K482" s="738" t="s">
        <v>1967</v>
      </c>
      <c r="L482" s="740">
        <v>39.599999999999994</v>
      </c>
      <c r="M482" s="740">
        <v>1</v>
      </c>
      <c r="N482" s="741">
        <v>39.599999999999994</v>
      </c>
    </row>
    <row r="483" spans="1:14" ht="14.4" customHeight="1" x14ac:dyDescent="0.3">
      <c r="A483" s="736" t="s">
        <v>553</v>
      </c>
      <c r="B483" s="737" t="s">
        <v>2715</v>
      </c>
      <c r="C483" s="738" t="s">
        <v>563</v>
      </c>
      <c r="D483" s="739" t="s">
        <v>564</v>
      </c>
      <c r="E483" s="738" t="s">
        <v>578</v>
      </c>
      <c r="F483" s="739" t="s">
        <v>2716</v>
      </c>
      <c r="G483" s="738" t="s">
        <v>622</v>
      </c>
      <c r="H483" s="738" t="s">
        <v>1968</v>
      </c>
      <c r="I483" s="738" t="s">
        <v>1969</v>
      </c>
      <c r="J483" s="738" t="s">
        <v>1970</v>
      </c>
      <c r="K483" s="738" t="s">
        <v>1971</v>
      </c>
      <c r="L483" s="740">
        <v>20.76</v>
      </c>
      <c r="M483" s="740">
        <v>5</v>
      </c>
      <c r="N483" s="741">
        <v>103.80000000000001</v>
      </c>
    </row>
    <row r="484" spans="1:14" ht="14.4" customHeight="1" x14ac:dyDescent="0.3">
      <c r="A484" s="736" t="s">
        <v>553</v>
      </c>
      <c r="B484" s="737" t="s">
        <v>2715</v>
      </c>
      <c r="C484" s="738" t="s">
        <v>563</v>
      </c>
      <c r="D484" s="739" t="s">
        <v>564</v>
      </c>
      <c r="E484" s="738" t="s">
        <v>578</v>
      </c>
      <c r="F484" s="739" t="s">
        <v>2716</v>
      </c>
      <c r="G484" s="738" t="s">
        <v>622</v>
      </c>
      <c r="H484" s="738" t="s">
        <v>1972</v>
      </c>
      <c r="I484" s="738" t="s">
        <v>1973</v>
      </c>
      <c r="J484" s="738" t="s">
        <v>727</v>
      </c>
      <c r="K484" s="738" t="s">
        <v>804</v>
      </c>
      <c r="L484" s="740">
        <v>75.248916468136088</v>
      </c>
      <c r="M484" s="740">
        <v>6</v>
      </c>
      <c r="N484" s="741">
        <v>451.49349880881653</v>
      </c>
    </row>
    <row r="485" spans="1:14" ht="14.4" customHeight="1" x14ac:dyDescent="0.3">
      <c r="A485" s="736" t="s">
        <v>553</v>
      </c>
      <c r="B485" s="737" t="s">
        <v>2715</v>
      </c>
      <c r="C485" s="738" t="s">
        <v>563</v>
      </c>
      <c r="D485" s="739" t="s">
        <v>564</v>
      </c>
      <c r="E485" s="738" t="s">
        <v>578</v>
      </c>
      <c r="F485" s="739" t="s">
        <v>2716</v>
      </c>
      <c r="G485" s="738" t="s">
        <v>622</v>
      </c>
      <c r="H485" s="738" t="s">
        <v>1974</v>
      </c>
      <c r="I485" s="738" t="s">
        <v>1975</v>
      </c>
      <c r="J485" s="738" t="s">
        <v>1027</v>
      </c>
      <c r="K485" s="738" t="s">
        <v>1976</v>
      </c>
      <c r="L485" s="740">
        <v>52.389135422956976</v>
      </c>
      <c r="M485" s="740">
        <v>3</v>
      </c>
      <c r="N485" s="741">
        <v>157.16740626887093</v>
      </c>
    </row>
    <row r="486" spans="1:14" ht="14.4" customHeight="1" x14ac:dyDescent="0.3">
      <c r="A486" s="736" t="s">
        <v>553</v>
      </c>
      <c r="B486" s="737" t="s">
        <v>2715</v>
      </c>
      <c r="C486" s="738" t="s">
        <v>563</v>
      </c>
      <c r="D486" s="739" t="s">
        <v>564</v>
      </c>
      <c r="E486" s="738" t="s">
        <v>578</v>
      </c>
      <c r="F486" s="739" t="s">
        <v>2716</v>
      </c>
      <c r="G486" s="738" t="s">
        <v>622</v>
      </c>
      <c r="H486" s="738" t="s">
        <v>1977</v>
      </c>
      <c r="I486" s="738" t="s">
        <v>1978</v>
      </c>
      <c r="J486" s="738" t="s">
        <v>1979</v>
      </c>
      <c r="K486" s="738" t="s">
        <v>1980</v>
      </c>
      <c r="L486" s="740">
        <v>46.710000000000008</v>
      </c>
      <c r="M486" s="740">
        <v>3</v>
      </c>
      <c r="N486" s="741">
        <v>140.13000000000002</v>
      </c>
    </row>
    <row r="487" spans="1:14" ht="14.4" customHeight="1" x14ac:dyDescent="0.3">
      <c r="A487" s="736" t="s">
        <v>553</v>
      </c>
      <c r="B487" s="737" t="s">
        <v>2715</v>
      </c>
      <c r="C487" s="738" t="s">
        <v>563</v>
      </c>
      <c r="D487" s="739" t="s">
        <v>564</v>
      </c>
      <c r="E487" s="738" t="s">
        <v>578</v>
      </c>
      <c r="F487" s="739" t="s">
        <v>2716</v>
      </c>
      <c r="G487" s="738" t="s">
        <v>622</v>
      </c>
      <c r="H487" s="738" t="s">
        <v>1033</v>
      </c>
      <c r="I487" s="738" t="s">
        <v>1034</v>
      </c>
      <c r="J487" s="738" t="s">
        <v>1035</v>
      </c>
      <c r="K487" s="738" t="s">
        <v>1036</v>
      </c>
      <c r="L487" s="740">
        <v>14.299907961809303</v>
      </c>
      <c r="M487" s="740">
        <v>48</v>
      </c>
      <c r="N487" s="741">
        <v>686.39558216684657</v>
      </c>
    </row>
    <row r="488" spans="1:14" ht="14.4" customHeight="1" x14ac:dyDescent="0.3">
      <c r="A488" s="736" t="s">
        <v>553</v>
      </c>
      <c r="B488" s="737" t="s">
        <v>2715</v>
      </c>
      <c r="C488" s="738" t="s">
        <v>563</v>
      </c>
      <c r="D488" s="739" t="s">
        <v>564</v>
      </c>
      <c r="E488" s="738" t="s">
        <v>578</v>
      </c>
      <c r="F488" s="739" t="s">
        <v>2716</v>
      </c>
      <c r="G488" s="738" t="s">
        <v>622</v>
      </c>
      <c r="H488" s="738" t="s">
        <v>1037</v>
      </c>
      <c r="I488" s="738" t="s">
        <v>1038</v>
      </c>
      <c r="J488" s="738" t="s">
        <v>1039</v>
      </c>
      <c r="K488" s="738" t="s">
        <v>1040</v>
      </c>
      <c r="L488" s="740">
        <v>9.9952236688804241</v>
      </c>
      <c r="M488" s="740">
        <v>247</v>
      </c>
      <c r="N488" s="741">
        <v>2468.8202462134645</v>
      </c>
    </row>
    <row r="489" spans="1:14" ht="14.4" customHeight="1" x14ac:dyDescent="0.3">
      <c r="A489" s="736" t="s">
        <v>553</v>
      </c>
      <c r="B489" s="737" t="s">
        <v>2715</v>
      </c>
      <c r="C489" s="738" t="s">
        <v>563</v>
      </c>
      <c r="D489" s="739" t="s">
        <v>564</v>
      </c>
      <c r="E489" s="738" t="s">
        <v>578</v>
      </c>
      <c r="F489" s="739" t="s">
        <v>2716</v>
      </c>
      <c r="G489" s="738" t="s">
        <v>622</v>
      </c>
      <c r="H489" s="738" t="s">
        <v>1045</v>
      </c>
      <c r="I489" s="738" t="s">
        <v>918</v>
      </c>
      <c r="J489" s="738" t="s">
        <v>1046</v>
      </c>
      <c r="K489" s="738"/>
      <c r="L489" s="740">
        <v>160.62857142857143</v>
      </c>
      <c r="M489" s="740">
        <v>7</v>
      </c>
      <c r="N489" s="741">
        <v>1124.4000000000001</v>
      </c>
    </row>
    <row r="490" spans="1:14" ht="14.4" customHeight="1" x14ac:dyDescent="0.3">
      <c r="A490" s="736" t="s">
        <v>553</v>
      </c>
      <c r="B490" s="737" t="s">
        <v>2715</v>
      </c>
      <c r="C490" s="738" t="s">
        <v>563</v>
      </c>
      <c r="D490" s="739" t="s">
        <v>564</v>
      </c>
      <c r="E490" s="738" t="s">
        <v>578</v>
      </c>
      <c r="F490" s="739" t="s">
        <v>2716</v>
      </c>
      <c r="G490" s="738" t="s">
        <v>622</v>
      </c>
      <c r="H490" s="738" t="s">
        <v>1047</v>
      </c>
      <c r="I490" s="738" t="s">
        <v>1048</v>
      </c>
      <c r="J490" s="738" t="s">
        <v>1049</v>
      </c>
      <c r="K490" s="738" t="s">
        <v>1050</v>
      </c>
      <c r="L490" s="740">
        <v>116.36000000000003</v>
      </c>
      <c r="M490" s="740">
        <v>2</v>
      </c>
      <c r="N490" s="741">
        <v>232.72000000000006</v>
      </c>
    </row>
    <row r="491" spans="1:14" ht="14.4" customHeight="1" x14ac:dyDescent="0.3">
      <c r="A491" s="736" t="s">
        <v>553</v>
      </c>
      <c r="B491" s="737" t="s">
        <v>2715</v>
      </c>
      <c r="C491" s="738" t="s">
        <v>563</v>
      </c>
      <c r="D491" s="739" t="s">
        <v>564</v>
      </c>
      <c r="E491" s="738" t="s">
        <v>578</v>
      </c>
      <c r="F491" s="739" t="s">
        <v>2716</v>
      </c>
      <c r="G491" s="738" t="s">
        <v>622</v>
      </c>
      <c r="H491" s="738" t="s">
        <v>1981</v>
      </c>
      <c r="I491" s="738" t="s">
        <v>1982</v>
      </c>
      <c r="J491" s="738" t="s">
        <v>1983</v>
      </c>
      <c r="K491" s="738" t="s">
        <v>1984</v>
      </c>
      <c r="L491" s="740">
        <v>182.66333333333333</v>
      </c>
      <c r="M491" s="740">
        <v>3</v>
      </c>
      <c r="N491" s="741">
        <v>547.99</v>
      </c>
    </row>
    <row r="492" spans="1:14" ht="14.4" customHeight="1" x14ac:dyDescent="0.3">
      <c r="A492" s="736" t="s">
        <v>553</v>
      </c>
      <c r="B492" s="737" t="s">
        <v>2715</v>
      </c>
      <c r="C492" s="738" t="s">
        <v>563</v>
      </c>
      <c r="D492" s="739" t="s">
        <v>564</v>
      </c>
      <c r="E492" s="738" t="s">
        <v>578</v>
      </c>
      <c r="F492" s="739" t="s">
        <v>2716</v>
      </c>
      <c r="G492" s="738" t="s">
        <v>622</v>
      </c>
      <c r="H492" s="738" t="s">
        <v>1985</v>
      </c>
      <c r="I492" s="738" t="s">
        <v>1986</v>
      </c>
      <c r="J492" s="738" t="s">
        <v>648</v>
      </c>
      <c r="K492" s="738" t="s">
        <v>1987</v>
      </c>
      <c r="L492" s="740">
        <v>74.220000000000013</v>
      </c>
      <c r="M492" s="740">
        <v>5</v>
      </c>
      <c r="N492" s="741">
        <v>371.10000000000008</v>
      </c>
    </row>
    <row r="493" spans="1:14" ht="14.4" customHeight="1" x14ac:dyDescent="0.3">
      <c r="A493" s="736" t="s">
        <v>553</v>
      </c>
      <c r="B493" s="737" t="s">
        <v>2715</v>
      </c>
      <c r="C493" s="738" t="s">
        <v>563</v>
      </c>
      <c r="D493" s="739" t="s">
        <v>564</v>
      </c>
      <c r="E493" s="738" t="s">
        <v>578</v>
      </c>
      <c r="F493" s="739" t="s">
        <v>2716</v>
      </c>
      <c r="G493" s="738" t="s">
        <v>622</v>
      </c>
      <c r="H493" s="738" t="s">
        <v>1055</v>
      </c>
      <c r="I493" s="738" t="s">
        <v>1056</v>
      </c>
      <c r="J493" s="738" t="s">
        <v>1057</v>
      </c>
      <c r="K493" s="738" t="s">
        <v>1058</v>
      </c>
      <c r="L493" s="740">
        <v>154.02999999999997</v>
      </c>
      <c r="M493" s="740">
        <v>8</v>
      </c>
      <c r="N493" s="741">
        <v>1232.2399999999998</v>
      </c>
    </row>
    <row r="494" spans="1:14" ht="14.4" customHeight="1" x14ac:dyDescent="0.3">
      <c r="A494" s="736" t="s">
        <v>553</v>
      </c>
      <c r="B494" s="737" t="s">
        <v>2715</v>
      </c>
      <c r="C494" s="738" t="s">
        <v>563</v>
      </c>
      <c r="D494" s="739" t="s">
        <v>564</v>
      </c>
      <c r="E494" s="738" t="s">
        <v>578</v>
      </c>
      <c r="F494" s="739" t="s">
        <v>2716</v>
      </c>
      <c r="G494" s="738" t="s">
        <v>622</v>
      </c>
      <c r="H494" s="738" t="s">
        <v>1988</v>
      </c>
      <c r="I494" s="738" t="s">
        <v>1989</v>
      </c>
      <c r="J494" s="738" t="s">
        <v>1990</v>
      </c>
      <c r="K494" s="738" t="s">
        <v>1991</v>
      </c>
      <c r="L494" s="740">
        <v>60.213004191198479</v>
      </c>
      <c r="M494" s="740">
        <v>6</v>
      </c>
      <c r="N494" s="741">
        <v>361.27802514719087</v>
      </c>
    </row>
    <row r="495" spans="1:14" ht="14.4" customHeight="1" x14ac:dyDescent="0.3">
      <c r="A495" s="736" t="s">
        <v>553</v>
      </c>
      <c r="B495" s="737" t="s">
        <v>2715</v>
      </c>
      <c r="C495" s="738" t="s">
        <v>563</v>
      </c>
      <c r="D495" s="739" t="s">
        <v>564</v>
      </c>
      <c r="E495" s="738" t="s">
        <v>578</v>
      </c>
      <c r="F495" s="739" t="s">
        <v>2716</v>
      </c>
      <c r="G495" s="738" t="s">
        <v>622</v>
      </c>
      <c r="H495" s="738" t="s">
        <v>1992</v>
      </c>
      <c r="I495" s="738" t="s">
        <v>1992</v>
      </c>
      <c r="J495" s="738" t="s">
        <v>1993</v>
      </c>
      <c r="K495" s="738" t="s">
        <v>628</v>
      </c>
      <c r="L495" s="740">
        <v>288.53000000000003</v>
      </c>
      <c r="M495" s="740">
        <v>1</v>
      </c>
      <c r="N495" s="741">
        <v>288.53000000000003</v>
      </c>
    </row>
    <row r="496" spans="1:14" ht="14.4" customHeight="1" x14ac:dyDescent="0.3">
      <c r="A496" s="736" t="s">
        <v>553</v>
      </c>
      <c r="B496" s="737" t="s">
        <v>2715</v>
      </c>
      <c r="C496" s="738" t="s">
        <v>563</v>
      </c>
      <c r="D496" s="739" t="s">
        <v>564</v>
      </c>
      <c r="E496" s="738" t="s">
        <v>578</v>
      </c>
      <c r="F496" s="739" t="s">
        <v>2716</v>
      </c>
      <c r="G496" s="738" t="s">
        <v>622</v>
      </c>
      <c r="H496" s="738" t="s">
        <v>1994</v>
      </c>
      <c r="I496" s="738" t="s">
        <v>1995</v>
      </c>
      <c r="J496" s="738" t="s">
        <v>1996</v>
      </c>
      <c r="K496" s="738" t="s">
        <v>1997</v>
      </c>
      <c r="L496" s="740">
        <v>62.139999999999986</v>
      </c>
      <c r="M496" s="740">
        <v>6</v>
      </c>
      <c r="N496" s="741">
        <v>372.83999999999992</v>
      </c>
    </row>
    <row r="497" spans="1:14" ht="14.4" customHeight="1" x14ac:dyDescent="0.3">
      <c r="A497" s="736" t="s">
        <v>553</v>
      </c>
      <c r="B497" s="737" t="s">
        <v>2715</v>
      </c>
      <c r="C497" s="738" t="s">
        <v>563</v>
      </c>
      <c r="D497" s="739" t="s">
        <v>564</v>
      </c>
      <c r="E497" s="738" t="s">
        <v>578</v>
      </c>
      <c r="F497" s="739" t="s">
        <v>2716</v>
      </c>
      <c r="G497" s="738" t="s">
        <v>622</v>
      </c>
      <c r="H497" s="738" t="s">
        <v>1998</v>
      </c>
      <c r="I497" s="738" t="s">
        <v>1999</v>
      </c>
      <c r="J497" s="738" t="s">
        <v>2000</v>
      </c>
      <c r="K497" s="738" t="s">
        <v>2001</v>
      </c>
      <c r="L497" s="740">
        <v>254.97999999999996</v>
      </c>
      <c r="M497" s="740">
        <v>1</v>
      </c>
      <c r="N497" s="741">
        <v>254.97999999999996</v>
      </c>
    </row>
    <row r="498" spans="1:14" ht="14.4" customHeight="1" x14ac:dyDescent="0.3">
      <c r="A498" s="736" t="s">
        <v>553</v>
      </c>
      <c r="B498" s="737" t="s">
        <v>2715</v>
      </c>
      <c r="C498" s="738" t="s">
        <v>563</v>
      </c>
      <c r="D498" s="739" t="s">
        <v>564</v>
      </c>
      <c r="E498" s="738" t="s">
        <v>578</v>
      </c>
      <c r="F498" s="739" t="s">
        <v>2716</v>
      </c>
      <c r="G498" s="738" t="s">
        <v>622</v>
      </c>
      <c r="H498" s="738" t="s">
        <v>2002</v>
      </c>
      <c r="I498" s="738" t="s">
        <v>2003</v>
      </c>
      <c r="J498" s="738" t="s">
        <v>1970</v>
      </c>
      <c r="K498" s="738" t="s">
        <v>2004</v>
      </c>
      <c r="L498" s="740">
        <v>21.88</v>
      </c>
      <c r="M498" s="740">
        <v>3</v>
      </c>
      <c r="N498" s="741">
        <v>65.64</v>
      </c>
    </row>
    <row r="499" spans="1:14" ht="14.4" customHeight="1" x14ac:dyDescent="0.3">
      <c r="A499" s="736" t="s">
        <v>553</v>
      </c>
      <c r="B499" s="737" t="s">
        <v>2715</v>
      </c>
      <c r="C499" s="738" t="s">
        <v>563</v>
      </c>
      <c r="D499" s="739" t="s">
        <v>564</v>
      </c>
      <c r="E499" s="738" t="s">
        <v>578</v>
      </c>
      <c r="F499" s="739" t="s">
        <v>2716</v>
      </c>
      <c r="G499" s="738" t="s">
        <v>622</v>
      </c>
      <c r="H499" s="738" t="s">
        <v>1063</v>
      </c>
      <c r="I499" s="738" t="s">
        <v>1064</v>
      </c>
      <c r="J499" s="738" t="s">
        <v>1065</v>
      </c>
      <c r="K499" s="738" t="s">
        <v>1066</v>
      </c>
      <c r="L499" s="740">
        <v>20.484360642685427</v>
      </c>
      <c r="M499" s="740">
        <v>690</v>
      </c>
      <c r="N499" s="741">
        <v>14134.208843452945</v>
      </c>
    </row>
    <row r="500" spans="1:14" ht="14.4" customHeight="1" x14ac:dyDescent="0.3">
      <c r="A500" s="736" t="s">
        <v>553</v>
      </c>
      <c r="B500" s="737" t="s">
        <v>2715</v>
      </c>
      <c r="C500" s="738" t="s">
        <v>563</v>
      </c>
      <c r="D500" s="739" t="s">
        <v>564</v>
      </c>
      <c r="E500" s="738" t="s">
        <v>578</v>
      </c>
      <c r="F500" s="739" t="s">
        <v>2716</v>
      </c>
      <c r="G500" s="738" t="s">
        <v>622</v>
      </c>
      <c r="H500" s="738" t="s">
        <v>2005</v>
      </c>
      <c r="I500" s="738" t="s">
        <v>2006</v>
      </c>
      <c r="J500" s="738" t="s">
        <v>2007</v>
      </c>
      <c r="K500" s="738" t="s">
        <v>1948</v>
      </c>
      <c r="L500" s="740">
        <v>57.939999999999976</v>
      </c>
      <c r="M500" s="740">
        <v>3</v>
      </c>
      <c r="N500" s="741">
        <v>173.81999999999994</v>
      </c>
    </row>
    <row r="501" spans="1:14" ht="14.4" customHeight="1" x14ac:dyDescent="0.3">
      <c r="A501" s="736" t="s">
        <v>553</v>
      </c>
      <c r="B501" s="737" t="s">
        <v>2715</v>
      </c>
      <c r="C501" s="738" t="s">
        <v>563</v>
      </c>
      <c r="D501" s="739" t="s">
        <v>564</v>
      </c>
      <c r="E501" s="738" t="s">
        <v>578</v>
      </c>
      <c r="F501" s="739" t="s">
        <v>2716</v>
      </c>
      <c r="G501" s="738" t="s">
        <v>622</v>
      </c>
      <c r="H501" s="738" t="s">
        <v>1067</v>
      </c>
      <c r="I501" s="738" t="s">
        <v>1068</v>
      </c>
      <c r="J501" s="738" t="s">
        <v>1069</v>
      </c>
      <c r="K501" s="738" t="s">
        <v>1070</v>
      </c>
      <c r="L501" s="740">
        <v>97.589999999999989</v>
      </c>
      <c r="M501" s="740">
        <v>6</v>
      </c>
      <c r="N501" s="741">
        <v>585.54</v>
      </c>
    </row>
    <row r="502" spans="1:14" ht="14.4" customHeight="1" x14ac:dyDescent="0.3">
      <c r="A502" s="736" t="s">
        <v>553</v>
      </c>
      <c r="B502" s="737" t="s">
        <v>2715</v>
      </c>
      <c r="C502" s="738" t="s">
        <v>563</v>
      </c>
      <c r="D502" s="739" t="s">
        <v>564</v>
      </c>
      <c r="E502" s="738" t="s">
        <v>578</v>
      </c>
      <c r="F502" s="739" t="s">
        <v>2716</v>
      </c>
      <c r="G502" s="738" t="s">
        <v>622</v>
      </c>
      <c r="H502" s="738" t="s">
        <v>2008</v>
      </c>
      <c r="I502" s="738" t="s">
        <v>2009</v>
      </c>
      <c r="J502" s="738" t="s">
        <v>2010</v>
      </c>
      <c r="K502" s="738" t="s">
        <v>2011</v>
      </c>
      <c r="L502" s="740">
        <v>29.239999999999991</v>
      </c>
      <c r="M502" s="740">
        <v>2</v>
      </c>
      <c r="N502" s="741">
        <v>58.479999999999983</v>
      </c>
    </row>
    <row r="503" spans="1:14" ht="14.4" customHeight="1" x14ac:dyDescent="0.3">
      <c r="A503" s="736" t="s">
        <v>553</v>
      </c>
      <c r="B503" s="737" t="s">
        <v>2715</v>
      </c>
      <c r="C503" s="738" t="s">
        <v>563</v>
      </c>
      <c r="D503" s="739" t="s">
        <v>564</v>
      </c>
      <c r="E503" s="738" t="s">
        <v>578</v>
      </c>
      <c r="F503" s="739" t="s">
        <v>2716</v>
      </c>
      <c r="G503" s="738" t="s">
        <v>622</v>
      </c>
      <c r="H503" s="738" t="s">
        <v>2012</v>
      </c>
      <c r="I503" s="738" t="s">
        <v>2013</v>
      </c>
      <c r="J503" s="738" t="s">
        <v>2014</v>
      </c>
      <c r="K503" s="738" t="s">
        <v>2015</v>
      </c>
      <c r="L503" s="740">
        <v>101.13</v>
      </c>
      <c r="M503" s="740">
        <v>3</v>
      </c>
      <c r="N503" s="741">
        <v>303.39</v>
      </c>
    </row>
    <row r="504" spans="1:14" ht="14.4" customHeight="1" x14ac:dyDescent="0.3">
      <c r="A504" s="736" t="s">
        <v>553</v>
      </c>
      <c r="B504" s="737" t="s">
        <v>2715</v>
      </c>
      <c r="C504" s="738" t="s">
        <v>563</v>
      </c>
      <c r="D504" s="739" t="s">
        <v>564</v>
      </c>
      <c r="E504" s="738" t="s">
        <v>578</v>
      </c>
      <c r="F504" s="739" t="s">
        <v>2716</v>
      </c>
      <c r="G504" s="738" t="s">
        <v>622</v>
      </c>
      <c r="H504" s="738" t="s">
        <v>1083</v>
      </c>
      <c r="I504" s="738" t="s">
        <v>1084</v>
      </c>
      <c r="J504" s="738" t="s">
        <v>1085</v>
      </c>
      <c r="K504" s="738" t="s">
        <v>1086</v>
      </c>
      <c r="L504" s="740">
        <v>40.070007698083145</v>
      </c>
      <c r="M504" s="740">
        <v>9</v>
      </c>
      <c r="N504" s="741">
        <v>360.63006928274831</v>
      </c>
    </row>
    <row r="505" spans="1:14" ht="14.4" customHeight="1" x14ac:dyDescent="0.3">
      <c r="A505" s="736" t="s">
        <v>553</v>
      </c>
      <c r="B505" s="737" t="s">
        <v>2715</v>
      </c>
      <c r="C505" s="738" t="s">
        <v>563</v>
      </c>
      <c r="D505" s="739" t="s">
        <v>564</v>
      </c>
      <c r="E505" s="738" t="s">
        <v>578</v>
      </c>
      <c r="F505" s="739" t="s">
        <v>2716</v>
      </c>
      <c r="G505" s="738" t="s">
        <v>622</v>
      </c>
      <c r="H505" s="738" t="s">
        <v>1091</v>
      </c>
      <c r="I505" s="738" t="s">
        <v>1092</v>
      </c>
      <c r="J505" s="738" t="s">
        <v>1093</v>
      </c>
      <c r="K505" s="738" t="s">
        <v>1094</v>
      </c>
      <c r="L505" s="740">
        <v>149.56500000000003</v>
      </c>
      <c r="M505" s="740">
        <v>48</v>
      </c>
      <c r="N505" s="741">
        <v>7179.1200000000008</v>
      </c>
    </row>
    <row r="506" spans="1:14" ht="14.4" customHeight="1" x14ac:dyDescent="0.3">
      <c r="A506" s="736" t="s">
        <v>553</v>
      </c>
      <c r="B506" s="737" t="s">
        <v>2715</v>
      </c>
      <c r="C506" s="738" t="s">
        <v>563</v>
      </c>
      <c r="D506" s="739" t="s">
        <v>564</v>
      </c>
      <c r="E506" s="738" t="s">
        <v>578</v>
      </c>
      <c r="F506" s="739" t="s">
        <v>2716</v>
      </c>
      <c r="G506" s="738" t="s">
        <v>622</v>
      </c>
      <c r="H506" s="738" t="s">
        <v>1095</v>
      </c>
      <c r="I506" s="738" t="s">
        <v>1096</v>
      </c>
      <c r="J506" s="738" t="s">
        <v>1097</v>
      </c>
      <c r="K506" s="738" t="s">
        <v>1098</v>
      </c>
      <c r="L506" s="740">
        <v>3569.2799999999997</v>
      </c>
      <c r="M506" s="740">
        <v>7</v>
      </c>
      <c r="N506" s="741">
        <v>24984.959999999999</v>
      </c>
    </row>
    <row r="507" spans="1:14" ht="14.4" customHeight="1" x14ac:dyDescent="0.3">
      <c r="A507" s="736" t="s">
        <v>553</v>
      </c>
      <c r="B507" s="737" t="s">
        <v>2715</v>
      </c>
      <c r="C507" s="738" t="s">
        <v>563</v>
      </c>
      <c r="D507" s="739" t="s">
        <v>564</v>
      </c>
      <c r="E507" s="738" t="s">
        <v>578</v>
      </c>
      <c r="F507" s="739" t="s">
        <v>2716</v>
      </c>
      <c r="G507" s="738" t="s">
        <v>622</v>
      </c>
      <c r="H507" s="738" t="s">
        <v>1099</v>
      </c>
      <c r="I507" s="738" t="s">
        <v>1100</v>
      </c>
      <c r="J507" s="738" t="s">
        <v>1101</v>
      </c>
      <c r="K507" s="738" t="s">
        <v>1102</v>
      </c>
      <c r="L507" s="740">
        <v>110.14000000000003</v>
      </c>
      <c r="M507" s="740">
        <v>1</v>
      </c>
      <c r="N507" s="741">
        <v>110.14000000000003</v>
      </c>
    </row>
    <row r="508" spans="1:14" ht="14.4" customHeight="1" x14ac:dyDescent="0.3">
      <c r="A508" s="736" t="s">
        <v>553</v>
      </c>
      <c r="B508" s="737" t="s">
        <v>2715</v>
      </c>
      <c r="C508" s="738" t="s">
        <v>563</v>
      </c>
      <c r="D508" s="739" t="s">
        <v>564</v>
      </c>
      <c r="E508" s="738" t="s">
        <v>578</v>
      </c>
      <c r="F508" s="739" t="s">
        <v>2716</v>
      </c>
      <c r="G508" s="738" t="s">
        <v>622</v>
      </c>
      <c r="H508" s="738" t="s">
        <v>1103</v>
      </c>
      <c r="I508" s="738" t="s">
        <v>1104</v>
      </c>
      <c r="J508" s="738" t="s">
        <v>1105</v>
      </c>
      <c r="K508" s="738" t="s">
        <v>1106</v>
      </c>
      <c r="L508" s="740">
        <v>290.50000000000011</v>
      </c>
      <c r="M508" s="740">
        <v>8</v>
      </c>
      <c r="N508" s="741">
        <v>2324.0000000000009</v>
      </c>
    </row>
    <row r="509" spans="1:14" ht="14.4" customHeight="1" x14ac:dyDescent="0.3">
      <c r="A509" s="736" t="s">
        <v>553</v>
      </c>
      <c r="B509" s="737" t="s">
        <v>2715</v>
      </c>
      <c r="C509" s="738" t="s">
        <v>563</v>
      </c>
      <c r="D509" s="739" t="s">
        <v>564</v>
      </c>
      <c r="E509" s="738" t="s">
        <v>578</v>
      </c>
      <c r="F509" s="739" t="s">
        <v>2716</v>
      </c>
      <c r="G509" s="738" t="s">
        <v>622</v>
      </c>
      <c r="H509" s="738" t="s">
        <v>2016</v>
      </c>
      <c r="I509" s="738" t="s">
        <v>2017</v>
      </c>
      <c r="J509" s="738" t="s">
        <v>2000</v>
      </c>
      <c r="K509" s="738" t="s">
        <v>2018</v>
      </c>
      <c r="L509" s="740">
        <v>48.399976147119048</v>
      </c>
      <c r="M509" s="740">
        <v>2</v>
      </c>
      <c r="N509" s="741">
        <v>96.799952294238096</v>
      </c>
    </row>
    <row r="510" spans="1:14" ht="14.4" customHeight="1" x14ac:dyDescent="0.3">
      <c r="A510" s="736" t="s">
        <v>553</v>
      </c>
      <c r="B510" s="737" t="s">
        <v>2715</v>
      </c>
      <c r="C510" s="738" t="s">
        <v>563</v>
      </c>
      <c r="D510" s="739" t="s">
        <v>564</v>
      </c>
      <c r="E510" s="738" t="s">
        <v>578</v>
      </c>
      <c r="F510" s="739" t="s">
        <v>2716</v>
      </c>
      <c r="G510" s="738" t="s">
        <v>622</v>
      </c>
      <c r="H510" s="738" t="s">
        <v>2019</v>
      </c>
      <c r="I510" s="738" t="s">
        <v>2020</v>
      </c>
      <c r="J510" s="738" t="s">
        <v>2021</v>
      </c>
      <c r="K510" s="738" t="s">
        <v>2022</v>
      </c>
      <c r="L510" s="740">
        <v>53.860000000000021</v>
      </c>
      <c r="M510" s="740">
        <v>1</v>
      </c>
      <c r="N510" s="741">
        <v>53.860000000000021</v>
      </c>
    </row>
    <row r="511" spans="1:14" ht="14.4" customHeight="1" x14ac:dyDescent="0.3">
      <c r="A511" s="736" t="s">
        <v>553</v>
      </c>
      <c r="B511" s="737" t="s">
        <v>2715</v>
      </c>
      <c r="C511" s="738" t="s">
        <v>563</v>
      </c>
      <c r="D511" s="739" t="s">
        <v>564</v>
      </c>
      <c r="E511" s="738" t="s">
        <v>578</v>
      </c>
      <c r="F511" s="739" t="s">
        <v>2716</v>
      </c>
      <c r="G511" s="738" t="s">
        <v>622</v>
      </c>
      <c r="H511" s="738" t="s">
        <v>1110</v>
      </c>
      <c r="I511" s="738" t="s">
        <v>1111</v>
      </c>
      <c r="J511" s="738" t="s">
        <v>1112</v>
      </c>
      <c r="K511" s="738" t="s">
        <v>1113</v>
      </c>
      <c r="L511" s="740">
        <v>46.476361235367129</v>
      </c>
      <c r="M511" s="740">
        <v>10</v>
      </c>
      <c r="N511" s="741">
        <v>464.76361235367131</v>
      </c>
    </row>
    <row r="512" spans="1:14" ht="14.4" customHeight="1" x14ac:dyDescent="0.3">
      <c r="A512" s="736" t="s">
        <v>553</v>
      </c>
      <c r="B512" s="737" t="s">
        <v>2715</v>
      </c>
      <c r="C512" s="738" t="s">
        <v>563</v>
      </c>
      <c r="D512" s="739" t="s">
        <v>564</v>
      </c>
      <c r="E512" s="738" t="s">
        <v>578</v>
      </c>
      <c r="F512" s="739" t="s">
        <v>2716</v>
      </c>
      <c r="G512" s="738" t="s">
        <v>622</v>
      </c>
      <c r="H512" s="738" t="s">
        <v>1114</v>
      </c>
      <c r="I512" s="738" t="s">
        <v>1115</v>
      </c>
      <c r="J512" s="738" t="s">
        <v>1116</v>
      </c>
      <c r="K512" s="738" t="s">
        <v>684</v>
      </c>
      <c r="L512" s="740">
        <v>105.49000000000002</v>
      </c>
      <c r="M512" s="740">
        <v>3</v>
      </c>
      <c r="N512" s="741">
        <v>316.47000000000008</v>
      </c>
    </row>
    <row r="513" spans="1:14" ht="14.4" customHeight="1" x14ac:dyDescent="0.3">
      <c r="A513" s="736" t="s">
        <v>553</v>
      </c>
      <c r="B513" s="737" t="s">
        <v>2715</v>
      </c>
      <c r="C513" s="738" t="s">
        <v>563</v>
      </c>
      <c r="D513" s="739" t="s">
        <v>564</v>
      </c>
      <c r="E513" s="738" t="s">
        <v>578</v>
      </c>
      <c r="F513" s="739" t="s">
        <v>2716</v>
      </c>
      <c r="G513" s="738" t="s">
        <v>622</v>
      </c>
      <c r="H513" s="738" t="s">
        <v>1121</v>
      </c>
      <c r="I513" s="738" t="s">
        <v>1122</v>
      </c>
      <c r="J513" s="738" t="s">
        <v>1123</v>
      </c>
      <c r="K513" s="738" t="s">
        <v>1124</v>
      </c>
      <c r="L513" s="740">
        <v>12.650140465228084</v>
      </c>
      <c r="M513" s="740">
        <v>66</v>
      </c>
      <c r="N513" s="741">
        <v>834.90927070505359</v>
      </c>
    </row>
    <row r="514" spans="1:14" ht="14.4" customHeight="1" x14ac:dyDescent="0.3">
      <c r="A514" s="736" t="s">
        <v>553</v>
      </c>
      <c r="B514" s="737" t="s">
        <v>2715</v>
      </c>
      <c r="C514" s="738" t="s">
        <v>563</v>
      </c>
      <c r="D514" s="739" t="s">
        <v>564</v>
      </c>
      <c r="E514" s="738" t="s">
        <v>578</v>
      </c>
      <c r="F514" s="739" t="s">
        <v>2716</v>
      </c>
      <c r="G514" s="738" t="s">
        <v>622</v>
      </c>
      <c r="H514" s="738" t="s">
        <v>2023</v>
      </c>
      <c r="I514" s="738" t="s">
        <v>2024</v>
      </c>
      <c r="J514" s="738" t="s">
        <v>2025</v>
      </c>
      <c r="K514" s="738" t="s">
        <v>2026</v>
      </c>
      <c r="L514" s="740">
        <v>33.720000000000006</v>
      </c>
      <c r="M514" s="740">
        <v>2</v>
      </c>
      <c r="N514" s="741">
        <v>67.440000000000012</v>
      </c>
    </row>
    <row r="515" spans="1:14" ht="14.4" customHeight="1" x14ac:dyDescent="0.3">
      <c r="A515" s="736" t="s">
        <v>553</v>
      </c>
      <c r="B515" s="737" t="s">
        <v>2715</v>
      </c>
      <c r="C515" s="738" t="s">
        <v>563</v>
      </c>
      <c r="D515" s="739" t="s">
        <v>564</v>
      </c>
      <c r="E515" s="738" t="s">
        <v>578</v>
      </c>
      <c r="F515" s="739" t="s">
        <v>2716</v>
      </c>
      <c r="G515" s="738" t="s">
        <v>622</v>
      </c>
      <c r="H515" s="738" t="s">
        <v>2027</v>
      </c>
      <c r="I515" s="738" t="s">
        <v>2028</v>
      </c>
      <c r="J515" s="738" t="s">
        <v>2029</v>
      </c>
      <c r="K515" s="738" t="s">
        <v>2030</v>
      </c>
      <c r="L515" s="740">
        <v>62.685000000000002</v>
      </c>
      <c r="M515" s="740">
        <v>2</v>
      </c>
      <c r="N515" s="741">
        <v>125.37</v>
      </c>
    </row>
    <row r="516" spans="1:14" ht="14.4" customHeight="1" x14ac:dyDescent="0.3">
      <c r="A516" s="736" t="s">
        <v>553</v>
      </c>
      <c r="B516" s="737" t="s">
        <v>2715</v>
      </c>
      <c r="C516" s="738" t="s">
        <v>563</v>
      </c>
      <c r="D516" s="739" t="s">
        <v>564</v>
      </c>
      <c r="E516" s="738" t="s">
        <v>578</v>
      </c>
      <c r="F516" s="739" t="s">
        <v>2716</v>
      </c>
      <c r="G516" s="738" t="s">
        <v>622</v>
      </c>
      <c r="H516" s="738" t="s">
        <v>2031</v>
      </c>
      <c r="I516" s="738" t="s">
        <v>2032</v>
      </c>
      <c r="J516" s="738" t="s">
        <v>2033</v>
      </c>
      <c r="K516" s="738" t="s">
        <v>773</v>
      </c>
      <c r="L516" s="740">
        <v>81.600077389993729</v>
      </c>
      <c r="M516" s="740">
        <v>1</v>
      </c>
      <c r="N516" s="741">
        <v>81.600077389993729</v>
      </c>
    </row>
    <row r="517" spans="1:14" ht="14.4" customHeight="1" x14ac:dyDescent="0.3">
      <c r="A517" s="736" t="s">
        <v>553</v>
      </c>
      <c r="B517" s="737" t="s">
        <v>2715</v>
      </c>
      <c r="C517" s="738" t="s">
        <v>563</v>
      </c>
      <c r="D517" s="739" t="s">
        <v>564</v>
      </c>
      <c r="E517" s="738" t="s">
        <v>578</v>
      </c>
      <c r="F517" s="739" t="s">
        <v>2716</v>
      </c>
      <c r="G517" s="738" t="s">
        <v>622</v>
      </c>
      <c r="H517" s="738" t="s">
        <v>2034</v>
      </c>
      <c r="I517" s="738" t="s">
        <v>2035</v>
      </c>
      <c r="J517" s="738" t="s">
        <v>2036</v>
      </c>
      <c r="K517" s="738" t="s">
        <v>2037</v>
      </c>
      <c r="L517" s="740">
        <v>74.89</v>
      </c>
      <c r="M517" s="740">
        <v>1</v>
      </c>
      <c r="N517" s="741">
        <v>74.89</v>
      </c>
    </row>
    <row r="518" spans="1:14" ht="14.4" customHeight="1" x14ac:dyDescent="0.3">
      <c r="A518" s="736" t="s">
        <v>553</v>
      </c>
      <c r="B518" s="737" t="s">
        <v>2715</v>
      </c>
      <c r="C518" s="738" t="s">
        <v>563</v>
      </c>
      <c r="D518" s="739" t="s">
        <v>564</v>
      </c>
      <c r="E518" s="738" t="s">
        <v>578</v>
      </c>
      <c r="F518" s="739" t="s">
        <v>2716</v>
      </c>
      <c r="G518" s="738" t="s">
        <v>622</v>
      </c>
      <c r="H518" s="738" t="s">
        <v>1125</v>
      </c>
      <c r="I518" s="738" t="s">
        <v>1126</v>
      </c>
      <c r="J518" s="738" t="s">
        <v>1127</v>
      </c>
      <c r="K518" s="738" t="s">
        <v>1128</v>
      </c>
      <c r="L518" s="740">
        <v>131.07999999999996</v>
      </c>
      <c r="M518" s="740">
        <v>11</v>
      </c>
      <c r="N518" s="741">
        <v>1441.8799999999997</v>
      </c>
    </row>
    <row r="519" spans="1:14" ht="14.4" customHeight="1" x14ac:dyDescent="0.3">
      <c r="A519" s="736" t="s">
        <v>553</v>
      </c>
      <c r="B519" s="737" t="s">
        <v>2715</v>
      </c>
      <c r="C519" s="738" t="s">
        <v>563</v>
      </c>
      <c r="D519" s="739" t="s">
        <v>564</v>
      </c>
      <c r="E519" s="738" t="s">
        <v>578</v>
      </c>
      <c r="F519" s="739" t="s">
        <v>2716</v>
      </c>
      <c r="G519" s="738" t="s">
        <v>622</v>
      </c>
      <c r="H519" s="738" t="s">
        <v>2038</v>
      </c>
      <c r="I519" s="738" t="s">
        <v>2039</v>
      </c>
      <c r="J519" s="738" t="s">
        <v>2040</v>
      </c>
      <c r="K519" s="738" t="s">
        <v>2041</v>
      </c>
      <c r="L519" s="740">
        <v>36.93</v>
      </c>
      <c r="M519" s="740">
        <v>1</v>
      </c>
      <c r="N519" s="741">
        <v>36.93</v>
      </c>
    </row>
    <row r="520" spans="1:14" ht="14.4" customHeight="1" x14ac:dyDescent="0.3">
      <c r="A520" s="736" t="s">
        <v>553</v>
      </c>
      <c r="B520" s="737" t="s">
        <v>2715</v>
      </c>
      <c r="C520" s="738" t="s">
        <v>563</v>
      </c>
      <c r="D520" s="739" t="s">
        <v>564</v>
      </c>
      <c r="E520" s="738" t="s">
        <v>578</v>
      </c>
      <c r="F520" s="739" t="s">
        <v>2716</v>
      </c>
      <c r="G520" s="738" t="s">
        <v>622</v>
      </c>
      <c r="H520" s="738" t="s">
        <v>2042</v>
      </c>
      <c r="I520" s="738" t="s">
        <v>2043</v>
      </c>
      <c r="J520" s="738" t="s">
        <v>2044</v>
      </c>
      <c r="K520" s="738" t="s">
        <v>2045</v>
      </c>
      <c r="L520" s="740">
        <v>77.279999999999987</v>
      </c>
      <c r="M520" s="740">
        <v>1</v>
      </c>
      <c r="N520" s="741">
        <v>77.279999999999987</v>
      </c>
    </row>
    <row r="521" spans="1:14" ht="14.4" customHeight="1" x14ac:dyDescent="0.3">
      <c r="A521" s="736" t="s">
        <v>553</v>
      </c>
      <c r="B521" s="737" t="s">
        <v>2715</v>
      </c>
      <c r="C521" s="738" t="s">
        <v>563</v>
      </c>
      <c r="D521" s="739" t="s">
        <v>564</v>
      </c>
      <c r="E521" s="738" t="s">
        <v>578</v>
      </c>
      <c r="F521" s="739" t="s">
        <v>2716</v>
      </c>
      <c r="G521" s="738" t="s">
        <v>622</v>
      </c>
      <c r="H521" s="738" t="s">
        <v>1143</v>
      </c>
      <c r="I521" s="738" t="s">
        <v>918</v>
      </c>
      <c r="J521" s="738" t="s">
        <v>1144</v>
      </c>
      <c r="K521" s="738"/>
      <c r="L521" s="740">
        <v>81.958280926226706</v>
      </c>
      <c r="M521" s="740">
        <v>80</v>
      </c>
      <c r="N521" s="741">
        <v>6556.662474098137</v>
      </c>
    </row>
    <row r="522" spans="1:14" ht="14.4" customHeight="1" x14ac:dyDescent="0.3">
      <c r="A522" s="736" t="s">
        <v>553</v>
      </c>
      <c r="B522" s="737" t="s">
        <v>2715</v>
      </c>
      <c r="C522" s="738" t="s">
        <v>563</v>
      </c>
      <c r="D522" s="739" t="s">
        <v>564</v>
      </c>
      <c r="E522" s="738" t="s">
        <v>578</v>
      </c>
      <c r="F522" s="739" t="s">
        <v>2716</v>
      </c>
      <c r="G522" s="738" t="s">
        <v>622</v>
      </c>
      <c r="H522" s="738" t="s">
        <v>2046</v>
      </c>
      <c r="I522" s="738" t="s">
        <v>2047</v>
      </c>
      <c r="J522" s="738" t="s">
        <v>2048</v>
      </c>
      <c r="K522" s="738" t="s">
        <v>2049</v>
      </c>
      <c r="L522" s="740">
        <v>88.830042123487402</v>
      </c>
      <c r="M522" s="740">
        <v>2</v>
      </c>
      <c r="N522" s="741">
        <v>177.6600842469748</v>
      </c>
    </row>
    <row r="523" spans="1:14" ht="14.4" customHeight="1" x14ac:dyDescent="0.3">
      <c r="A523" s="736" t="s">
        <v>553</v>
      </c>
      <c r="B523" s="737" t="s">
        <v>2715</v>
      </c>
      <c r="C523" s="738" t="s">
        <v>563</v>
      </c>
      <c r="D523" s="739" t="s">
        <v>564</v>
      </c>
      <c r="E523" s="738" t="s">
        <v>578</v>
      </c>
      <c r="F523" s="739" t="s">
        <v>2716</v>
      </c>
      <c r="G523" s="738" t="s">
        <v>622</v>
      </c>
      <c r="H523" s="738" t="s">
        <v>1154</v>
      </c>
      <c r="I523" s="738" t="s">
        <v>1155</v>
      </c>
      <c r="J523" s="738" t="s">
        <v>1156</v>
      </c>
      <c r="K523" s="738" t="s">
        <v>1157</v>
      </c>
      <c r="L523" s="740">
        <v>2858.1999999999994</v>
      </c>
      <c r="M523" s="740">
        <v>6</v>
      </c>
      <c r="N523" s="741">
        <v>17149.199999999997</v>
      </c>
    </row>
    <row r="524" spans="1:14" ht="14.4" customHeight="1" x14ac:dyDescent="0.3">
      <c r="A524" s="736" t="s">
        <v>553</v>
      </c>
      <c r="B524" s="737" t="s">
        <v>2715</v>
      </c>
      <c r="C524" s="738" t="s">
        <v>563</v>
      </c>
      <c r="D524" s="739" t="s">
        <v>564</v>
      </c>
      <c r="E524" s="738" t="s">
        <v>578</v>
      </c>
      <c r="F524" s="739" t="s">
        <v>2716</v>
      </c>
      <c r="G524" s="738" t="s">
        <v>622</v>
      </c>
      <c r="H524" s="738" t="s">
        <v>2050</v>
      </c>
      <c r="I524" s="738" t="s">
        <v>2051</v>
      </c>
      <c r="J524" s="738" t="s">
        <v>2052</v>
      </c>
      <c r="K524" s="738" t="s">
        <v>2053</v>
      </c>
      <c r="L524" s="740">
        <v>54.789999999999992</v>
      </c>
      <c r="M524" s="740">
        <v>1</v>
      </c>
      <c r="N524" s="741">
        <v>54.789999999999992</v>
      </c>
    </row>
    <row r="525" spans="1:14" ht="14.4" customHeight="1" x14ac:dyDescent="0.3">
      <c r="A525" s="736" t="s">
        <v>553</v>
      </c>
      <c r="B525" s="737" t="s">
        <v>2715</v>
      </c>
      <c r="C525" s="738" t="s">
        <v>563</v>
      </c>
      <c r="D525" s="739" t="s">
        <v>564</v>
      </c>
      <c r="E525" s="738" t="s">
        <v>578</v>
      </c>
      <c r="F525" s="739" t="s">
        <v>2716</v>
      </c>
      <c r="G525" s="738" t="s">
        <v>622</v>
      </c>
      <c r="H525" s="738" t="s">
        <v>2054</v>
      </c>
      <c r="I525" s="738" t="s">
        <v>2055</v>
      </c>
      <c r="J525" s="738" t="s">
        <v>2056</v>
      </c>
      <c r="K525" s="738" t="s">
        <v>2057</v>
      </c>
      <c r="L525" s="740">
        <v>28.29000000000001</v>
      </c>
      <c r="M525" s="740">
        <v>5</v>
      </c>
      <c r="N525" s="741">
        <v>141.45000000000005</v>
      </c>
    </row>
    <row r="526" spans="1:14" ht="14.4" customHeight="1" x14ac:dyDescent="0.3">
      <c r="A526" s="736" t="s">
        <v>553</v>
      </c>
      <c r="B526" s="737" t="s">
        <v>2715</v>
      </c>
      <c r="C526" s="738" t="s">
        <v>563</v>
      </c>
      <c r="D526" s="739" t="s">
        <v>564</v>
      </c>
      <c r="E526" s="738" t="s">
        <v>578</v>
      </c>
      <c r="F526" s="739" t="s">
        <v>2716</v>
      </c>
      <c r="G526" s="738" t="s">
        <v>622</v>
      </c>
      <c r="H526" s="738" t="s">
        <v>2058</v>
      </c>
      <c r="I526" s="738" t="s">
        <v>2059</v>
      </c>
      <c r="J526" s="738" t="s">
        <v>2060</v>
      </c>
      <c r="K526" s="738" t="s">
        <v>2061</v>
      </c>
      <c r="L526" s="740">
        <v>69.339999999999975</v>
      </c>
      <c r="M526" s="740">
        <v>1</v>
      </c>
      <c r="N526" s="741">
        <v>69.339999999999975</v>
      </c>
    </row>
    <row r="527" spans="1:14" ht="14.4" customHeight="1" x14ac:dyDescent="0.3">
      <c r="A527" s="736" t="s">
        <v>553</v>
      </c>
      <c r="B527" s="737" t="s">
        <v>2715</v>
      </c>
      <c r="C527" s="738" t="s">
        <v>563</v>
      </c>
      <c r="D527" s="739" t="s">
        <v>564</v>
      </c>
      <c r="E527" s="738" t="s">
        <v>578</v>
      </c>
      <c r="F527" s="739" t="s">
        <v>2716</v>
      </c>
      <c r="G527" s="738" t="s">
        <v>622</v>
      </c>
      <c r="H527" s="738" t="s">
        <v>2062</v>
      </c>
      <c r="I527" s="738" t="s">
        <v>2062</v>
      </c>
      <c r="J527" s="738" t="s">
        <v>2063</v>
      </c>
      <c r="K527" s="738" t="s">
        <v>2064</v>
      </c>
      <c r="L527" s="740">
        <v>60.17</v>
      </c>
      <c r="M527" s="740">
        <v>1</v>
      </c>
      <c r="N527" s="741">
        <v>60.17</v>
      </c>
    </row>
    <row r="528" spans="1:14" ht="14.4" customHeight="1" x14ac:dyDescent="0.3">
      <c r="A528" s="736" t="s">
        <v>553</v>
      </c>
      <c r="B528" s="737" t="s">
        <v>2715</v>
      </c>
      <c r="C528" s="738" t="s">
        <v>563</v>
      </c>
      <c r="D528" s="739" t="s">
        <v>564</v>
      </c>
      <c r="E528" s="738" t="s">
        <v>578</v>
      </c>
      <c r="F528" s="739" t="s">
        <v>2716</v>
      </c>
      <c r="G528" s="738" t="s">
        <v>622</v>
      </c>
      <c r="H528" s="738" t="s">
        <v>2065</v>
      </c>
      <c r="I528" s="738" t="s">
        <v>2066</v>
      </c>
      <c r="J528" s="738" t="s">
        <v>2067</v>
      </c>
      <c r="K528" s="738" t="s">
        <v>2068</v>
      </c>
      <c r="L528" s="740">
        <v>887.27268437368923</v>
      </c>
      <c r="M528" s="740">
        <v>0.94331860000000001</v>
      </c>
      <c r="N528" s="741">
        <v>836.98082644163037</v>
      </c>
    </row>
    <row r="529" spans="1:14" ht="14.4" customHeight="1" x14ac:dyDescent="0.3">
      <c r="A529" s="736" t="s">
        <v>553</v>
      </c>
      <c r="B529" s="737" t="s">
        <v>2715</v>
      </c>
      <c r="C529" s="738" t="s">
        <v>563</v>
      </c>
      <c r="D529" s="739" t="s">
        <v>564</v>
      </c>
      <c r="E529" s="738" t="s">
        <v>578</v>
      </c>
      <c r="F529" s="739" t="s">
        <v>2716</v>
      </c>
      <c r="G529" s="738" t="s">
        <v>622</v>
      </c>
      <c r="H529" s="738" t="s">
        <v>2069</v>
      </c>
      <c r="I529" s="738" t="s">
        <v>2070</v>
      </c>
      <c r="J529" s="738" t="s">
        <v>2071</v>
      </c>
      <c r="K529" s="738" t="s">
        <v>1246</v>
      </c>
      <c r="L529" s="740">
        <v>196.06359306155264</v>
      </c>
      <c r="M529" s="740">
        <v>3</v>
      </c>
      <c r="N529" s="741">
        <v>588.19077918465791</v>
      </c>
    </row>
    <row r="530" spans="1:14" ht="14.4" customHeight="1" x14ac:dyDescent="0.3">
      <c r="A530" s="736" t="s">
        <v>553</v>
      </c>
      <c r="B530" s="737" t="s">
        <v>2715</v>
      </c>
      <c r="C530" s="738" t="s">
        <v>563</v>
      </c>
      <c r="D530" s="739" t="s">
        <v>564</v>
      </c>
      <c r="E530" s="738" t="s">
        <v>578</v>
      </c>
      <c r="F530" s="739" t="s">
        <v>2716</v>
      </c>
      <c r="G530" s="738" t="s">
        <v>622</v>
      </c>
      <c r="H530" s="738" t="s">
        <v>1158</v>
      </c>
      <c r="I530" s="738" t="s">
        <v>1159</v>
      </c>
      <c r="J530" s="738" t="s">
        <v>1160</v>
      </c>
      <c r="K530" s="738" t="s">
        <v>1161</v>
      </c>
      <c r="L530" s="740">
        <v>373.29599999999999</v>
      </c>
      <c r="M530" s="740">
        <v>1</v>
      </c>
      <c r="N530" s="741">
        <v>373.29599999999999</v>
      </c>
    </row>
    <row r="531" spans="1:14" ht="14.4" customHeight="1" x14ac:dyDescent="0.3">
      <c r="A531" s="736" t="s">
        <v>553</v>
      </c>
      <c r="B531" s="737" t="s">
        <v>2715</v>
      </c>
      <c r="C531" s="738" t="s">
        <v>563</v>
      </c>
      <c r="D531" s="739" t="s">
        <v>564</v>
      </c>
      <c r="E531" s="738" t="s">
        <v>578</v>
      </c>
      <c r="F531" s="739" t="s">
        <v>2716</v>
      </c>
      <c r="G531" s="738" t="s">
        <v>622</v>
      </c>
      <c r="H531" s="738" t="s">
        <v>2072</v>
      </c>
      <c r="I531" s="738" t="s">
        <v>2073</v>
      </c>
      <c r="J531" s="738" t="s">
        <v>2074</v>
      </c>
      <c r="K531" s="738" t="s">
        <v>2075</v>
      </c>
      <c r="L531" s="740">
        <v>41.809999999999995</v>
      </c>
      <c r="M531" s="740">
        <v>1</v>
      </c>
      <c r="N531" s="741">
        <v>41.809999999999995</v>
      </c>
    </row>
    <row r="532" spans="1:14" ht="14.4" customHeight="1" x14ac:dyDescent="0.3">
      <c r="A532" s="736" t="s">
        <v>553</v>
      </c>
      <c r="B532" s="737" t="s">
        <v>2715</v>
      </c>
      <c r="C532" s="738" t="s">
        <v>563</v>
      </c>
      <c r="D532" s="739" t="s">
        <v>564</v>
      </c>
      <c r="E532" s="738" t="s">
        <v>578</v>
      </c>
      <c r="F532" s="739" t="s">
        <v>2716</v>
      </c>
      <c r="G532" s="738" t="s">
        <v>622</v>
      </c>
      <c r="H532" s="738" t="s">
        <v>2076</v>
      </c>
      <c r="I532" s="738" t="s">
        <v>2077</v>
      </c>
      <c r="J532" s="738" t="s">
        <v>1019</v>
      </c>
      <c r="K532" s="738" t="s">
        <v>2078</v>
      </c>
      <c r="L532" s="740">
        <v>78.69</v>
      </c>
      <c r="M532" s="740">
        <v>15</v>
      </c>
      <c r="N532" s="741">
        <v>1180.3499999999999</v>
      </c>
    </row>
    <row r="533" spans="1:14" ht="14.4" customHeight="1" x14ac:dyDescent="0.3">
      <c r="A533" s="736" t="s">
        <v>553</v>
      </c>
      <c r="B533" s="737" t="s">
        <v>2715</v>
      </c>
      <c r="C533" s="738" t="s">
        <v>563</v>
      </c>
      <c r="D533" s="739" t="s">
        <v>564</v>
      </c>
      <c r="E533" s="738" t="s">
        <v>578</v>
      </c>
      <c r="F533" s="739" t="s">
        <v>2716</v>
      </c>
      <c r="G533" s="738" t="s">
        <v>622</v>
      </c>
      <c r="H533" s="738" t="s">
        <v>1166</v>
      </c>
      <c r="I533" s="738" t="s">
        <v>918</v>
      </c>
      <c r="J533" s="738" t="s">
        <v>1167</v>
      </c>
      <c r="K533" s="738"/>
      <c r="L533" s="740">
        <v>135.66348430806801</v>
      </c>
      <c r="M533" s="740">
        <v>1</v>
      </c>
      <c r="N533" s="741">
        <v>135.66348430806801</v>
      </c>
    </row>
    <row r="534" spans="1:14" ht="14.4" customHeight="1" x14ac:dyDescent="0.3">
      <c r="A534" s="736" t="s">
        <v>553</v>
      </c>
      <c r="B534" s="737" t="s">
        <v>2715</v>
      </c>
      <c r="C534" s="738" t="s">
        <v>563</v>
      </c>
      <c r="D534" s="739" t="s">
        <v>564</v>
      </c>
      <c r="E534" s="738" t="s">
        <v>578</v>
      </c>
      <c r="F534" s="739" t="s">
        <v>2716</v>
      </c>
      <c r="G534" s="738" t="s">
        <v>622</v>
      </c>
      <c r="H534" s="738" t="s">
        <v>1175</v>
      </c>
      <c r="I534" s="738" t="s">
        <v>1176</v>
      </c>
      <c r="J534" s="738" t="s">
        <v>1177</v>
      </c>
      <c r="K534" s="738" t="s">
        <v>1178</v>
      </c>
      <c r="L534" s="740">
        <v>855.98</v>
      </c>
      <c r="M534" s="740">
        <v>3</v>
      </c>
      <c r="N534" s="741">
        <v>2567.94</v>
      </c>
    </row>
    <row r="535" spans="1:14" ht="14.4" customHeight="1" x14ac:dyDescent="0.3">
      <c r="A535" s="736" t="s">
        <v>553</v>
      </c>
      <c r="B535" s="737" t="s">
        <v>2715</v>
      </c>
      <c r="C535" s="738" t="s">
        <v>563</v>
      </c>
      <c r="D535" s="739" t="s">
        <v>564</v>
      </c>
      <c r="E535" s="738" t="s">
        <v>578</v>
      </c>
      <c r="F535" s="739" t="s">
        <v>2716</v>
      </c>
      <c r="G535" s="738" t="s">
        <v>622</v>
      </c>
      <c r="H535" s="738" t="s">
        <v>1183</v>
      </c>
      <c r="I535" s="738" t="s">
        <v>1184</v>
      </c>
      <c r="J535" s="738" t="s">
        <v>1185</v>
      </c>
      <c r="K535" s="738"/>
      <c r="L535" s="740">
        <v>2.5080023487469294</v>
      </c>
      <c r="M535" s="740">
        <v>13</v>
      </c>
      <c r="N535" s="741">
        <v>32.60403053371008</v>
      </c>
    </row>
    <row r="536" spans="1:14" ht="14.4" customHeight="1" x14ac:dyDescent="0.3">
      <c r="A536" s="736" t="s">
        <v>553</v>
      </c>
      <c r="B536" s="737" t="s">
        <v>2715</v>
      </c>
      <c r="C536" s="738" t="s">
        <v>563</v>
      </c>
      <c r="D536" s="739" t="s">
        <v>564</v>
      </c>
      <c r="E536" s="738" t="s">
        <v>578</v>
      </c>
      <c r="F536" s="739" t="s">
        <v>2716</v>
      </c>
      <c r="G536" s="738" t="s">
        <v>622</v>
      </c>
      <c r="H536" s="738" t="s">
        <v>2079</v>
      </c>
      <c r="I536" s="738" t="s">
        <v>2080</v>
      </c>
      <c r="J536" s="738" t="s">
        <v>2081</v>
      </c>
      <c r="K536" s="738" t="s">
        <v>2082</v>
      </c>
      <c r="L536" s="740">
        <v>4622.8200000000006</v>
      </c>
      <c r="M536" s="740">
        <v>3</v>
      </c>
      <c r="N536" s="741">
        <v>13868.460000000001</v>
      </c>
    </row>
    <row r="537" spans="1:14" ht="14.4" customHeight="1" x14ac:dyDescent="0.3">
      <c r="A537" s="736" t="s">
        <v>553</v>
      </c>
      <c r="B537" s="737" t="s">
        <v>2715</v>
      </c>
      <c r="C537" s="738" t="s">
        <v>563</v>
      </c>
      <c r="D537" s="739" t="s">
        <v>564</v>
      </c>
      <c r="E537" s="738" t="s">
        <v>578</v>
      </c>
      <c r="F537" s="739" t="s">
        <v>2716</v>
      </c>
      <c r="G537" s="738" t="s">
        <v>622</v>
      </c>
      <c r="H537" s="738" t="s">
        <v>2083</v>
      </c>
      <c r="I537" s="738" t="s">
        <v>1184</v>
      </c>
      <c r="J537" s="738" t="s">
        <v>2084</v>
      </c>
      <c r="K537" s="738"/>
      <c r="L537" s="740">
        <v>3.8187511145232884</v>
      </c>
      <c r="M537" s="740">
        <v>2</v>
      </c>
      <c r="N537" s="741">
        <v>7.6375022290465768</v>
      </c>
    </row>
    <row r="538" spans="1:14" ht="14.4" customHeight="1" x14ac:dyDescent="0.3">
      <c r="A538" s="736" t="s">
        <v>553</v>
      </c>
      <c r="B538" s="737" t="s">
        <v>2715</v>
      </c>
      <c r="C538" s="738" t="s">
        <v>563</v>
      </c>
      <c r="D538" s="739" t="s">
        <v>564</v>
      </c>
      <c r="E538" s="738" t="s">
        <v>578</v>
      </c>
      <c r="F538" s="739" t="s">
        <v>2716</v>
      </c>
      <c r="G538" s="738" t="s">
        <v>622</v>
      </c>
      <c r="H538" s="738" t="s">
        <v>2085</v>
      </c>
      <c r="I538" s="738" t="s">
        <v>2086</v>
      </c>
      <c r="J538" s="738" t="s">
        <v>2087</v>
      </c>
      <c r="K538" s="738" t="s">
        <v>2088</v>
      </c>
      <c r="L538" s="740">
        <v>164.02999999999997</v>
      </c>
      <c r="M538" s="740">
        <v>5</v>
      </c>
      <c r="N538" s="741">
        <v>820.14999999999986</v>
      </c>
    </row>
    <row r="539" spans="1:14" ht="14.4" customHeight="1" x14ac:dyDescent="0.3">
      <c r="A539" s="736" t="s">
        <v>553</v>
      </c>
      <c r="B539" s="737" t="s">
        <v>2715</v>
      </c>
      <c r="C539" s="738" t="s">
        <v>563</v>
      </c>
      <c r="D539" s="739" t="s">
        <v>564</v>
      </c>
      <c r="E539" s="738" t="s">
        <v>578</v>
      </c>
      <c r="F539" s="739" t="s">
        <v>2716</v>
      </c>
      <c r="G539" s="738" t="s">
        <v>622</v>
      </c>
      <c r="H539" s="738" t="s">
        <v>1186</v>
      </c>
      <c r="I539" s="738" t="s">
        <v>1187</v>
      </c>
      <c r="J539" s="738" t="s">
        <v>1188</v>
      </c>
      <c r="K539" s="738" t="s">
        <v>1189</v>
      </c>
      <c r="L539" s="740">
        <v>171.946</v>
      </c>
      <c r="M539" s="740">
        <v>5</v>
      </c>
      <c r="N539" s="741">
        <v>859.73</v>
      </c>
    </row>
    <row r="540" spans="1:14" ht="14.4" customHeight="1" x14ac:dyDescent="0.3">
      <c r="A540" s="736" t="s">
        <v>553</v>
      </c>
      <c r="B540" s="737" t="s">
        <v>2715</v>
      </c>
      <c r="C540" s="738" t="s">
        <v>563</v>
      </c>
      <c r="D540" s="739" t="s">
        <v>564</v>
      </c>
      <c r="E540" s="738" t="s">
        <v>578</v>
      </c>
      <c r="F540" s="739" t="s">
        <v>2716</v>
      </c>
      <c r="G540" s="738" t="s">
        <v>622</v>
      </c>
      <c r="H540" s="738" t="s">
        <v>2089</v>
      </c>
      <c r="I540" s="738" t="s">
        <v>2090</v>
      </c>
      <c r="J540" s="738" t="s">
        <v>2091</v>
      </c>
      <c r="K540" s="738" t="s">
        <v>2092</v>
      </c>
      <c r="L540" s="740">
        <v>67.399999999999991</v>
      </c>
      <c r="M540" s="740">
        <v>18</v>
      </c>
      <c r="N540" s="741">
        <v>1213.1999999999998</v>
      </c>
    </row>
    <row r="541" spans="1:14" ht="14.4" customHeight="1" x14ac:dyDescent="0.3">
      <c r="A541" s="736" t="s">
        <v>553</v>
      </c>
      <c r="B541" s="737" t="s">
        <v>2715</v>
      </c>
      <c r="C541" s="738" t="s">
        <v>563</v>
      </c>
      <c r="D541" s="739" t="s">
        <v>564</v>
      </c>
      <c r="E541" s="738" t="s">
        <v>578</v>
      </c>
      <c r="F541" s="739" t="s">
        <v>2716</v>
      </c>
      <c r="G541" s="738" t="s">
        <v>622</v>
      </c>
      <c r="H541" s="738" t="s">
        <v>1194</v>
      </c>
      <c r="I541" s="738" t="s">
        <v>1195</v>
      </c>
      <c r="J541" s="738" t="s">
        <v>1196</v>
      </c>
      <c r="K541" s="738" t="s">
        <v>1197</v>
      </c>
      <c r="L541" s="740">
        <v>88.120000000000019</v>
      </c>
      <c r="M541" s="740">
        <v>1</v>
      </c>
      <c r="N541" s="741">
        <v>88.120000000000019</v>
      </c>
    </row>
    <row r="542" spans="1:14" ht="14.4" customHeight="1" x14ac:dyDescent="0.3">
      <c r="A542" s="736" t="s">
        <v>553</v>
      </c>
      <c r="B542" s="737" t="s">
        <v>2715</v>
      </c>
      <c r="C542" s="738" t="s">
        <v>563</v>
      </c>
      <c r="D542" s="739" t="s">
        <v>564</v>
      </c>
      <c r="E542" s="738" t="s">
        <v>578</v>
      </c>
      <c r="F542" s="739" t="s">
        <v>2716</v>
      </c>
      <c r="G542" s="738" t="s">
        <v>622</v>
      </c>
      <c r="H542" s="738" t="s">
        <v>2093</v>
      </c>
      <c r="I542" s="738" t="s">
        <v>2093</v>
      </c>
      <c r="J542" s="738" t="s">
        <v>2094</v>
      </c>
      <c r="K542" s="738" t="s">
        <v>2095</v>
      </c>
      <c r="L542" s="740">
        <v>86.609999999999985</v>
      </c>
      <c r="M542" s="740">
        <v>1</v>
      </c>
      <c r="N542" s="741">
        <v>86.609999999999985</v>
      </c>
    </row>
    <row r="543" spans="1:14" ht="14.4" customHeight="1" x14ac:dyDescent="0.3">
      <c r="A543" s="736" t="s">
        <v>553</v>
      </c>
      <c r="B543" s="737" t="s">
        <v>2715</v>
      </c>
      <c r="C543" s="738" t="s">
        <v>563</v>
      </c>
      <c r="D543" s="739" t="s">
        <v>564</v>
      </c>
      <c r="E543" s="738" t="s">
        <v>578</v>
      </c>
      <c r="F543" s="739" t="s">
        <v>2716</v>
      </c>
      <c r="G543" s="738" t="s">
        <v>622</v>
      </c>
      <c r="H543" s="738" t="s">
        <v>2096</v>
      </c>
      <c r="I543" s="738" t="s">
        <v>918</v>
      </c>
      <c r="J543" s="738" t="s">
        <v>2097</v>
      </c>
      <c r="K543" s="738"/>
      <c r="L543" s="740">
        <v>37.405187963708229</v>
      </c>
      <c r="M543" s="740">
        <v>1</v>
      </c>
      <c r="N543" s="741">
        <v>37.405187963708229</v>
      </c>
    </row>
    <row r="544" spans="1:14" ht="14.4" customHeight="1" x14ac:dyDescent="0.3">
      <c r="A544" s="736" t="s">
        <v>553</v>
      </c>
      <c r="B544" s="737" t="s">
        <v>2715</v>
      </c>
      <c r="C544" s="738" t="s">
        <v>563</v>
      </c>
      <c r="D544" s="739" t="s">
        <v>564</v>
      </c>
      <c r="E544" s="738" t="s">
        <v>578</v>
      </c>
      <c r="F544" s="739" t="s">
        <v>2716</v>
      </c>
      <c r="G544" s="738" t="s">
        <v>622</v>
      </c>
      <c r="H544" s="738" t="s">
        <v>2098</v>
      </c>
      <c r="I544" s="738" t="s">
        <v>2099</v>
      </c>
      <c r="J544" s="738" t="s">
        <v>2100</v>
      </c>
      <c r="K544" s="738"/>
      <c r="L544" s="740">
        <v>178.92</v>
      </c>
      <c r="M544" s="740">
        <v>1</v>
      </c>
      <c r="N544" s="741">
        <v>178.92</v>
      </c>
    </row>
    <row r="545" spans="1:14" ht="14.4" customHeight="1" x14ac:dyDescent="0.3">
      <c r="A545" s="736" t="s">
        <v>553</v>
      </c>
      <c r="B545" s="737" t="s">
        <v>2715</v>
      </c>
      <c r="C545" s="738" t="s">
        <v>563</v>
      </c>
      <c r="D545" s="739" t="s">
        <v>564</v>
      </c>
      <c r="E545" s="738" t="s">
        <v>578</v>
      </c>
      <c r="F545" s="739" t="s">
        <v>2716</v>
      </c>
      <c r="G545" s="738" t="s">
        <v>622</v>
      </c>
      <c r="H545" s="738" t="s">
        <v>2101</v>
      </c>
      <c r="I545" s="738" t="s">
        <v>2102</v>
      </c>
      <c r="J545" s="738" t="s">
        <v>2103</v>
      </c>
      <c r="K545" s="738" t="s">
        <v>2104</v>
      </c>
      <c r="L545" s="740">
        <v>78.520000000000024</v>
      </c>
      <c r="M545" s="740">
        <v>3</v>
      </c>
      <c r="N545" s="741">
        <v>235.56000000000006</v>
      </c>
    </row>
    <row r="546" spans="1:14" ht="14.4" customHeight="1" x14ac:dyDescent="0.3">
      <c r="A546" s="736" t="s">
        <v>553</v>
      </c>
      <c r="B546" s="737" t="s">
        <v>2715</v>
      </c>
      <c r="C546" s="738" t="s">
        <v>563</v>
      </c>
      <c r="D546" s="739" t="s">
        <v>564</v>
      </c>
      <c r="E546" s="738" t="s">
        <v>578</v>
      </c>
      <c r="F546" s="739" t="s">
        <v>2716</v>
      </c>
      <c r="G546" s="738" t="s">
        <v>622</v>
      </c>
      <c r="H546" s="738" t="s">
        <v>1228</v>
      </c>
      <c r="I546" s="738" t="s">
        <v>1229</v>
      </c>
      <c r="J546" s="738" t="s">
        <v>1230</v>
      </c>
      <c r="K546" s="738" t="s">
        <v>1231</v>
      </c>
      <c r="L546" s="740">
        <v>134.85999999999996</v>
      </c>
      <c r="M546" s="740">
        <v>2</v>
      </c>
      <c r="N546" s="741">
        <v>269.71999999999991</v>
      </c>
    </row>
    <row r="547" spans="1:14" ht="14.4" customHeight="1" x14ac:dyDescent="0.3">
      <c r="A547" s="736" t="s">
        <v>553</v>
      </c>
      <c r="B547" s="737" t="s">
        <v>2715</v>
      </c>
      <c r="C547" s="738" t="s">
        <v>563</v>
      </c>
      <c r="D547" s="739" t="s">
        <v>564</v>
      </c>
      <c r="E547" s="738" t="s">
        <v>578</v>
      </c>
      <c r="F547" s="739" t="s">
        <v>2716</v>
      </c>
      <c r="G547" s="738" t="s">
        <v>622</v>
      </c>
      <c r="H547" s="738" t="s">
        <v>1236</v>
      </c>
      <c r="I547" s="738" t="s">
        <v>1237</v>
      </c>
      <c r="J547" s="738" t="s">
        <v>1238</v>
      </c>
      <c r="K547" s="738" t="s">
        <v>1239</v>
      </c>
      <c r="L547" s="740">
        <v>112.20771220338196</v>
      </c>
      <c r="M547" s="740">
        <v>4.1159999999999997</v>
      </c>
      <c r="N547" s="741">
        <v>461.84694342912013</v>
      </c>
    </row>
    <row r="548" spans="1:14" ht="14.4" customHeight="1" x14ac:dyDescent="0.3">
      <c r="A548" s="736" t="s">
        <v>553</v>
      </c>
      <c r="B548" s="737" t="s">
        <v>2715</v>
      </c>
      <c r="C548" s="738" t="s">
        <v>563</v>
      </c>
      <c r="D548" s="739" t="s">
        <v>564</v>
      </c>
      <c r="E548" s="738" t="s">
        <v>578</v>
      </c>
      <c r="F548" s="739" t="s">
        <v>2716</v>
      </c>
      <c r="G548" s="738" t="s">
        <v>622</v>
      </c>
      <c r="H548" s="738" t="s">
        <v>1240</v>
      </c>
      <c r="I548" s="738" t="s">
        <v>1241</v>
      </c>
      <c r="J548" s="738" t="s">
        <v>1238</v>
      </c>
      <c r="K548" s="738" t="s">
        <v>1242</v>
      </c>
      <c r="L548" s="740">
        <v>224.78485433982485</v>
      </c>
      <c r="M548" s="740">
        <v>10.839189900000001</v>
      </c>
      <c r="N548" s="741">
        <v>2436.4857228332007</v>
      </c>
    </row>
    <row r="549" spans="1:14" ht="14.4" customHeight="1" x14ac:dyDescent="0.3">
      <c r="A549" s="736" t="s">
        <v>553</v>
      </c>
      <c r="B549" s="737" t="s">
        <v>2715</v>
      </c>
      <c r="C549" s="738" t="s">
        <v>563</v>
      </c>
      <c r="D549" s="739" t="s">
        <v>564</v>
      </c>
      <c r="E549" s="738" t="s">
        <v>578</v>
      </c>
      <c r="F549" s="739" t="s">
        <v>2716</v>
      </c>
      <c r="G549" s="738" t="s">
        <v>622</v>
      </c>
      <c r="H549" s="738" t="s">
        <v>1243</v>
      </c>
      <c r="I549" s="738" t="s">
        <v>1244</v>
      </c>
      <c r="J549" s="738" t="s">
        <v>1245</v>
      </c>
      <c r="K549" s="738" t="s">
        <v>1246</v>
      </c>
      <c r="L549" s="740">
        <v>549.71493546399188</v>
      </c>
      <c r="M549" s="740">
        <v>4.9560000000000004</v>
      </c>
      <c r="N549" s="741">
        <v>2724.3872201595441</v>
      </c>
    </row>
    <row r="550" spans="1:14" ht="14.4" customHeight="1" x14ac:dyDescent="0.3">
      <c r="A550" s="736" t="s">
        <v>553</v>
      </c>
      <c r="B550" s="737" t="s">
        <v>2715</v>
      </c>
      <c r="C550" s="738" t="s">
        <v>563</v>
      </c>
      <c r="D550" s="739" t="s">
        <v>564</v>
      </c>
      <c r="E550" s="738" t="s">
        <v>578</v>
      </c>
      <c r="F550" s="739" t="s">
        <v>2716</v>
      </c>
      <c r="G550" s="738" t="s">
        <v>622</v>
      </c>
      <c r="H550" s="738" t="s">
        <v>1247</v>
      </c>
      <c r="I550" s="738" t="s">
        <v>1248</v>
      </c>
      <c r="J550" s="738" t="s">
        <v>1249</v>
      </c>
      <c r="K550" s="738" t="s">
        <v>1161</v>
      </c>
      <c r="L550" s="740">
        <v>941.54500000000007</v>
      </c>
      <c r="M550" s="740">
        <v>6</v>
      </c>
      <c r="N550" s="741">
        <v>5649.27</v>
      </c>
    </row>
    <row r="551" spans="1:14" ht="14.4" customHeight="1" x14ac:dyDescent="0.3">
      <c r="A551" s="736" t="s">
        <v>553</v>
      </c>
      <c r="B551" s="737" t="s">
        <v>2715</v>
      </c>
      <c r="C551" s="738" t="s">
        <v>563</v>
      </c>
      <c r="D551" s="739" t="s">
        <v>564</v>
      </c>
      <c r="E551" s="738" t="s">
        <v>578</v>
      </c>
      <c r="F551" s="739" t="s">
        <v>2716</v>
      </c>
      <c r="G551" s="738" t="s">
        <v>622</v>
      </c>
      <c r="H551" s="738" t="s">
        <v>1250</v>
      </c>
      <c r="I551" s="738" t="s">
        <v>1251</v>
      </c>
      <c r="J551" s="738" t="s">
        <v>1252</v>
      </c>
      <c r="K551" s="738" t="s">
        <v>1253</v>
      </c>
      <c r="L551" s="740">
        <v>1867.5799679063625</v>
      </c>
      <c r="M551" s="740">
        <v>10.002000000000001</v>
      </c>
      <c r="N551" s="741">
        <v>18679.53483899944</v>
      </c>
    </row>
    <row r="552" spans="1:14" ht="14.4" customHeight="1" x14ac:dyDescent="0.3">
      <c r="A552" s="736" t="s">
        <v>553</v>
      </c>
      <c r="B552" s="737" t="s">
        <v>2715</v>
      </c>
      <c r="C552" s="738" t="s">
        <v>563</v>
      </c>
      <c r="D552" s="739" t="s">
        <v>564</v>
      </c>
      <c r="E552" s="738" t="s">
        <v>578</v>
      </c>
      <c r="F552" s="739" t="s">
        <v>2716</v>
      </c>
      <c r="G552" s="738" t="s">
        <v>622</v>
      </c>
      <c r="H552" s="738" t="s">
        <v>1254</v>
      </c>
      <c r="I552" s="738" t="s">
        <v>1255</v>
      </c>
      <c r="J552" s="738" t="s">
        <v>1256</v>
      </c>
      <c r="K552" s="738" t="s">
        <v>1257</v>
      </c>
      <c r="L552" s="740">
        <v>111.00034264572517</v>
      </c>
      <c r="M552" s="740">
        <v>61.088361799999987</v>
      </c>
      <c r="N552" s="741">
        <v>6780.8290914660265</v>
      </c>
    </row>
    <row r="553" spans="1:14" ht="14.4" customHeight="1" x14ac:dyDescent="0.3">
      <c r="A553" s="736" t="s">
        <v>553</v>
      </c>
      <c r="B553" s="737" t="s">
        <v>2715</v>
      </c>
      <c r="C553" s="738" t="s">
        <v>563</v>
      </c>
      <c r="D553" s="739" t="s">
        <v>564</v>
      </c>
      <c r="E553" s="738" t="s">
        <v>578</v>
      </c>
      <c r="F553" s="739" t="s">
        <v>2716</v>
      </c>
      <c r="G553" s="738" t="s">
        <v>622</v>
      </c>
      <c r="H553" s="738" t="s">
        <v>1258</v>
      </c>
      <c r="I553" s="738" t="s">
        <v>1259</v>
      </c>
      <c r="J553" s="738" t="s">
        <v>731</v>
      </c>
      <c r="K553" s="738" t="s">
        <v>1260</v>
      </c>
      <c r="L553" s="740">
        <v>170.04324037305528</v>
      </c>
      <c r="M553" s="740">
        <v>3</v>
      </c>
      <c r="N553" s="741">
        <v>510.12972111916588</v>
      </c>
    </row>
    <row r="554" spans="1:14" ht="14.4" customHeight="1" x14ac:dyDescent="0.3">
      <c r="A554" s="736" t="s">
        <v>553</v>
      </c>
      <c r="B554" s="737" t="s">
        <v>2715</v>
      </c>
      <c r="C554" s="738" t="s">
        <v>563</v>
      </c>
      <c r="D554" s="739" t="s">
        <v>564</v>
      </c>
      <c r="E554" s="738" t="s">
        <v>578</v>
      </c>
      <c r="F554" s="739" t="s">
        <v>2716</v>
      </c>
      <c r="G554" s="738" t="s">
        <v>622</v>
      </c>
      <c r="H554" s="738" t="s">
        <v>1261</v>
      </c>
      <c r="I554" s="738" t="s">
        <v>1262</v>
      </c>
      <c r="J554" s="738" t="s">
        <v>1263</v>
      </c>
      <c r="K554" s="738" t="s">
        <v>1264</v>
      </c>
      <c r="L554" s="740">
        <v>26.769999999999989</v>
      </c>
      <c r="M554" s="740">
        <v>1</v>
      </c>
      <c r="N554" s="741">
        <v>26.769999999999989</v>
      </c>
    </row>
    <row r="555" spans="1:14" ht="14.4" customHeight="1" x14ac:dyDescent="0.3">
      <c r="A555" s="736" t="s">
        <v>553</v>
      </c>
      <c r="B555" s="737" t="s">
        <v>2715</v>
      </c>
      <c r="C555" s="738" t="s">
        <v>563</v>
      </c>
      <c r="D555" s="739" t="s">
        <v>564</v>
      </c>
      <c r="E555" s="738" t="s">
        <v>578</v>
      </c>
      <c r="F555" s="739" t="s">
        <v>2716</v>
      </c>
      <c r="G555" s="738" t="s">
        <v>622</v>
      </c>
      <c r="H555" s="738" t="s">
        <v>1268</v>
      </c>
      <c r="I555" s="738" t="s">
        <v>1268</v>
      </c>
      <c r="J555" s="738" t="s">
        <v>1269</v>
      </c>
      <c r="K555" s="738" t="s">
        <v>1270</v>
      </c>
      <c r="L555" s="740">
        <v>3914.3445647942731</v>
      </c>
      <c r="M555" s="740">
        <v>0.39999999999999997</v>
      </c>
      <c r="N555" s="741">
        <v>1565.7378259177092</v>
      </c>
    </row>
    <row r="556" spans="1:14" ht="14.4" customHeight="1" x14ac:dyDescent="0.3">
      <c r="A556" s="736" t="s">
        <v>553</v>
      </c>
      <c r="B556" s="737" t="s">
        <v>2715</v>
      </c>
      <c r="C556" s="738" t="s">
        <v>563</v>
      </c>
      <c r="D556" s="739" t="s">
        <v>564</v>
      </c>
      <c r="E556" s="738" t="s">
        <v>578</v>
      </c>
      <c r="F556" s="739" t="s">
        <v>2716</v>
      </c>
      <c r="G556" s="738" t="s">
        <v>622</v>
      </c>
      <c r="H556" s="738" t="s">
        <v>2105</v>
      </c>
      <c r="I556" s="738" t="s">
        <v>2106</v>
      </c>
      <c r="J556" s="738" t="s">
        <v>2107</v>
      </c>
      <c r="K556" s="738"/>
      <c r="L556" s="740">
        <v>89.986000000000018</v>
      </c>
      <c r="M556" s="740">
        <v>5</v>
      </c>
      <c r="N556" s="741">
        <v>449.93000000000006</v>
      </c>
    </row>
    <row r="557" spans="1:14" ht="14.4" customHeight="1" x14ac:dyDescent="0.3">
      <c r="A557" s="736" t="s">
        <v>553</v>
      </c>
      <c r="B557" s="737" t="s">
        <v>2715</v>
      </c>
      <c r="C557" s="738" t="s">
        <v>563</v>
      </c>
      <c r="D557" s="739" t="s">
        <v>564</v>
      </c>
      <c r="E557" s="738" t="s">
        <v>578</v>
      </c>
      <c r="F557" s="739" t="s">
        <v>2716</v>
      </c>
      <c r="G557" s="738" t="s">
        <v>622</v>
      </c>
      <c r="H557" s="738" t="s">
        <v>1271</v>
      </c>
      <c r="I557" s="738" t="s">
        <v>1272</v>
      </c>
      <c r="J557" s="738" t="s">
        <v>616</v>
      </c>
      <c r="K557" s="738" t="s">
        <v>1273</v>
      </c>
      <c r="L557" s="740">
        <v>107.32999999999997</v>
      </c>
      <c r="M557" s="740">
        <v>5</v>
      </c>
      <c r="N557" s="741">
        <v>536.64999999999986</v>
      </c>
    </row>
    <row r="558" spans="1:14" ht="14.4" customHeight="1" x14ac:dyDescent="0.3">
      <c r="A558" s="736" t="s">
        <v>553</v>
      </c>
      <c r="B558" s="737" t="s">
        <v>2715</v>
      </c>
      <c r="C558" s="738" t="s">
        <v>563</v>
      </c>
      <c r="D558" s="739" t="s">
        <v>564</v>
      </c>
      <c r="E558" s="738" t="s">
        <v>578</v>
      </c>
      <c r="F558" s="739" t="s">
        <v>2716</v>
      </c>
      <c r="G558" s="738" t="s">
        <v>622</v>
      </c>
      <c r="H558" s="738" t="s">
        <v>1278</v>
      </c>
      <c r="I558" s="738" t="s">
        <v>1279</v>
      </c>
      <c r="J558" s="738" t="s">
        <v>1280</v>
      </c>
      <c r="K558" s="738" t="s">
        <v>1281</v>
      </c>
      <c r="L558" s="740">
        <v>78.760196162352415</v>
      </c>
      <c r="M558" s="740">
        <v>17.535688700000001</v>
      </c>
      <c r="N558" s="741">
        <v>1381.1142818539467</v>
      </c>
    </row>
    <row r="559" spans="1:14" ht="14.4" customHeight="1" x14ac:dyDescent="0.3">
      <c r="A559" s="736" t="s">
        <v>553</v>
      </c>
      <c r="B559" s="737" t="s">
        <v>2715</v>
      </c>
      <c r="C559" s="738" t="s">
        <v>563</v>
      </c>
      <c r="D559" s="739" t="s">
        <v>564</v>
      </c>
      <c r="E559" s="738" t="s">
        <v>578</v>
      </c>
      <c r="F559" s="739" t="s">
        <v>2716</v>
      </c>
      <c r="G559" s="738" t="s">
        <v>622</v>
      </c>
      <c r="H559" s="738" t="s">
        <v>1282</v>
      </c>
      <c r="I559" s="738" t="s">
        <v>1283</v>
      </c>
      <c r="J559" s="738" t="s">
        <v>1280</v>
      </c>
      <c r="K559" s="738" t="s">
        <v>1284</v>
      </c>
      <c r="L559" s="740">
        <v>224.6503393386393</v>
      </c>
      <c r="M559" s="740">
        <v>7.125</v>
      </c>
      <c r="N559" s="741">
        <v>1600.6336677878051</v>
      </c>
    </row>
    <row r="560" spans="1:14" ht="14.4" customHeight="1" x14ac:dyDescent="0.3">
      <c r="A560" s="736" t="s">
        <v>553</v>
      </c>
      <c r="B560" s="737" t="s">
        <v>2715</v>
      </c>
      <c r="C560" s="738" t="s">
        <v>563</v>
      </c>
      <c r="D560" s="739" t="s">
        <v>564</v>
      </c>
      <c r="E560" s="738" t="s">
        <v>578</v>
      </c>
      <c r="F560" s="739" t="s">
        <v>2716</v>
      </c>
      <c r="G560" s="738" t="s">
        <v>622</v>
      </c>
      <c r="H560" s="738" t="s">
        <v>2108</v>
      </c>
      <c r="I560" s="738" t="s">
        <v>2108</v>
      </c>
      <c r="J560" s="738" t="s">
        <v>2109</v>
      </c>
      <c r="K560" s="738" t="s">
        <v>2110</v>
      </c>
      <c r="L560" s="740">
        <v>103.27000000000004</v>
      </c>
      <c r="M560" s="740">
        <v>1</v>
      </c>
      <c r="N560" s="741">
        <v>103.27000000000004</v>
      </c>
    </row>
    <row r="561" spans="1:14" ht="14.4" customHeight="1" x14ac:dyDescent="0.3">
      <c r="A561" s="736" t="s">
        <v>553</v>
      </c>
      <c r="B561" s="737" t="s">
        <v>2715</v>
      </c>
      <c r="C561" s="738" t="s">
        <v>563</v>
      </c>
      <c r="D561" s="739" t="s">
        <v>564</v>
      </c>
      <c r="E561" s="738" t="s">
        <v>578</v>
      </c>
      <c r="F561" s="739" t="s">
        <v>2716</v>
      </c>
      <c r="G561" s="738" t="s">
        <v>622</v>
      </c>
      <c r="H561" s="738" t="s">
        <v>1291</v>
      </c>
      <c r="I561" s="738" t="s">
        <v>1292</v>
      </c>
      <c r="J561" s="738" t="s">
        <v>1280</v>
      </c>
      <c r="K561" s="738" t="s">
        <v>1293</v>
      </c>
      <c r="L561" s="740">
        <v>476.53035213671103</v>
      </c>
      <c r="M561" s="740">
        <v>2.214</v>
      </c>
      <c r="N561" s="741">
        <v>1055.0381996306783</v>
      </c>
    </row>
    <row r="562" spans="1:14" ht="14.4" customHeight="1" x14ac:dyDescent="0.3">
      <c r="A562" s="736" t="s">
        <v>553</v>
      </c>
      <c r="B562" s="737" t="s">
        <v>2715</v>
      </c>
      <c r="C562" s="738" t="s">
        <v>563</v>
      </c>
      <c r="D562" s="739" t="s">
        <v>564</v>
      </c>
      <c r="E562" s="738" t="s">
        <v>578</v>
      </c>
      <c r="F562" s="739" t="s">
        <v>2716</v>
      </c>
      <c r="G562" s="738" t="s">
        <v>622</v>
      </c>
      <c r="H562" s="738" t="s">
        <v>1298</v>
      </c>
      <c r="I562" s="738" t="s">
        <v>1299</v>
      </c>
      <c r="J562" s="738" t="s">
        <v>1300</v>
      </c>
      <c r="K562" s="738" t="s">
        <v>1301</v>
      </c>
      <c r="L562" s="740">
        <v>41.470000000000006</v>
      </c>
      <c r="M562" s="740">
        <v>3</v>
      </c>
      <c r="N562" s="741">
        <v>124.41000000000003</v>
      </c>
    </row>
    <row r="563" spans="1:14" ht="14.4" customHeight="1" x14ac:dyDescent="0.3">
      <c r="A563" s="736" t="s">
        <v>553</v>
      </c>
      <c r="B563" s="737" t="s">
        <v>2715</v>
      </c>
      <c r="C563" s="738" t="s">
        <v>563</v>
      </c>
      <c r="D563" s="739" t="s">
        <v>564</v>
      </c>
      <c r="E563" s="738" t="s">
        <v>578</v>
      </c>
      <c r="F563" s="739" t="s">
        <v>2716</v>
      </c>
      <c r="G563" s="738" t="s">
        <v>622</v>
      </c>
      <c r="H563" s="738" t="s">
        <v>2111</v>
      </c>
      <c r="I563" s="738" t="s">
        <v>2111</v>
      </c>
      <c r="J563" s="738" t="s">
        <v>2112</v>
      </c>
      <c r="K563" s="738" t="s">
        <v>2113</v>
      </c>
      <c r="L563" s="740">
        <v>1508.6</v>
      </c>
      <c r="M563" s="740">
        <v>1</v>
      </c>
      <c r="N563" s="741">
        <v>1508.6</v>
      </c>
    </row>
    <row r="564" spans="1:14" ht="14.4" customHeight="1" x14ac:dyDescent="0.3">
      <c r="A564" s="736" t="s">
        <v>553</v>
      </c>
      <c r="B564" s="737" t="s">
        <v>2715</v>
      </c>
      <c r="C564" s="738" t="s">
        <v>563</v>
      </c>
      <c r="D564" s="739" t="s">
        <v>564</v>
      </c>
      <c r="E564" s="738" t="s">
        <v>578</v>
      </c>
      <c r="F564" s="739" t="s">
        <v>2716</v>
      </c>
      <c r="G564" s="738" t="s">
        <v>622</v>
      </c>
      <c r="H564" s="738" t="s">
        <v>2114</v>
      </c>
      <c r="I564" s="738" t="s">
        <v>2115</v>
      </c>
      <c r="J564" s="738" t="s">
        <v>2116</v>
      </c>
      <c r="K564" s="738" t="s">
        <v>2117</v>
      </c>
      <c r="L564" s="740">
        <v>955.72138013313179</v>
      </c>
      <c r="M564" s="740">
        <v>3</v>
      </c>
      <c r="N564" s="741">
        <v>2867.1641403993954</v>
      </c>
    </row>
    <row r="565" spans="1:14" ht="14.4" customHeight="1" x14ac:dyDescent="0.3">
      <c r="A565" s="736" t="s">
        <v>553</v>
      </c>
      <c r="B565" s="737" t="s">
        <v>2715</v>
      </c>
      <c r="C565" s="738" t="s">
        <v>563</v>
      </c>
      <c r="D565" s="739" t="s">
        <v>564</v>
      </c>
      <c r="E565" s="738" t="s">
        <v>578</v>
      </c>
      <c r="F565" s="739" t="s">
        <v>2716</v>
      </c>
      <c r="G565" s="738" t="s">
        <v>622</v>
      </c>
      <c r="H565" s="738" t="s">
        <v>1313</v>
      </c>
      <c r="I565" s="738" t="s">
        <v>1314</v>
      </c>
      <c r="J565" s="738" t="s">
        <v>1315</v>
      </c>
      <c r="K565" s="738" t="s">
        <v>1316</v>
      </c>
      <c r="L565" s="740">
        <v>366.71599934881368</v>
      </c>
      <c r="M565" s="740">
        <v>102.80697529999999</v>
      </c>
      <c r="N565" s="741">
        <v>37700.962687168299</v>
      </c>
    </row>
    <row r="566" spans="1:14" ht="14.4" customHeight="1" x14ac:dyDescent="0.3">
      <c r="A566" s="736" t="s">
        <v>553</v>
      </c>
      <c r="B566" s="737" t="s">
        <v>2715</v>
      </c>
      <c r="C566" s="738" t="s">
        <v>563</v>
      </c>
      <c r="D566" s="739" t="s">
        <v>564</v>
      </c>
      <c r="E566" s="738" t="s">
        <v>578</v>
      </c>
      <c r="F566" s="739" t="s">
        <v>2716</v>
      </c>
      <c r="G566" s="738" t="s">
        <v>622</v>
      </c>
      <c r="H566" s="738" t="s">
        <v>1317</v>
      </c>
      <c r="I566" s="738" t="s">
        <v>1317</v>
      </c>
      <c r="J566" s="738" t="s">
        <v>1318</v>
      </c>
      <c r="K566" s="738" t="s">
        <v>1319</v>
      </c>
      <c r="L566" s="740">
        <v>110.00000000000003</v>
      </c>
      <c r="M566" s="740">
        <v>29.511685400000005</v>
      </c>
      <c r="N566" s="741">
        <v>3246.2853940000014</v>
      </c>
    </row>
    <row r="567" spans="1:14" ht="14.4" customHeight="1" x14ac:dyDescent="0.3">
      <c r="A567" s="736" t="s">
        <v>553</v>
      </c>
      <c r="B567" s="737" t="s">
        <v>2715</v>
      </c>
      <c r="C567" s="738" t="s">
        <v>563</v>
      </c>
      <c r="D567" s="739" t="s">
        <v>564</v>
      </c>
      <c r="E567" s="738" t="s">
        <v>578</v>
      </c>
      <c r="F567" s="739" t="s">
        <v>2716</v>
      </c>
      <c r="G567" s="738" t="s">
        <v>622</v>
      </c>
      <c r="H567" s="738" t="s">
        <v>1320</v>
      </c>
      <c r="I567" s="738" t="s">
        <v>1321</v>
      </c>
      <c r="J567" s="738" t="s">
        <v>1322</v>
      </c>
      <c r="K567" s="738" t="s">
        <v>1323</v>
      </c>
      <c r="L567" s="740">
        <v>1661.4599999999998</v>
      </c>
      <c r="M567" s="740">
        <v>6</v>
      </c>
      <c r="N567" s="741">
        <v>9968.7599999999984</v>
      </c>
    </row>
    <row r="568" spans="1:14" ht="14.4" customHeight="1" x14ac:dyDescent="0.3">
      <c r="A568" s="736" t="s">
        <v>553</v>
      </c>
      <c r="B568" s="737" t="s">
        <v>2715</v>
      </c>
      <c r="C568" s="738" t="s">
        <v>563</v>
      </c>
      <c r="D568" s="739" t="s">
        <v>564</v>
      </c>
      <c r="E568" s="738" t="s">
        <v>578</v>
      </c>
      <c r="F568" s="739" t="s">
        <v>2716</v>
      </c>
      <c r="G568" s="738" t="s">
        <v>622</v>
      </c>
      <c r="H568" s="738" t="s">
        <v>2118</v>
      </c>
      <c r="I568" s="738" t="s">
        <v>1184</v>
      </c>
      <c r="J568" s="738" t="s">
        <v>2119</v>
      </c>
      <c r="K568" s="738" t="s">
        <v>2120</v>
      </c>
      <c r="L568" s="740">
        <v>2755.6429999999996</v>
      </c>
      <c r="M568" s="740">
        <v>3.9</v>
      </c>
      <c r="N568" s="741">
        <v>10747.007699999998</v>
      </c>
    </row>
    <row r="569" spans="1:14" ht="14.4" customHeight="1" x14ac:dyDescent="0.3">
      <c r="A569" s="736" t="s">
        <v>553</v>
      </c>
      <c r="B569" s="737" t="s">
        <v>2715</v>
      </c>
      <c r="C569" s="738" t="s">
        <v>563</v>
      </c>
      <c r="D569" s="739" t="s">
        <v>564</v>
      </c>
      <c r="E569" s="738" t="s">
        <v>578</v>
      </c>
      <c r="F569" s="739" t="s">
        <v>2716</v>
      </c>
      <c r="G569" s="738" t="s">
        <v>622</v>
      </c>
      <c r="H569" s="738" t="s">
        <v>2121</v>
      </c>
      <c r="I569" s="738" t="s">
        <v>918</v>
      </c>
      <c r="J569" s="738" t="s">
        <v>2122</v>
      </c>
      <c r="K569" s="738"/>
      <c r="L569" s="740">
        <v>34.129984949524918</v>
      </c>
      <c r="M569" s="740">
        <v>3</v>
      </c>
      <c r="N569" s="741">
        <v>102.38995484857475</v>
      </c>
    </row>
    <row r="570" spans="1:14" ht="14.4" customHeight="1" x14ac:dyDescent="0.3">
      <c r="A570" s="736" t="s">
        <v>553</v>
      </c>
      <c r="B570" s="737" t="s">
        <v>2715</v>
      </c>
      <c r="C570" s="738" t="s">
        <v>563</v>
      </c>
      <c r="D570" s="739" t="s">
        <v>564</v>
      </c>
      <c r="E570" s="738" t="s">
        <v>578</v>
      </c>
      <c r="F570" s="739" t="s">
        <v>2716</v>
      </c>
      <c r="G570" s="738" t="s">
        <v>622</v>
      </c>
      <c r="H570" s="738" t="s">
        <v>1326</v>
      </c>
      <c r="I570" s="738" t="s">
        <v>1327</v>
      </c>
      <c r="J570" s="738" t="s">
        <v>1328</v>
      </c>
      <c r="K570" s="738" t="s">
        <v>1329</v>
      </c>
      <c r="L570" s="740">
        <v>185.89999999999995</v>
      </c>
      <c r="M570" s="740">
        <v>72.062644699999993</v>
      </c>
      <c r="N570" s="741">
        <v>13396.445649729994</v>
      </c>
    </row>
    <row r="571" spans="1:14" ht="14.4" customHeight="1" x14ac:dyDescent="0.3">
      <c r="A571" s="736" t="s">
        <v>553</v>
      </c>
      <c r="B571" s="737" t="s">
        <v>2715</v>
      </c>
      <c r="C571" s="738" t="s">
        <v>563</v>
      </c>
      <c r="D571" s="739" t="s">
        <v>564</v>
      </c>
      <c r="E571" s="738" t="s">
        <v>578</v>
      </c>
      <c r="F571" s="739" t="s">
        <v>2716</v>
      </c>
      <c r="G571" s="738" t="s">
        <v>622</v>
      </c>
      <c r="H571" s="738" t="s">
        <v>1330</v>
      </c>
      <c r="I571" s="738" t="s">
        <v>1184</v>
      </c>
      <c r="J571" s="738" t="s">
        <v>1331</v>
      </c>
      <c r="K571" s="738" t="s">
        <v>1332</v>
      </c>
      <c r="L571" s="740">
        <v>32.64723167825337</v>
      </c>
      <c r="M571" s="740">
        <v>12</v>
      </c>
      <c r="N571" s="741">
        <v>391.76678013904041</v>
      </c>
    </row>
    <row r="572" spans="1:14" ht="14.4" customHeight="1" x14ac:dyDescent="0.3">
      <c r="A572" s="736" t="s">
        <v>553</v>
      </c>
      <c r="B572" s="737" t="s">
        <v>2715</v>
      </c>
      <c r="C572" s="738" t="s">
        <v>563</v>
      </c>
      <c r="D572" s="739" t="s">
        <v>564</v>
      </c>
      <c r="E572" s="738" t="s">
        <v>578</v>
      </c>
      <c r="F572" s="739" t="s">
        <v>2716</v>
      </c>
      <c r="G572" s="738" t="s">
        <v>622</v>
      </c>
      <c r="H572" s="738" t="s">
        <v>2123</v>
      </c>
      <c r="I572" s="738" t="s">
        <v>1184</v>
      </c>
      <c r="J572" s="738" t="s">
        <v>2124</v>
      </c>
      <c r="K572" s="738" t="s">
        <v>2125</v>
      </c>
      <c r="L572" s="740">
        <v>18.888144105682326</v>
      </c>
      <c r="M572" s="740">
        <v>1</v>
      </c>
      <c r="N572" s="741">
        <v>18.888144105682326</v>
      </c>
    </row>
    <row r="573" spans="1:14" ht="14.4" customHeight="1" x14ac:dyDescent="0.3">
      <c r="A573" s="736" t="s">
        <v>553</v>
      </c>
      <c r="B573" s="737" t="s">
        <v>2715</v>
      </c>
      <c r="C573" s="738" t="s">
        <v>563</v>
      </c>
      <c r="D573" s="739" t="s">
        <v>564</v>
      </c>
      <c r="E573" s="738" t="s">
        <v>578</v>
      </c>
      <c r="F573" s="739" t="s">
        <v>2716</v>
      </c>
      <c r="G573" s="738" t="s">
        <v>622</v>
      </c>
      <c r="H573" s="738" t="s">
        <v>2126</v>
      </c>
      <c r="I573" s="738" t="s">
        <v>2127</v>
      </c>
      <c r="J573" s="738" t="s">
        <v>2128</v>
      </c>
      <c r="K573" s="738" t="s">
        <v>1449</v>
      </c>
      <c r="L573" s="740">
        <v>74.560000000000016</v>
      </c>
      <c r="M573" s="740">
        <v>1</v>
      </c>
      <c r="N573" s="741">
        <v>74.560000000000016</v>
      </c>
    </row>
    <row r="574" spans="1:14" ht="14.4" customHeight="1" x14ac:dyDescent="0.3">
      <c r="A574" s="736" t="s">
        <v>553</v>
      </c>
      <c r="B574" s="737" t="s">
        <v>2715</v>
      </c>
      <c r="C574" s="738" t="s">
        <v>563</v>
      </c>
      <c r="D574" s="739" t="s">
        <v>564</v>
      </c>
      <c r="E574" s="738" t="s">
        <v>578</v>
      </c>
      <c r="F574" s="739" t="s">
        <v>2716</v>
      </c>
      <c r="G574" s="738" t="s">
        <v>622</v>
      </c>
      <c r="H574" s="738" t="s">
        <v>2129</v>
      </c>
      <c r="I574" s="738" t="s">
        <v>2129</v>
      </c>
      <c r="J574" s="738" t="s">
        <v>2130</v>
      </c>
      <c r="K574" s="738" t="s">
        <v>2131</v>
      </c>
      <c r="L574" s="740">
        <v>621.93328257760231</v>
      </c>
      <c r="M574" s="740">
        <v>18</v>
      </c>
      <c r="N574" s="741">
        <v>11194.799086396843</v>
      </c>
    </row>
    <row r="575" spans="1:14" ht="14.4" customHeight="1" x14ac:dyDescent="0.3">
      <c r="A575" s="736" t="s">
        <v>553</v>
      </c>
      <c r="B575" s="737" t="s">
        <v>2715</v>
      </c>
      <c r="C575" s="738" t="s">
        <v>563</v>
      </c>
      <c r="D575" s="739" t="s">
        <v>564</v>
      </c>
      <c r="E575" s="738" t="s">
        <v>578</v>
      </c>
      <c r="F575" s="739" t="s">
        <v>2716</v>
      </c>
      <c r="G575" s="738" t="s">
        <v>622</v>
      </c>
      <c r="H575" s="738" t="s">
        <v>1337</v>
      </c>
      <c r="I575" s="738" t="s">
        <v>1184</v>
      </c>
      <c r="J575" s="738" t="s">
        <v>1338</v>
      </c>
      <c r="K575" s="738"/>
      <c r="L575" s="740">
        <v>12.748936951225847</v>
      </c>
      <c r="M575" s="740">
        <v>25</v>
      </c>
      <c r="N575" s="741">
        <v>318.72342378064616</v>
      </c>
    </row>
    <row r="576" spans="1:14" ht="14.4" customHeight="1" x14ac:dyDescent="0.3">
      <c r="A576" s="736" t="s">
        <v>553</v>
      </c>
      <c r="B576" s="737" t="s">
        <v>2715</v>
      </c>
      <c r="C576" s="738" t="s">
        <v>563</v>
      </c>
      <c r="D576" s="739" t="s">
        <v>564</v>
      </c>
      <c r="E576" s="738" t="s">
        <v>578</v>
      </c>
      <c r="F576" s="739" t="s">
        <v>2716</v>
      </c>
      <c r="G576" s="738" t="s">
        <v>622</v>
      </c>
      <c r="H576" s="738" t="s">
        <v>2132</v>
      </c>
      <c r="I576" s="738" t="s">
        <v>1184</v>
      </c>
      <c r="J576" s="738" t="s">
        <v>2133</v>
      </c>
      <c r="K576" s="738"/>
      <c r="L576" s="740">
        <v>2.4202840753323258</v>
      </c>
      <c r="M576" s="740">
        <v>18</v>
      </c>
      <c r="N576" s="741">
        <v>43.565113355981865</v>
      </c>
    </row>
    <row r="577" spans="1:14" ht="14.4" customHeight="1" x14ac:dyDescent="0.3">
      <c r="A577" s="736" t="s">
        <v>553</v>
      </c>
      <c r="B577" s="737" t="s">
        <v>2715</v>
      </c>
      <c r="C577" s="738" t="s">
        <v>563</v>
      </c>
      <c r="D577" s="739" t="s">
        <v>564</v>
      </c>
      <c r="E577" s="738" t="s">
        <v>578</v>
      </c>
      <c r="F577" s="739" t="s">
        <v>2716</v>
      </c>
      <c r="G577" s="738" t="s">
        <v>622</v>
      </c>
      <c r="H577" s="738" t="s">
        <v>2134</v>
      </c>
      <c r="I577" s="738" t="s">
        <v>2135</v>
      </c>
      <c r="J577" s="738" t="s">
        <v>2136</v>
      </c>
      <c r="K577" s="738" t="s">
        <v>2137</v>
      </c>
      <c r="L577" s="740">
        <v>698.74999999999989</v>
      </c>
      <c r="M577" s="740">
        <v>1</v>
      </c>
      <c r="N577" s="741">
        <v>698.74999999999989</v>
      </c>
    </row>
    <row r="578" spans="1:14" ht="14.4" customHeight="1" x14ac:dyDescent="0.3">
      <c r="A578" s="736" t="s">
        <v>553</v>
      </c>
      <c r="B578" s="737" t="s">
        <v>2715</v>
      </c>
      <c r="C578" s="738" t="s">
        <v>563</v>
      </c>
      <c r="D578" s="739" t="s">
        <v>564</v>
      </c>
      <c r="E578" s="738" t="s">
        <v>578</v>
      </c>
      <c r="F578" s="739" t="s">
        <v>2716</v>
      </c>
      <c r="G578" s="738" t="s">
        <v>622</v>
      </c>
      <c r="H578" s="738" t="s">
        <v>2138</v>
      </c>
      <c r="I578" s="738" t="s">
        <v>2139</v>
      </c>
      <c r="J578" s="738" t="s">
        <v>2140</v>
      </c>
      <c r="K578" s="738" t="s">
        <v>2141</v>
      </c>
      <c r="L578" s="740">
        <v>119.86</v>
      </c>
      <c r="M578" s="740">
        <v>2</v>
      </c>
      <c r="N578" s="741">
        <v>239.72</v>
      </c>
    </row>
    <row r="579" spans="1:14" ht="14.4" customHeight="1" x14ac:dyDescent="0.3">
      <c r="A579" s="736" t="s">
        <v>553</v>
      </c>
      <c r="B579" s="737" t="s">
        <v>2715</v>
      </c>
      <c r="C579" s="738" t="s">
        <v>563</v>
      </c>
      <c r="D579" s="739" t="s">
        <v>564</v>
      </c>
      <c r="E579" s="738" t="s">
        <v>578</v>
      </c>
      <c r="F579" s="739" t="s">
        <v>2716</v>
      </c>
      <c r="G579" s="738" t="s">
        <v>622</v>
      </c>
      <c r="H579" s="738" t="s">
        <v>1344</v>
      </c>
      <c r="I579" s="738" t="s">
        <v>1344</v>
      </c>
      <c r="J579" s="738" t="s">
        <v>1345</v>
      </c>
      <c r="K579" s="738" t="s">
        <v>1020</v>
      </c>
      <c r="L579" s="740">
        <v>95.361000000000018</v>
      </c>
      <c r="M579" s="740">
        <v>15</v>
      </c>
      <c r="N579" s="741">
        <v>1430.4150000000002</v>
      </c>
    </row>
    <row r="580" spans="1:14" ht="14.4" customHeight="1" x14ac:dyDescent="0.3">
      <c r="A580" s="736" t="s">
        <v>553</v>
      </c>
      <c r="B580" s="737" t="s">
        <v>2715</v>
      </c>
      <c r="C580" s="738" t="s">
        <v>563</v>
      </c>
      <c r="D580" s="739" t="s">
        <v>564</v>
      </c>
      <c r="E580" s="738" t="s">
        <v>578</v>
      </c>
      <c r="F580" s="739" t="s">
        <v>2716</v>
      </c>
      <c r="G580" s="738" t="s">
        <v>622</v>
      </c>
      <c r="H580" s="738" t="s">
        <v>1346</v>
      </c>
      <c r="I580" s="738" t="s">
        <v>1346</v>
      </c>
      <c r="J580" s="738" t="s">
        <v>1347</v>
      </c>
      <c r="K580" s="738" t="s">
        <v>1348</v>
      </c>
      <c r="L580" s="740">
        <v>79.2</v>
      </c>
      <c r="M580" s="740">
        <v>11.44</v>
      </c>
      <c r="N580" s="741">
        <v>906.048</v>
      </c>
    </row>
    <row r="581" spans="1:14" ht="14.4" customHeight="1" x14ac:dyDescent="0.3">
      <c r="A581" s="736" t="s">
        <v>553</v>
      </c>
      <c r="B581" s="737" t="s">
        <v>2715</v>
      </c>
      <c r="C581" s="738" t="s">
        <v>563</v>
      </c>
      <c r="D581" s="739" t="s">
        <v>564</v>
      </c>
      <c r="E581" s="738" t="s">
        <v>578</v>
      </c>
      <c r="F581" s="739" t="s">
        <v>2716</v>
      </c>
      <c r="G581" s="738" t="s">
        <v>622</v>
      </c>
      <c r="H581" s="738" t="s">
        <v>1349</v>
      </c>
      <c r="I581" s="738" t="s">
        <v>1349</v>
      </c>
      <c r="J581" s="738" t="s">
        <v>1347</v>
      </c>
      <c r="K581" s="738" t="s">
        <v>1350</v>
      </c>
      <c r="L581" s="740">
        <v>525.80000000000007</v>
      </c>
      <c r="M581" s="740">
        <v>7.6041981999999999</v>
      </c>
      <c r="N581" s="741">
        <v>3998.2874135600005</v>
      </c>
    </row>
    <row r="582" spans="1:14" ht="14.4" customHeight="1" x14ac:dyDescent="0.3">
      <c r="A582" s="736" t="s">
        <v>553</v>
      </c>
      <c r="B582" s="737" t="s">
        <v>2715</v>
      </c>
      <c r="C582" s="738" t="s">
        <v>563</v>
      </c>
      <c r="D582" s="739" t="s">
        <v>564</v>
      </c>
      <c r="E582" s="738" t="s">
        <v>578</v>
      </c>
      <c r="F582" s="739" t="s">
        <v>2716</v>
      </c>
      <c r="G582" s="738" t="s">
        <v>622</v>
      </c>
      <c r="H582" s="738" t="s">
        <v>1351</v>
      </c>
      <c r="I582" s="738" t="s">
        <v>1351</v>
      </c>
      <c r="J582" s="738" t="s">
        <v>1347</v>
      </c>
      <c r="K582" s="738" t="s">
        <v>1352</v>
      </c>
      <c r="L582" s="740">
        <v>218.90000000000003</v>
      </c>
      <c r="M582" s="740">
        <v>13.020841799999999</v>
      </c>
      <c r="N582" s="741">
        <v>2850.2622700200004</v>
      </c>
    </row>
    <row r="583" spans="1:14" ht="14.4" customHeight="1" x14ac:dyDescent="0.3">
      <c r="A583" s="736" t="s">
        <v>553</v>
      </c>
      <c r="B583" s="737" t="s">
        <v>2715</v>
      </c>
      <c r="C583" s="738" t="s">
        <v>563</v>
      </c>
      <c r="D583" s="739" t="s">
        <v>564</v>
      </c>
      <c r="E583" s="738" t="s">
        <v>578</v>
      </c>
      <c r="F583" s="739" t="s">
        <v>2716</v>
      </c>
      <c r="G583" s="738" t="s">
        <v>622</v>
      </c>
      <c r="H583" s="738" t="s">
        <v>1357</v>
      </c>
      <c r="I583" s="738" t="s">
        <v>1357</v>
      </c>
      <c r="J583" s="738" t="s">
        <v>1347</v>
      </c>
      <c r="K583" s="738" t="s">
        <v>1358</v>
      </c>
      <c r="L583" s="740">
        <v>734.80000000000007</v>
      </c>
      <c r="M583" s="740">
        <v>3.4659999999999997</v>
      </c>
      <c r="N583" s="741">
        <v>2546.8168000000001</v>
      </c>
    </row>
    <row r="584" spans="1:14" ht="14.4" customHeight="1" x14ac:dyDescent="0.3">
      <c r="A584" s="736" t="s">
        <v>553</v>
      </c>
      <c r="B584" s="737" t="s">
        <v>2715</v>
      </c>
      <c r="C584" s="738" t="s">
        <v>563</v>
      </c>
      <c r="D584" s="739" t="s">
        <v>564</v>
      </c>
      <c r="E584" s="738" t="s">
        <v>578</v>
      </c>
      <c r="F584" s="739" t="s">
        <v>2716</v>
      </c>
      <c r="G584" s="738" t="s">
        <v>622</v>
      </c>
      <c r="H584" s="738" t="s">
        <v>2142</v>
      </c>
      <c r="I584" s="738" t="s">
        <v>2142</v>
      </c>
      <c r="J584" s="738" t="s">
        <v>2143</v>
      </c>
      <c r="K584" s="738" t="s">
        <v>1437</v>
      </c>
      <c r="L584" s="740">
        <v>60.170000000000016</v>
      </c>
      <c r="M584" s="740">
        <v>1</v>
      </c>
      <c r="N584" s="741">
        <v>60.170000000000016</v>
      </c>
    </row>
    <row r="585" spans="1:14" ht="14.4" customHeight="1" x14ac:dyDescent="0.3">
      <c r="A585" s="736" t="s">
        <v>553</v>
      </c>
      <c r="B585" s="737" t="s">
        <v>2715</v>
      </c>
      <c r="C585" s="738" t="s">
        <v>563</v>
      </c>
      <c r="D585" s="739" t="s">
        <v>564</v>
      </c>
      <c r="E585" s="738" t="s">
        <v>578</v>
      </c>
      <c r="F585" s="739" t="s">
        <v>2716</v>
      </c>
      <c r="G585" s="738" t="s">
        <v>622</v>
      </c>
      <c r="H585" s="738" t="s">
        <v>2144</v>
      </c>
      <c r="I585" s="738" t="s">
        <v>2144</v>
      </c>
      <c r="J585" s="738" t="s">
        <v>929</v>
      </c>
      <c r="K585" s="738" t="s">
        <v>2145</v>
      </c>
      <c r="L585" s="740">
        <v>131.10999999999999</v>
      </c>
      <c r="M585" s="740">
        <v>7</v>
      </c>
      <c r="N585" s="741">
        <v>917.77</v>
      </c>
    </row>
    <row r="586" spans="1:14" ht="14.4" customHeight="1" x14ac:dyDescent="0.3">
      <c r="A586" s="736" t="s">
        <v>553</v>
      </c>
      <c r="B586" s="737" t="s">
        <v>2715</v>
      </c>
      <c r="C586" s="738" t="s">
        <v>563</v>
      </c>
      <c r="D586" s="739" t="s">
        <v>564</v>
      </c>
      <c r="E586" s="738" t="s">
        <v>578</v>
      </c>
      <c r="F586" s="739" t="s">
        <v>2716</v>
      </c>
      <c r="G586" s="738" t="s">
        <v>622</v>
      </c>
      <c r="H586" s="738" t="s">
        <v>2146</v>
      </c>
      <c r="I586" s="738" t="s">
        <v>2146</v>
      </c>
      <c r="J586" s="738" t="s">
        <v>1300</v>
      </c>
      <c r="K586" s="738" t="s">
        <v>2147</v>
      </c>
      <c r="L586" s="740">
        <v>57.620013661799746</v>
      </c>
      <c r="M586" s="740">
        <v>8</v>
      </c>
      <c r="N586" s="741">
        <v>460.96010929439797</v>
      </c>
    </row>
    <row r="587" spans="1:14" ht="14.4" customHeight="1" x14ac:dyDescent="0.3">
      <c r="A587" s="736" t="s">
        <v>553</v>
      </c>
      <c r="B587" s="737" t="s">
        <v>2715</v>
      </c>
      <c r="C587" s="738" t="s">
        <v>563</v>
      </c>
      <c r="D587" s="739" t="s">
        <v>564</v>
      </c>
      <c r="E587" s="738" t="s">
        <v>578</v>
      </c>
      <c r="F587" s="739" t="s">
        <v>2716</v>
      </c>
      <c r="G587" s="738" t="s">
        <v>622</v>
      </c>
      <c r="H587" s="738" t="s">
        <v>2148</v>
      </c>
      <c r="I587" s="738" t="s">
        <v>2148</v>
      </c>
      <c r="J587" s="738" t="s">
        <v>2149</v>
      </c>
      <c r="K587" s="738" t="s">
        <v>2150</v>
      </c>
      <c r="L587" s="740">
        <v>1713.8033333333331</v>
      </c>
      <c r="M587" s="740">
        <v>3</v>
      </c>
      <c r="N587" s="741">
        <v>5141.4099999999989</v>
      </c>
    </row>
    <row r="588" spans="1:14" ht="14.4" customHeight="1" x14ac:dyDescent="0.3">
      <c r="A588" s="736" t="s">
        <v>553</v>
      </c>
      <c r="B588" s="737" t="s">
        <v>2715</v>
      </c>
      <c r="C588" s="738" t="s">
        <v>563</v>
      </c>
      <c r="D588" s="739" t="s">
        <v>564</v>
      </c>
      <c r="E588" s="738" t="s">
        <v>578</v>
      </c>
      <c r="F588" s="739" t="s">
        <v>2716</v>
      </c>
      <c r="G588" s="738" t="s">
        <v>622</v>
      </c>
      <c r="H588" s="738" t="s">
        <v>1370</v>
      </c>
      <c r="I588" s="738" t="s">
        <v>1371</v>
      </c>
      <c r="J588" s="738" t="s">
        <v>1372</v>
      </c>
      <c r="K588" s="738" t="s">
        <v>1373</v>
      </c>
      <c r="L588" s="740">
        <v>159.32223679494251</v>
      </c>
      <c r="M588" s="740">
        <v>16.713962199999973</v>
      </c>
      <c r="N588" s="741">
        <v>2662.9058434101139</v>
      </c>
    </row>
    <row r="589" spans="1:14" ht="14.4" customHeight="1" x14ac:dyDescent="0.3">
      <c r="A589" s="736" t="s">
        <v>553</v>
      </c>
      <c r="B589" s="737" t="s">
        <v>2715</v>
      </c>
      <c r="C589" s="738" t="s">
        <v>563</v>
      </c>
      <c r="D589" s="739" t="s">
        <v>564</v>
      </c>
      <c r="E589" s="738" t="s">
        <v>578</v>
      </c>
      <c r="F589" s="739" t="s">
        <v>2716</v>
      </c>
      <c r="G589" s="738" t="s">
        <v>622</v>
      </c>
      <c r="H589" s="738" t="s">
        <v>1374</v>
      </c>
      <c r="I589" s="738" t="s">
        <v>1375</v>
      </c>
      <c r="J589" s="738" t="s">
        <v>1372</v>
      </c>
      <c r="K589" s="738" t="s">
        <v>1376</v>
      </c>
      <c r="L589" s="740">
        <v>46.000065601600909</v>
      </c>
      <c r="M589" s="740">
        <v>4.2130000000000001</v>
      </c>
      <c r="N589" s="741">
        <v>193.79827637954463</v>
      </c>
    </row>
    <row r="590" spans="1:14" ht="14.4" customHeight="1" x14ac:dyDescent="0.3">
      <c r="A590" s="736" t="s">
        <v>553</v>
      </c>
      <c r="B590" s="737" t="s">
        <v>2715</v>
      </c>
      <c r="C590" s="738" t="s">
        <v>563</v>
      </c>
      <c r="D590" s="739" t="s">
        <v>564</v>
      </c>
      <c r="E590" s="738" t="s">
        <v>578</v>
      </c>
      <c r="F590" s="739" t="s">
        <v>2716</v>
      </c>
      <c r="G590" s="738" t="s">
        <v>622</v>
      </c>
      <c r="H590" s="738" t="s">
        <v>1377</v>
      </c>
      <c r="I590" s="738" t="s">
        <v>1378</v>
      </c>
      <c r="J590" s="738" t="s">
        <v>1379</v>
      </c>
      <c r="K590" s="738" t="s">
        <v>1380</v>
      </c>
      <c r="L590" s="740">
        <v>93.190020086484893</v>
      </c>
      <c r="M590" s="740">
        <v>5.5971044999999995</v>
      </c>
      <c r="N590" s="741">
        <v>521.59428078115491</v>
      </c>
    </row>
    <row r="591" spans="1:14" ht="14.4" customHeight="1" x14ac:dyDescent="0.3">
      <c r="A591" s="736" t="s">
        <v>553</v>
      </c>
      <c r="B591" s="737" t="s">
        <v>2715</v>
      </c>
      <c r="C591" s="738" t="s">
        <v>563</v>
      </c>
      <c r="D591" s="739" t="s">
        <v>564</v>
      </c>
      <c r="E591" s="738" t="s">
        <v>578</v>
      </c>
      <c r="F591" s="739" t="s">
        <v>2716</v>
      </c>
      <c r="G591" s="738" t="s">
        <v>622</v>
      </c>
      <c r="H591" s="738" t="s">
        <v>2151</v>
      </c>
      <c r="I591" s="738" t="s">
        <v>2151</v>
      </c>
      <c r="J591" s="738" t="s">
        <v>2152</v>
      </c>
      <c r="K591" s="738" t="s">
        <v>2153</v>
      </c>
      <c r="L591" s="740">
        <v>383.57</v>
      </c>
      <c r="M591" s="740">
        <v>1</v>
      </c>
      <c r="N591" s="741">
        <v>383.57</v>
      </c>
    </row>
    <row r="592" spans="1:14" ht="14.4" customHeight="1" x14ac:dyDescent="0.3">
      <c r="A592" s="736" t="s">
        <v>553</v>
      </c>
      <c r="B592" s="737" t="s">
        <v>2715</v>
      </c>
      <c r="C592" s="738" t="s">
        <v>563</v>
      </c>
      <c r="D592" s="739" t="s">
        <v>564</v>
      </c>
      <c r="E592" s="738" t="s">
        <v>578</v>
      </c>
      <c r="F592" s="739" t="s">
        <v>2716</v>
      </c>
      <c r="G592" s="738" t="s">
        <v>622</v>
      </c>
      <c r="H592" s="738" t="s">
        <v>2154</v>
      </c>
      <c r="I592" s="738" t="s">
        <v>2154</v>
      </c>
      <c r="J592" s="738" t="s">
        <v>2155</v>
      </c>
      <c r="K592" s="738" t="s">
        <v>2156</v>
      </c>
      <c r="L592" s="740">
        <v>84.729999999999976</v>
      </c>
      <c r="M592" s="740">
        <v>6</v>
      </c>
      <c r="N592" s="741">
        <v>508.37999999999988</v>
      </c>
    </row>
    <row r="593" spans="1:14" ht="14.4" customHeight="1" x14ac:dyDescent="0.3">
      <c r="A593" s="736" t="s">
        <v>553</v>
      </c>
      <c r="B593" s="737" t="s">
        <v>2715</v>
      </c>
      <c r="C593" s="738" t="s">
        <v>563</v>
      </c>
      <c r="D593" s="739" t="s">
        <v>564</v>
      </c>
      <c r="E593" s="738" t="s">
        <v>578</v>
      </c>
      <c r="F593" s="739" t="s">
        <v>2716</v>
      </c>
      <c r="G593" s="738" t="s">
        <v>622</v>
      </c>
      <c r="H593" s="738" t="s">
        <v>1381</v>
      </c>
      <c r="I593" s="738" t="s">
        <v>1382</v>
      </c>
      <c r="J593" s="738" t="s">
        <v>1256</v>
      </c>
      <c r="K593" s="738" t="s">
        <v>1383</v>
      </c>
      <c r="L593" s="740">
        <v>246.93990721591473</v>
      </c>
      <c r="M593" s="740">
        <v>21.451630700000013</v>
      </c>
      <c r="N593" s="741">
        <v>5297.2636946880712</v>
      </c>
    </row>
    <row r="594" spans="1:14" ht="14.4" customHeight="1" x14ac:dyDescent="0.3">
      <c r="A594" s="736" t="s">
        <v>553</v>
      </c>
      <c r="B594" s="737" t="s">
        <v>2715</v>
      </c>
      <c r="C594" s="738" t="s">
        <v>563</v>
      </c>
      <c r="D594" s="739" t="s">
        <v>564</v>
      </c>
      <c r="E594" s="738" t="s">
        <v>578</v>
      </c>
      <c r="F594" s="739" t="s">
        <v>2716</v>
      </c>
      <c r="G594" s="738" t="s">
        <v>622</v>
      </c>
      <c r="H594" s="738" t="s">
        <v>1384</v>
      </c>
      <c r="I594" s="738" t="s">
        <v>1384</v>
      </c>
      <c r="J594" s="738" t="s">
        <v>1385</v>
      </c>
      <c r="K594" s="738" t="s">
        <v>1386</v>
      </c>
      <c r="L594" s="740">
        <v>618.75041073207149</v>
      </c>
      <c r="M594" s="740">
        <v>14.874203599999998</v>
      </c>
      <c r="N594" s="741">
        <v>9203.4195868124552</v>
      </c>
    </row>
    <row r="595" spans="1:14" ht="14.4" customHeight="1" x14ac:dyDescent="0.3">
      <c r="A595" s="736" t="s">
        <v>553</v>
      </c>
      <c r="B595" s="737" t="s">
        <v>2715</v>
      </c>
      <c r="C595" s="738" t="s">
        <v>563</v>
      </c>
      <c r="D595" s="739" t="s">
        <v>564</v>
      </c>
      <c r="E595" s="738" t="s">
        <v>578</v>
      </c>
      <c r="F595" s="739" t="s">
        <v>2716</v>
      </c>
      <c r="G595" s="738" t="s">
        <v>622</v>
      </c>
      <c r="H595" s="738" t="s">
        <v>1387</v>
      </c>
      <c r="I595" s="738" t="s">
        <v>1387</v>
      </c>
      <c r="J595" s="738" t="s">
        <v>1385</v>
      </c>
      <c r="K595" s="738" t="s">
        <v>1388</v>
      </c>
      <c r="L595" s="740">
        <v>245.53023415481044</v>
      </c>
      <c r="M595" s="740">
        <v>17.883831999999998</v>
      </c>
      <c r="N595" s="741">
        <v>4391.0214585452914</v>
      </c>
    </row>
    <row r="596" spans="1:14" ht="14.4" customHeight="1" x14ac:dyDescent="0.3">
      <c r="A596" s="736" t="s">
        <v>553</v>
      </c>
      <c r="B596" s="737" t="s">
        <v>2715</v>
      </c>
      <c r="C596" s="738" t="s">
        <v>563</v>
      </c>
      <c r="D596" s="739" t="s">
        <v>564</v>
      </c>
      <c r="E596" s="738" t="s">
        <v>578</v>
      </c>
      <c r="F596" s="739" t="s">
        <v>2716</v>
      </c>
      <c r="G596" s="738" t="s">
        <v>622</v>
      </c>
      <c r="H596" s="738" t="s">
        <v>2157</v>
      </c>
      <c r="I596" s="738" t="s">
        <v>2157</v>
      </c>
      <c r="J596" s="738" t="s">
        <v>2158</v>
      </c>
      <c r="K596" s="738" t="s">
        <v>1529</v>
      </c>
      <c r="L596" s="740">
        <v>272.73</v>
      </c>
      <c r="M596" s="740">
        <v>2</v>
      </c>
      <c r="N596" s="741">
        <v>545.46</v>
      </c>
    </row>
    <row r="597" spans="1:14" ht="14.4" customHeight="1" x14ac:dyDescent="0.3">
      <c r="A597" s="736" t="s">
        <v>553</v>
      </c>
      <c r="B597" s="737" t="s">
        <v>2715</v>
      </c>
      <c r="C597" s="738" t="s">
        <v>563</v>
      </c>
      <c r="D597" s="739" t="s">
        <v>564</v>
      </c>
      <c r="E597" s="738" t="s">
        <v>578</v>
      </c>
      <c r="F597" s="739" t="s">
        <v>2716</v>
      </c>
      <c r="G597" s="738" t="s">
        <v>622</v>
      </c>
      <c r="H597" s="738" t="s">
        <v>2159</v>
      </c>
      <c r="I597" s="738" t="s">
        <v>2159</v>
      </c>
      <c r="J597" s="738" t="s">
        <v>2160</v>
      </c>
      <c r="K597" s="738" t="s">
        <v>2161</v>
      </c>
      <c r="L597" s="740">
        <v>1063.2394308949474</v>
      </c>
      <c r="M597" s="740">
        <v>2</v>
      </c>
      <c r="N597" s="741">
        <v>2126.4788617898948</v>
      </c>
    </row>
    <row r="598" spans="1:14" ht="14.4" customHeight="1" x14ac:dyDescent="0.3">
      <c r="A598" s="736" t="s">
        <v>553</v>
      </c>
      <c r="B598" s="737" t="s">
        <v>2715</v>
      </c>
      <c r="C598" s="738" t="s">
        <v>563</v>
      </c>
      <c r="D598" s="739" t="s">
        <v>564</v>
      </c>
      <c r="E598" s="738" t="s">
        <v>578</v>
      </c>
      <c r="F598" s="739" t="s">
        <v>2716</v>
      </c>
      <c r="G598" s="738" t="s">
        <v>622</v>
      </c>
      <c r="H598" s="738" t="s">
        <v>2162</v>
      </c>
      <c r="I598" s="738" t="s">
        <v>2162</v>
      </c>
      <c r="J598" s="738" t="s">
        <v>2163</v>
      </c>
      <c r="K598" s="738" t="s">
        <v>2164</v>
      </c>
      <c r="L598" s="740">
        <v>49.710000000000022</v>
      </c>
      <c r="M598" s="740">
        <v>5</v>
      </c>
      <c r="N598" s="741">
        <v>248.5500000000001</v>
      </c>
    </row>
    <row r="599" spans="1:14" ht="14.4" customHeight="1" x14ac:dyDescent="0.3">
      <c r="A599" s="736" t="s">
        <v>553</v>
      </c>
      <c r="B599" s="737" t="s">
        <v>2715</v>
      </c>
      <c r="C599" s="738" t="s">
        <v>563</v>
      </c>
      <c r="D599" s="739" t="s">
        <v>564</v>
      </c>
      <c r="E599" s="738" t="s">
        <v>578</v>
      </c>
      <c r="F599" s="739" t="s">
        <v>2716</v>
      </c>
      <c r="G599" s="738" t="s">
        <v>622</v>
      </c>
      <c r="H599" s="738" t="s">
        <v>2165</v>
      </c>
      <c r="I599" s="738" t="s">
        <v>2165</v>
      </c>
      <c r="J599" s="738" t="s">
        <v>1300</v>
      </c>
      <c r="K599" s="738" t="s">
        <v>2166</v>
      </c>
      <c r="L599" s="740">
        <v>25.990012324546193</v>
      </c>
      <c r="M599" s="740">
        <v>2</v>
      </c>
      <c r="N599" s="741">
        <v>51.980024649092385</v>
      </c>
    </row>
    <row r="600" spans="1:14" ht="14.4" customHeight="1" x14ac:dyDescent="0.3">
      <c r="A600" s="736" t="s">
        <v>553</v>
      </c>
      <c r="B600" s="737" t="s">
        <v>2715</v>
      </c>
      <c r="C600" s="738" t="s">
        <v>563</v>
      </c>
      <c r="D600" s="739" t="s">
        <v>564</v>
      </c>
      <c r="E600" s="738" t="s">
        <v>578</v>
      </c>
      <c r="F600" s="739" t="s">
        <v>2716</v>
      </c>
      <c r="G600" s="738" t="s">
        <v>622</v>
      </c>
      <c r="H600" s="738" t="s">
        <v>1408</v>
      </c>
      <c r="I600" s="738" t="s">
        <v>1408</v>
      </c>
      <c r="J600" s="738" t="s">
        <v>1409</v>
      </c>
      <c r="K600" s="738" t="s">
        <v>1410</v>
      </c>
      <c r="L600" s="740">
        <v>313.50014632024869</v>
      </c>
      <c r="M600" s="740">
        <v>46.314918300000016</v>
      </c>
      <c r="N600" s="741">
        <v>14519.733663860368</v>
      </c>
    </row>
    <row r="601" spans="1:14" ht="14.4" customHeight="1" x14ac:dyDescent="0.3">
      <c r="A601" s="736" t="s">
        <v>553</v>
      </c>
      <c r="B601" s="737" t="s">
        <v>2715</v>
      </c>
      <c r="C601" s="738" t="s">
        <v>563</v>
      </c>
      <c r="D601" s="739" t="s">
        <v>564</v>
      </c>
      <c r="E601" s="738" t="s">
        <v>578</v>
      </c>
      <c r="F601" s="739" t="s">
        <v>2716</v>
      </c>
      <c r="G601" s="738" t="s">
        <v>622</v>
      </c>
      <c r="H601" s="738" t="s">
        <v>2167</v>
      </c>
      <c r="I601" s="738" t="s">
        <v>2167</v>
      </c>
      <c r="J601" s="738" t="s">
        <v>2168</v>
      </c>
      <c r="K601" s="738" t="s">
        <v>1437</v>
      </c>
      <c r="L601" s="740">
        <v>112.21000000000002</v>
      </c>
      <c r="M601" s="740">
        <v>2</v>
      </c>
      <c r="N601" s="741">
        <v>224.42000000000004</v>
      </c>
    </row>
    <row r="602" spans="1:14" ht="14.4" customHeight="1" x14ac:dyDescent="0.3">
      <c r="A602" s="736" t="s">
        <v>553</v>
      </c>
      <c r="B602" s="737" t="s">
        <v>2715</v>
      </c>
      <c r="C602" s="738" t="s">
        <v>563</v>
      </c>
      <c r="D602" s="739" t="s">
        <v>564</v>
      </c>
      <c r="E602" s="738" t="s">
        <v>578</v>
      </c>
      <c r="F602" s="739" t="s">
        <v>2716</v>
      </c>
      <c r="G602" s="738" t="s">
        <v>622</v>
      </c>
      <c r="H602" s="738" t="s">
        <v>1420</v>
      </c>
      <c r="I602" s="738" t="s">
        <v>1420</v>
      </c>
      <c r="J602" s="738" t="s">
        <v>1421</v>
      </c>
      <c r="K602" s="738" t="s">
        <v>1422</v>
      </c>
      <c r="L602" s="740">
        <v>282.37</v>
      </c>
      <c r="M602" s="740">
        <v>8</v>
      </c>
      <c r="N602" s="741">
        <v>2258.96</v>
      </c>
    </row>
    <row r="603" spans="1:14" ht="14.4" customHeight="1" x14ac:dyDescent="0.3">
      <c r="A603" s="736" t="s">
        <v>553</v>
      </c>
      <c r="B603" s="737" t="s">
        <v>2715</v>
      </c>
      <c r="C603" s="738" t="s">
        <v>563</v>
      </c>
      <c r="D603" s="739" t="s">
        <v>564</v>
      </c>
      <c r="E603" s="738" t="s">
        <v>578</v>
      </c>
      <c r="F603" s="739" t="s">
        <v>2716</v>
      </c>
      <c r="G603" s="738" t="s">
        <v>622</v>
      </c>
      <c r="H603" s="738" t="s">
        <v>1423</v>
      </c>
      <c r="I603" s="738" t="s">
        <v>1423</v>
      </c>
      <c r="J603" s="738" t="s">
        <v>1424</v>
      </c>
      <c r="K603" s="738" t="s">
        <v>1425</v>
      </c>
      <c r="L603" s="740">
        <v>225.94021428302923</v>
      </c>
      <c r="M603" s="740">
        <v>1</v>
      </c>
      <c r="N603" s="741">
        <v>225.94021428302923</v>
      </c>
    </row>
    <row r="604" spans="1:14" ht="14.4" customHeight="1" x14ac:dyDescent="0.3">
      <c r="A604" s="736" t="s">
        <v>553</v>
      </c>
      <c r="B604" s="737" t="s">
        <v>2715</v>
      </c>
      <c r="C604" s="738" t="s">
        <v>563</v>
      </c>
      <c r="D604" s="739" t="s">
        <v>564</v>
      </c>
      <c r="E604" s="738" t="s">
        <v>578</v>
      </c>
      <c r="F604" s="739" t="s">
        <v>2716</v>
      </c>
      <c r="G604" s="738" t="s">
        <v>622</v>
      </c>
      <c r="H604" s="738" t="s">
        <v>1426</v>
      </c>
      <c r="I604" s="738" t="s">
        <v>1426</v>
      </c>
      <c r="J604" s="738" t="s">
        <v>1427</v>
      </c>
      <c r="K604" s="738" t="s">
        <v>1428</v>
      </c>
      <c r="L604" s="740">
        <v>199.98</v>
      </c>
      <c r="M604" s="740">
        <v>52</v>
      </c>
      <c r="N604" s="741">
        <v>10398.959999999999</v>
      </c>
    </row>
    <row r="605" spans="1:14" ht="14.4" customHeight="1" x14ac:dyDescent="0.3">
      <c r="A605" s="736" t="s">
        <v>553</v>
      </c>
      <c r="B605" s="737" t="s">
        <v>2715</v>
      </c>
      <c r="C605" s="738" t="s">
        <v>563</v>
      </c>
      <c r="D605" s="739" t="s">
        <v>564</v>
      </c>
      <c r="E605" s="738" t="s">
        <v>578</v>
      </c>
      <c r="F605" s="739" t="s">
        <v>2716</v>
      </c>
      <c r="G605" s="738" t="s">
        <v>622</v>
      </c>
      <c r="H605" s="738" t="s">
        <v>1429</v>
      </c>
      <c r="I605" s="738" t="s">
        <v>1429</v>
      </c>
      <c r="J605" s="738" t="s">
        <v>1430</v>
      </c>
      <c r="K605" s="738" t="s">
        <v>1431</v>
      </c>
      <c r="L605" s="740">
        <v>81.000000000000028</v>
      </c>
      <c r="M605" s="740">
        <v>1</v>
      </c>
      <c r="N605" s="741">
        <v>81.000000000000028</v>
      </c>
    </row>
    <row r="606" spans="1:14" ht="14.4" customHeight="1" x14ac:dyDescent="0.3">
      <c r="A606" s="736" t="s">
        <v>553</v>
      </c>
      <c r="B606" s="737" t="s">
        <v>2715</v>
      </c>
      <c r="C606" s="738" t="s">
        <v>563</v>
      </c>
      <c r="D606" s="739" t="s">
        <v>564</v>
      </c>
      <c r="E606" s="738" t="s">
        <v>578</v>
      </c>
      <c r="F606" s="739" t="s">
        <v>2716</v>
      </c>
      <c r="G606" s="738" t="s">
        <v>622</v>
      </c>
      <c r="H606" s="738" t="s">
        <v>1432</v>
      </c>
      <c r="I606" s="738" t="s">
        <v>1432</v>
      </c>
      <c r="J606" s="738" t="s">
        <v>1433</v>
      </c>
      <c r="K606" s="738" t="s">
        <v>1434</v>
      </c>
      <c r="L606" s="740">
        <v>96.376249999999999</v>
      </c>
      <c r="M606" s="740">
        <v>8</v>
      </c>
      <c r="N606" s="741">
        <v>771.01</v>
      </c>
    </row>
    <row r="607" spans="1:14" ht="14.4" customHeight="1" x14ac:dyDescent="0.3">
      <c r="A607" s="736" t="s">
        <v>553</v>
      </c>
      <c r="B607" s="737" t="s">
        <v>2715</v>
      </c>
      <c r="C607" s="738" t="s">
        <v>563</v>
      </c>
      <c r="D607" s="739" t="s">
        <v>564</v>
      </c>
      <c r="E607" s="738" t="s">
        <v>578</v>
      </c>
      <c r="F607" s="739" t="s">
        <v>2716</v>
      </c>
      <c r="G607" s="738" t="s">
        <v>622</v>
      </c>
      <c r="H607" s="738" t="s">
        <v>2169</v>
      </c>
      <c r="I607" s="738" t="s">
        <v>2169</v>
      </c>
      <c r="J607" s="738" t="s">
        <v>1456</v>
      </c>
      <c r="K607" s="738" t="s">
        <v>1457</v>
      </c>
      <c r="L607" s="740">
        <v>72.299999999999983</v>
      </c>
      <c r="M607" s="740">
        <v>1</v>
      </c>
      <c r="N607" s="741">
        <v>72.299999999999983</v>
      </c>
    </row>
    <row r="608" spans="1:14" ht="14.4" customHeight="1" x14ac:dyDescent="0.3">
      <c r="A608" s="736" t="s">
        <v>553</v>
      </c>
      <c r="B608" s="737" t="s">
        <v>2715</v>
      </c>
      <c r="C608" s="738" t="s">
        <v>563</v>
      </c>
      <c r="D608" s="739" t="s">
        <v>564</v>
      </c>
      <c r="E608" s="738" t="s">
        <v>578</v>
      </c>
      <c r="F608" s="739" t="s">
        <v>2716</v>
      </c>
      <c r="G608" s="738" t="s">
        <v>622</v>
      </c>
      <c r="H608" s="738" t="s">
        <v>1440</v>
      </c>
      <c r="I608" s="738" t="s">
        <v>1440</v>
      </c>
      <c r="J608" s="738" t="s">
        <v>1441</v>
      </c>
      <c r="K608" s="738" t="s">
        <v>1442</v>
      </c>
      <c r="L608" s="740">
        <v>1178.6500000000001</v>
      </c>
      <c r="M608" s="740">
        <v>10</v>
      </c>
      <c r="N608" s="741">
        <v>11786.5</v>
      </c>
    </row>
    <row r="609" spans="1:14" ht="14.4" customHeight="1" x14ac:dyDescent="0.3">
      <c r="A609" s="736" t="s">
        <v>553</v>
      </c>
      <c r="B609" s="737" t="s">
        <v>2715</v>
      </c>
      <c r="C609" s="738" t="s">
        <v>563</v>
      </c>
      <c r="D609" s="739" t="s">
        <v>564</v>
      </c>
      <c r="E609" s="738" t="s">
        <v>578</v>
      </c>
      <c r="F609" s="739" t="s">
        <v>2716</v>
      </c>
      <c r="G609" s="738" t="s">
        <v>622</v>
      </c>
      <c r="H609" s="738" t="s">
        <v>2170</v>
      </c>
      <c r="I609" s="738" t="s">
        <v>918</v>
      </c>
      <c r="J609" s="738" t="s">
        <v>2171</v>
      </c>
      <c r="K609" s="738"/>
      <c r="L609" s="740">
        <v>1373.76</v>
      </c>
      <c r="M609" s="740">
        <v>1</v>
      </c>
      <c r="N609" s="741">
        <v>1373.76</v>
      </c>
    </row>
    <row r="610" spans="1:14" ht="14.4" customHeight="1" x14ac:dyDescent="0.3">
      <c r="A610" s="736" t="s">
        <v>553</v>
      </c>
      <c r="B610" s="737" t="s">
        <v>2715</v>
      </c>
      <c r="C610" s="738" t="s">
        <v>563</v>
      </c>
      <c r="D610" s="739" t="s">
        <v>564</v>
      </c>
      <c r="E610" s="738" t="s">
        <v>578</v>
      </c>
      <c r="F610" s="739" t="s">
        <v>2716</v>
      </c>
      <c r="G610" s="738" t="s">
        <v>622</v>
      </c>
      <c r="H610" s="738" t="s">
        <v>2172</v>
      </c>
      <c r="I610" s="738" t="s">
        <v>2173</v>
      </c>
      <c r="J610" s="738" t="s">
        <v>1256</v>
      </c>
      <c r="K610" s="738" t="s">
        <v>2174</v>
      </c>
      <c r="L610" s="740">
        <v>497.09371084358878</v>
      </c>
      <c r="M610" s="740">
        <v>3.9150010000000011</v>
      </c>
      <c r="N610" s="741">
        <v>1946.1223750463614</v>
      </c>
    </row>
    <row r="611" spans="1:14" ht="14.4" customHeight="1" x14ac:dyDescent="0.3">
      <c r="A611" s="736" t="s">
        <v>553</v>
      </c>
      <c r="B611" s="737" t="s">
        <v>2715</v>
      </c>
      <c r="C611" s="738" t="s">
        <v>563</v>
      </c>
      <c r="D611" s="739" t="s">
        <v>564</v>
      </c>
      <c r="E611" s="738" t="s">
        <v>578</v>
      </c>
      <c r="F611" s="739" t="s">
        <v>2716</v>
      </c>
      <c r="G611" s="738" t="s">
        <v>622</v>
      </c>
      <c r="H611" s="738" t="s">
        <v>2175</v>
      </c>
      <c r="I611" s="738" t="s">
        <v>2176</v>
      </c>
      <c r="J611" s="738" t="s">
        <v>2177</v>
      </c>
      <c r="K611" s="738" t="s">
        <v>965</v>
      </c>
      <c r="L611" s="740">
        <v>19.490000000000002</v>
      </c>
      <c r="M611" s="740">
        <v>1</v>
      </c>
      <c r="N611" s="741">
        <v>19.490000000000002</v>
      </c>
    </row>
    <row r="612" spans="1:14" ht="14.4" customHeight="1" x14ac:dyDescent="0.3">
      <c r="A612" s="736" t="s">
        <v>553</v>
      </c>
      <c r="B612" s="737" t="s">
        <v>2715</v>
      </c>
      <c r="C612" s="738" t="s">
        <v>563</v>
      </c>
      <c r="D612" s="739" t="s">
        <v>564</v>
      </c>
      <c r="E612" s="738" t="s">
        <v>578</v>
      </c>
      <c r="F612" s="739" t="s">
        <v>2716</v>
      </c>
      <c r="G612" s="738" t="s">
        <v>622</v>
      </c>
      <c r="H612" s="738" t="s">
        <v>2178</v>
      </c>
      <c r="I612" s="738" t="s">
        <v>2178</v>
      </c>
      <c r="J612" s="738" t="s">
        <v>2179</v>
      </c>
      <c r="K612" s="738" t="s">
        <v>2180</v>
      </c>
      <c r="L612" s="740">
        <v>201.28</v>
      </c>
      <c r="M612" s="740">
        <v>2</v>
      </c>
      <c r="N612" s="741">
        <v>402.56</v>
      </c>
    </row>
    <row r="613" spans="1:14" ht="14.4" customHeight="1" x14ac:dyDescent="0.3">
      <c r="A613" s="736" t="s">
        <v>553</v>
      </c>
      <c r="B613" s="737" t="s">
        <v>2715</v>
      </c>
      <c r="C613" s="738" t="s">
        <v>563</v>
      </c>
      <c r="D613" s="739" t="s">
        <v>564</v>
      </c>
      <c r="E613" s="738" t="s">
        <v>578</v>
      </c>
      <c r="F613" s="739" t="s">
        <v>2716</v>
      </c>
      <c r="G613" s="738" t="s">
        <v>622</v>
      </c>
      <c r="H613" s="738" t="s">
        <v>1452</v>
      </c>
      <c r="I613" s="738" t="s">
        <v>1452</v>
      </c>
      <c r="J613" s="738" t="s">
        <v>1453</v>
      </c>
      <c r="K613" s="738" t="s">
        <v>1454</v>
      </c>
      <c r="L613" s="740">
        <v>100.60000000000004</v>
      </c>
      <c r="M613" s="740">
        <v>1</v>
      </c>
      <c r="N613" s="741">
        <v>100.60000000000004</v>
      </c>
    </row>
    <row r="614" spans="1:14" ht="14.4" customHeight="1" x14ac:dyDescent="0.3">
      <c r="A614" s="736" t="s">
        <v>553</v>
      </c>
      <c r="B614" s="737" t="s">
        <v>2715</v>
      </c>
      <c r="C614" s="738" t="s">
        <v>563</v>
      </c>
      <c r="D614" s="739" t="s">
        <v>564</v>
      </c>
      <c r="E614" s="738" t="s">
        <v>578</v>
      </c>
      <c r="F614" s="739" t="s">
        <v>2716</v>
      </c>
      <c r="G614" s="738" t="s">
        <v>622</v>
      </c>
      <c r="H614" s="738" t="s">
        <v>2181</v>
      </c>
      <c r="I614" s="738" t="s">
        <v>918</v>
      </c>
      <c r="J614" s="738" t="s">
        <v>2182</v>
      </c>
      <c r="K614" s="738" t="s">
        <v>2183</v>
      </c>
      <c r="L614" s="740">
        <v>83.715000000000003</v>
      </c>
      <c r="M614" s="740">
        <v>4</v>
      </c>
      <c r="N614" s="741">
        <v>334.86</v>
      </c>
    </row>
    <row r="615" spans="1:14" ht="14.4" customHeight="1" x14ac:dyDescent="0.3">
      <c r="A615" s="736" t="s">
        <v>553</v>
      </c>
      <c r="B615" s="737" t="s">
        <v>2715</v>
      </c>
      <c r="C615" s="738" t="s">
        <v>563</v>
      </c>
      <c r="D615" s="739" t="s">
        <v>564</v>
      </c>
      <c r="E615" s="738" t="s">
        <v>578</v>
      </c>
      <c r="F615" s="739" t="s">
        <v>2716</v>
      </c>
      <c r="G615" s="738" t="s">
        <v>622</v>
      </c>
      <c r="H615" s="738" t="s">
        <v>1461</v>
      </c>
      <c r="I615" s="738" t="s">
        <v>1461</v>
      </c>
      <c r="J615" s="738" t="s">
        <v>1462</v>
      </c>
      <c r="K615" s="738" t="s">
        <v>1463</v>
      </c>
      <c r="L615" s="740">
        <v>84.150120296959315</v>
      </c>
      <c r="M615" s="740">
        <v>17</v>
      </c>
      <c r="N615" s="741">
        <v>1430.5520450483084</v>
      </c>
    </row>
    <row r="616" spans="1:14" ht="14.4" customHeight="1" x14ac:dyDescent="0.3">
      <c r="A616" s="736" t="s">
        <v>553</v>
      </c>
      <c r="B616" s="737" t="s">
        <v>2715</v>
      </c>
      <c r="C616" s="738" t="s">
        <v>563</v>
      </c>
      <c r="D616" s="739" t="s">
        <v>564</v>
      </c>
      <c r="E616" s="738" t="s">
        <v>578</v>
      </c>
      <c r="F616" s="739" t="s">
        <v>2716</v>
      </c>
      <c r="G616" s="738" t="s">
        <v>622</v>
      </c>
      <c r="H616" s="738" t="s">
        <v>1464</v>
      </c>
      <c r="I616" s="738" t="s">
        <v>1464</v>
      </c>
      <c r="J616" s="738" t="s">
        <v>1465</v>
      </c>
      <c r="K616" s="738" t="s">
        <v>1466</v>
      </c>
      <c r="L616" s="740">
        <v>314.1602736593133</v>
      </c>
      <c r="M616" s="740">
        <v>8</v>
      </c>
      <c r="N616" s="741">
        <v>2513.2821892745064</v>
      </c>
    </row>
    <row r="617" spans="1:14" ht="14.4" customHeight="1" x14ac:dyDescent="0.3">
      <c r="A617" s="736" t="s">
        <v>553</v>
      </c>
      <c r="B617" s="737" t="s">
        <v>2715</v>
      </c>
      <c r="C617" s="738" t="s">
        <v>563</v>
      </c>
      <c r="D617" s="739" t="s">
        <v>564</v>
      </c>
      <c r="E617" s="738" t="s">
        <v>578</v>
      </c>
      <c r="F617" s="739" t="s">
        <v>2716</v>
      </c>
      <c r="G617" s="738" t="s">
        <v>622</v>
      </c>
      <c r="H617" s="738" t="s">
        <v>1467</v>
      </c>
      <c r="I617" s="738" t="s">
        <v>1467</v>
      </c>
      <c r="J617" s="738" t="s">
        <v>1468</v>
      </c>
      <c r="K617" s="738" t="s">
        <v>1469</v>
      </c>
      <c r="L617" s="740">
        <v>72.879997124588655</v>
      </c>
      <c r="M617" s="740">
        <v>11</v>
      </c>
      <c r="N617" s="741">
        <v>801.67996837047519</v>
      </c>
    </row>
    <row r="618" spans="1:14" ht="14.4" customHeight="1" x14ac:dyDescent="0.3">
      <c r="A618" s="736" t="s">
        <v>553</v>
      </c>
      <c r="B618" s="737" t="s">
        <v>2715</v>
      </c>
      <c r="C618" s="738" t="s">
        <v>563</v>
      </c>
      <c r="D618" s="739" t="s">
        <v>564</v>
      </c>
      <c r="E618" s="738" t="s">
        <v>578</v>
      </c>
      <c r="F618" s="739" t="s">
        <v>2716</v>
      </c>
      <c r="G618" s="738" t="s">
        <v>622</v>
      </c>
      <c r="H618" s="738" t="s">
        <v>1473</v>
      </c>
      <c r="I618" s="738" t="s">
        <v>1473</v>
      </c>
      <c r="J618" s="738" t="s">
        <v>1468</v>
      </c>
      <c r="K618" s="738" t="s">
        <v>1474</v>
      </c>
      <c r="L618" s="740">
        <v>28.600000000000005</v>
      </c>
      <c r="M618" s="740">
        <v>14</v>
      </c>
      <c r="N618" s="741">
        <v>400.40000000000009</v>
      </c>
    </row>
    <row r="619" spans="1:14" ht="14.4" customHeight="1" x14ac:dyDescent="0.3">
      <c r="A619" s="736" t="s">
        <v>553</v>
      </c>
      <c r="B619" s="737" t="s">
        <v>2715</v>
      </c>
      <c r="C619" s="738" t="s">
        <v>563</v>
      </c>
      <c r="D619" s="739" t="s">
        <v>564</v>
      </c>
      <c r="E619" s="738" t="s">
        <v>578</v>
      </c>
      <c r="F619" s="739" t="s">
        <v>2716</v>
      </c>
      <c r="G619" s="738" t="s">
        <v>622</v>
      </c>
      <c r="H619" s="738" t="s">
        <v>1475</v>
      </c>
      <c r="I619" s="738" t="s">
        <v>1475</v>
      </c>
      <c r="J619" s="738" t="s">
        <v>1476</v>
      </c>
      <c r="K619" s="738" t="s">
        <v>1477</v>
      </c>
      <c r="L619" s="740">
        <v>26.949998892004547</v>
      </c>
      <c r="M619" s="740">
        <v>2</v>
      </c>
      <c r="N619" s="741">
        <v>53.899997784009095</v>
      </c>
    </row>
    <row r="620" spans="1:14" ht="14.4" customHeight="1" x14ac:dyDescent="0.3">
      <c r="A620" s="736" t="s">
        <v>553</v>
      </c>
      <c r="B620" s="737" t="s">
        <v>2715</v>
      </c>
      <c r="C620" s="738" t="s">
        <v>563</v>
      </c>
      <c r="D620" s="739" t="s">
        <v>564</v>
      </c>
      <c r="E620" s="738" t="s">
        <v>578</v>
      </c>
      <c r="F620" s="739" t="s">
        <v>2716</v>
      </c>
      <c r="G620" s="738" t="s">
        <v>622</v>
      </c>
      <c r="H620" s="738" t="s">
        <v>2184</v>
      </c>
      <c r="I620" s="738" t="s">
        <v>2185</v>
      </c>
      <c r="J620" s="738" t="s">
        <v>2186</v>
      </c>
      <c r="K620" s="738" t="s">
        <v>2187</v>
      </c>
      <c r="L620" s="740">
        <v>82.200000000000017</v>
      </c>
      <c r="M620" s="740">
        <v>2</v>
      </c>
      <c r="N620" s="741">
        <v>164.40000000000003</v>
      </c>
    </row>
    <row r="621" spans="1:14" ht="14.4" customHeight="1" x14ac:dyDescent="0.3">
      <c r="A621" s="736" t="s">
        <v>553</v>
      </c>
      <c r="B621" s="737" t="s">
        <v>2715</v>
      </c>
      <c r="C621" s="738" t="s">
        <v>563</v>
      </c>
      <c r="D621" s="739" t="s">
        <v>564</v>
      </c>
      <c r="E621" s="738" t="s">
        <v>578</v>
      </c>
      <c r="F621" s="739" t="s">
        <v>2716</v>
      </c>
      <c r="G621" s="738" t="s">
        <v>622</v>
      </c>
      <c r="H621" s="738" t="s">
        <v>2188</v>
      </c>
      <c r="I621" s="738" t="s">
        <v>2189</v>
      </c>
      <c r="J621" s="738" t="s">
        <v>2190</v>
      </c>
      <c r="K621" s="738" t="s">
        <v>2191</v>
      </c>
      <c r="L621" s="740">
        <v>372.67000000000019</v>
      </c>
      <c r="M621" s="740">
        <v>2</v>
      </c>
      <c r="N621" s="741">
        <v>745.34000000000037</v>
      </c>
    </row>
    <row r="622" spans="1:14" ht="14.4" customHeight="1" x14ac:dyDescent="0.3">
      <c r="A622" s="736" t="s">
        <v>553</v>
      </c>
      <c r="B622" s="737" t="s">
        <v>2715</v>
      </c>
      <c r="C622" s="738" t="s">
        <v>563</v>
      </c>
      <c r="D622" s="739" t="s">
        <v>564</v>
      </c>
      <c r="E622" s="738" t="s">
        <v>578</v>
      </c>
      <c r="F622" s="739" t="s">
        <v>2716</v>
      </c>
      <c r="G622" s="738" t="s">
        <v>622</v>
      </c>
      <c r="H622" s="738" t="s">
        <v>2192</v>
      </c>
      <c r="I622" s="738" t="s">
        <v>2193</v>
      </c>
      <c r="J622" s="738" t="s">
        <v>2194</v>
      </c>
      <c r="K622" s="738" t="s">
        <v>2195</v>
      </c>
      <c r="L622" s="740">
        <v>86.199999999999989</v>
      </c>
      <c r="M622" s="740">
        <v>1</v>
      </c>
      <c r="N622" s="741">
        <v>86.199999999999989</v>
      </c>
    </row>
    <row r="623" spans="1:14" ht="14.4" customHeight="1" x14ac:dyDescent="0.3">
      <c r="A623" s="736" t="s">
        <v>553</v>
      </c>
      <c r="B623" s="737" t="s">
        <v>2715</v>
      </c>
      <c r="C623" s="738" t="s">
        <v>563</v>
      </c>
      <c r="D623" s="739" t="s">
        <v>564</v>
      </c>
      <c r="E623" s="738" t="s">
        <v>578</v>
      </c>
      <c r="F623" s="739" t="s">
        <v>2716</v>
      </c>
      <c r="G623" s="738" t="s">
        <v>622</v>
      </c>
      <c r="H623" s="738" t="s">
        <v>2196</v>
      </c>
      <c r="I623" s="738" t="s">
        <v>2196</v>
      </c>
      <c r="J623" s="738" t="s">
        <v>2197</v>
      </c>
      <c r="K623" s="738" t="s">
        <v>1437</v>
      </c>
      <c r="L623" s="740">
        <v>112.21000000000002</v>
      </c>
      <c r="M623" s="740">
        <v>1</v>
      </c>
      <c r="N623" s="741">
        <v>112.21000000000002</v>
      </c>
    </row>
    <row r="624" spans="1:14" ht="14.4" customHeight="1" x14ac:dyDescent="0.3">
      <c r="A624" s="736" t="s">
        <v>553</v>
      </c>
      <c r="B624" s="737" t="s">
        <v>2715</v>
      </c>
      <c r="C624" s="738" t="s">
        <v>563</v>
      </c>
      <c r="D624" s="739" t="s">
        <v>564</v>
      </c>
      <c r="E624" s="738" t="s">
        <v>578</v>
      </c>
      <c r="F624" s="739" t="s">
        <v>2716</v>
      </c>
      <c r="G624" s="738" t="s">
        <v>622</v>
      </c>
      <c r="H624" s="738" t="s">
        <v>2198</v>
      </c>
      <c r="I624" s="738" t="s">
        <v>2198</v>
      </c>
      <c r="J624" s="738" t="s">
        <v>2199</v>
      </c>
      <c r="K624" s="738" t="s">
        <v>2200</v>
      </c>
      <c r="L624" s="740">
        <v>3685.09</v>
      </c>
      <c r="M624" s="740">
        <v>1</v>
      </c>
      <c r="N624" s="741">
        <v>3685.09</v>
      </c>
    </row>
    <row r="625" spans="1:14" ht="14.4" customHeight="1" x14ac:dyDescent="0.3">
      <c r="A625" s="736" t="s">
        <v>553</v>
      </c>
      <c r="B625" s="737" t="s">
        <v>2715</v>
      </c>
      <c r="C625" s="738" t="s">
        <v>563</v>
      </c>
      <c r="D625" s="739" t="s">
        <v>564</v>
      </c>
      <c r="E625" s="738" t="s">
        <v>578</v>
      </c>
      <c r="F625" s="739" t="s">
        <v>2716</v>
      </c>
      <c r="G625" s="738" t="s">
        <v>622</v>
      </c>
      <c r="H625" s="738" t="s">
        <v>2201</v>
      </c>
      <c r="I625" s="738" t="s">
        <v>2201</v>
      </c>
      <c r="J625" s="738" t="s">
        <v>941</v>
      </c>
      <c r="K625" s="738" t="s">
        <v>942</v>
      </c>
      <c r="L625" s="740">
        <v>34.45000000000001</v>
      </c>
      <c r="M625" s="740">
        <v>6</v>
      </c>
      <c r="N625" s="741">
        <v>206.70000000000005</v>
      </c>
    </row>
    <row r="626" spans="1:14" ht="14.4" customHeight="1" x14ac:dyDescent="0.3">
      <c r="A626" s="736" t="s">
        <v>553</v>
      </c>
      <c r="B626" s="737" t="s">
        <v>2715</v>
      </c>
      <c r="C626" s="738" t="s">
        <v>563</v>
      </c>
      <c r="D626" s="739" t="s">
        <v>564</v>
      </c>
      <c r="E626" s="738" t="s">
        <v>578</v>
      </c>
      <c r="F626" s="739" t="s">
        <v>2716</v>
      </c>
      <c r="G626" s="738" t="s">
        <v>622</v>
      </c>
      <c r="H626" s="738" t="s">
        <v>2202</v>
      </c>
      <c r="I626" s="738" t="s">
        <v>2202</v>
      </c>
      <c r="J626" s="738" t="s">
        <v>2203</v>
      </c>
      <c r="K626" s="738" t="s">
        <v>2204</v>
      </c>
      <c r="L626" s="740">
        <v>49.320000000000022</v>
      </c>
      <c r="M626" s="740">
        <v>1</v>
      </c>
      <c r="N626" s="741">
        <v>49.320000000000022</v>
      </c>
    </row>
    <row r="627" spans="1:14" ht="14.4" customHeight="1" x14ac:dyDescent="0.3">
      <c r="A627" s="736" t="s">
        <v>553</v>
      </c>
      <c r="B627" s="737" t="s">
        <v>2715</v>
      </c>
      <c r="C627" s="738" t="s">
        <v>563</v>
      </c>
      <c r="D627" s="739" t="s">
        <v>564</v>
      </c>
      <c r="E627" s="738" t="s">
        <v>578</v>
      </c>
      <c r="F627" s="739" t="s">
        <v>2716</v>
      </c>
      <c r="G627" s="738" t="s">
        <v>622</v>
      </c>
      <c r="H627" s="738" t="s">
        <v>1489</v>
      </c>
      <c r="I627" s="738" t="s">
        <v>1489</v>
      </c>
      <c r="J627" s="738" t="s">
        <v>1490</v>
      </c>
      <c r="K627" s="738" t="s">
        <v>1491</v>
      </c>
      <c r="L627" s="740">
        <v>110.51871166141605</v>
      </c>
      <c r="M627" s="740">
        <v>45.299007199999998</v>
      </c>
      <c r="N627" s="741">
        <v>5006.3879152852096</v>
      </c>
    </row>
    <row r="628" spans="1:14" ht="14.4" customHeight="1" x14ac:dyDescent="0.3">
      <c r="A628" s="736" t="s">
        <v>553</v>
      </c>
      <c r="B628" s="737" t="s">
        <v>2715</v>
      </c>
      <c r="C628" s="738" t="s">
        <v>563</v>
      </c>
      <c r="D628" s="739" t="s">
        <v>564</v>
      </c>
      <c r="E628" s="738" t="s">
        <v>578</v>
      </c>
      <c r="F628" s="739" t="s">
        <v>2716</v>
      </c>
      <c r="G628" s="738" t="s">
        <v>622</v>
      </c>
      <c r="H628" s="738" t="s">
        <v>1492</v>
      </c>
      <c r="I628" s="738" t="s">
        <v>1492</v>
      </c>
      <c r="J628" s="738" t="s">
        <v>1490</v>
      </c>
      <c r="K628" s="738" t="s">
        <v>1493</v>
      </c>
      <c r="L628" s="740">
        <v>259.09685980060874</v>
      </c>
      <c r="M628" s="740">
        <v>155.95417730000003</v>
      </c>
      <c r="N628" s="741">
        <v>40407.237611217381</v>
      </c>
    </row>
    <row r="629" spans="1:14" ht="14.4" customHeight="1" x14ac:dyDescent="0.3">
      <c r="A629" s="736" t="s">
        <v>553</v>
      </c>
      <c r="B629" s="737" t="s">
        <v>2715</v>
      </c>
      <c r="C629" s="738" t="s">
        <v>563</v>
      </c>
      <c r="D629" s="739" t="s">
        <v>564</v>
      </c>
      <c r="E629" s="738" t="s">
        <v>578</v>
      </c>
      <c r="F629" s="739" t="s">
        <v>2716</v>
      </c>
      <c r="G629" s="738" t="s">
        <v>622</v>
      </c>
      <c r="H629" s="738" t="s">
        <v>2205</v>
      </c>
      <c r="I629" s="738" t="s">
        <v>2205</v>
      </c>
      <c r="J629" s="738" t="s">
        <v>2206</v>
      </c>
      <c r="K629" s="738" t="s">
        <v>2207</v>
      </c>
      <c r="L629" s="740">
        <v>1547.3700000000001</v>
      </c>
      <c r="M629" s="740">
        <v>0.1</v>
      </c>
      <c r="N629" s="741">
        <v>154.73700000000002</v>
      </c>
    </row>
    <row r="630" spans="1:14" ht="14.4" customHeight="1" x14ac:dyDescent="0.3">
      <c r="A630" s="736" t="s">
        <v>553</v>
      </c>
      <c r="B630" s="737" t="s">
        <v>2715</v>
      </c>
      <c r="C630" s="738" t="s">
        <v>563</v>
      </c>
      <c r="D630" s="739" t="s">
        <v>564</v>
      </c>
      <c r="E630" s="738" t="s">
        <v>578</v>
      </c>
      <c r="F630" s="739" t="s">
        <v>2716</v>
      </c>
      <c r="G630" s="738" t="s">
        <v>622</v>
      </c>
      <c r="H630" s="738" t="s">
        <v>2208</v>
      </c>
      <c r="I630" s="738" t="s">
        <v>2208</v>
      </c>
      <c r="J630" s="738" t="s">
        <v>2206</v>
      </c>
      <c r="K630" s="738" t="s">
        <v>2209</v>
      </c>
      <c r="L630" s="740">
        <v>745.03000000000009</v>
      </c>
      <c r="M630" s="740">
        <v>2</v>
      </c>
      <c r="N630" s="741">
        <v>1490.0600000000002</v>
      </c>
    </row>
    <row r="631" spans="1:14" ht="14.4" customHeight="1" x14ac:dyDescent="0.3">
      <c r="A631" s="736" t="s">
        <v>553</v>
      </c>
      <c r="B631" s="737" t="s">
        <v>2715</v>
      </c>
      <c r="C631" s="738" t="s">
        <v>563</v>
      </c>
      <c r="D631" s="739" t="s">
        <v>564</v>
      </c>
      <c r="E631" s="738" t="s">
        <v>578</v>
      </c>
      <c r="F631" s="739" t="s">
        <v>2716</v>
      </c>
      <c r="G631" s="738" t="s">
        <v>622</v>
      </c>
      <c r="H631" s="738" t="s">
        <v>2210</v>
      </c>
      <c r="I631" s="738" t="s">
        <v>2210</v>
      </c>
      <c r="J631" s="738" t="s">
        <v>2211</v>
      </c>
      <c r="K631" s="738" t="s">
        <v>2212</v>
      </c>
      <c r="L631" s="740">
        <v>1242.6825633895789</v>
      </c>
      <c r="M631" s="740">
        <v>4</v>
      </c>
      <c r="N631" s="741">
        <v>4970.7302535583158</v>
      </c>
    </row>
    <row r="632" spans="1:14" ht="14.4" customHeight="1" x14ac:dyDescent="0.3">
      <c r="A632" s="736" t="s">
        <v>553</v>
      </c>
      <c r="B632" s="737" t="s">
        <v>2715</v>
      </c>
      <c r="C632" s="738" t="s">
        <v>563</v>
      </c>
      <c r="D632" s="739" t="s">
        <v>564</v>
      </c>
      <c r="E632" s="738" t="s">
        <v>578</v>
      </c>
      <c r="F632" s="739" t="s">
        <v>2716</v>
      </c>
      <c r="G632" s="738" t="s">
        <v>1499</v>
      </c>
      <c r="H632" s="738" t="s">
        <v>1500</v>
      </c>
      <c r="I632" s="738" t="s">
        <v>1500</v>
      </c>
      <c r="J632" s="738" t="s">
        <v>1501</v>
      </c>
      <c r="K632" s="738" t="s">
        <v>1502</v>
      </c>
      <c r="L632" s="740">
        <v>14.88</v>
      </c>
      <c r="M632" s="740">
        <v>3</v>
      </c>
      <c r="N632" s="741">
        <v>44.64</v>
      </c>
    </row>
    <row r="633" spans="1:14" ht="14.4" customHeight="1" x14ac:dyDescent="0.3">
      <c r="A633" s="736" t="s">
        <v>553</v>
      </c>
      <c r="B633" s="737" t="s">
        <v>2715</v>
      </c>
      <c r="C633" s="738" t="s">
        <v>563</v>
      </c>
      <c r="D633" s="739" t="s">
        <v>564</v>
      </c>
      <c r="E633" s="738" t="s">
        <v>578</v>
      </c>
      <c r="F633" s="739" t="s">
        <v>2716</v>
      </c>
      <c r="G633" s="738" t="s">
        <v>1499</v>
      </c>
      <c r="H633" s="738" t="s">
        <v>1506</v>
      </c>
      <c r="I633" s="738" t="s">
        <v>1507</v>
      </c>
      <c r="J633" s="738" t="s">
        <v>1508</v>
      </c>
      <c r="K633" s="738" t="s">
        <v>1509</v>
      </c>
      <c r="L633" s="740">
        <v>56.88</v>
      </c>
      <c r="M633" s="740">
        <v>33</v>
      </c>
      <c r="N633" s="741">
        <v>1877.0400000000002</v>
      </c>
    </row>
    <row r="634" spans="1:14" ht="14.4" customHeight="1" x14ac:dyDescent="0.3">
      <c r="A634" s="736" t="s">
        <v>553</v>
      </c>
      <c r="B634" s="737" t="s">
        <v>2715</v>
      </c>
      <c r="C634" s="738" t="s">
        <v>563</v>
      </c>
      <c r="D634" s="739" t="s">
        <v>564</v>
      </c>
      <c r="E634" s="738" t="s">
        <v>578</v>
      </c>
      <c r="F634" s="739" t="s">
        <v>2716</v>
      </c>
      <c r="G634" s="738" t="s">
        <v>1499</v>
      </c>
      <c r="H634" s="738" t="s">
        <v>1510</v>
      </c>
      <c r="I634" s="738" t="s">
        <v>1511</v>
      </c>
      <c r="J634" s="738" t="s">
        <v>1512</v>
      </c>
      <c r="K634" s="738" t="s">
        <v>1513</v>
      </c>
      <c r="L634" s="740">
        <v>34.749999999999993</v>
      </c>
      <c r="M634" s="740">
        <v>70</v>
      </c>
      <c r="N634" s="741">
        <v>2432.4999999999995</v>
      </c>
    </row>
    <row r="635" spans="1:14" ht="14.4" customHeight="1" x14ac:dyDescent="0.3">
      <c r="A635" s="736" t="s">
        <v>553</v>
      </c>
      <c r="B635" s="737" t="s">
        <v>2715</v>
      </c>
      <c r="C635" s="738" t="s">
        <v>563</v>
      </c>
      <c r="D635" s="739" t="s">
        <v>564</v>
      </c>
      <c r="E635" s="738" t="s">
        <v>578</v>
      </c>
      <c r="F635" s="739" t="s">
        <v>2716</v>
      </c>
      <c r="G635" s="738" t="s">
        <v>1499</v>
      </c>
      <c r="H635" s="738" t="s">
        <v>2213</v>
      </c>
      <c r="I635" s="738" t="s">
        <v>2214</v>
      </c>
      <c r="J635" s="738" t="s">
        <v>1516</v>
      </c>
      <c r="K635" s="738" t="s">
        <v>2215</v>
      </c>
      <c r="L635" s="740">
        <v>45.190000000000005</v>
      </c>
      <c r="M635" s="740">
        <v>3</v>
      </c>
      <c r="N635" s="741">
        <v>135.57000000000002</v>
      </c>
    </row>
    <row r="636" spans="1:14" ht="14.4" customHeight="1" x14ac:dyDescent="0.3">
      <c r="A636" s="736" t="s">
        <v>553</v>
      </c>
      <c r="B636" s="737" t="s">
        <v>2715</v>
      </c>
      <c r="C636" s="738" t="s">
        <v>563</v>
      </c>
      <c r="D636" s="739" t="s">
        <v>564</v>
      </c>
      <c r="E636" s="738" t="s">
        <v>578</v>
      </c>
      <c r="F636" s="739" t="s">
        <v>2716</v>
      </c>
      <c r="G636" s="738" t="s">
        <v>1499</v>
      </c>
      <c r="H636" s="738" t="s">
        <v>1518</v>
      </c>
      <c r="I636" s="738" t="s">
        <v>1519</v>
      </c>
      <c r="J636" s="738" t="s">
        <v>1520</v>
      </c>
      <c r="K636" s="738" t="s">
        <v>1521</v>
      </c>
      <c r="L636" s="740">
        <v>98.600000000000023</v>
      </c>
      <c r="M636" s="740">
        <v>2</v>
      </c>
      <c r="N636" s="741">
        <v>197.20000000000005</v>
      </c>
    </row>
    <row r="637" spans="1:14" ht="14.4" customHeight="1" x14ac:dyDescent="0.3">
      <c r="A637" s="736" t="s">
        <v>553</v>
      </c>
      <c r="B637" s="737" t="s">
        <v>2715</v>
      </c>
      <c r="C637" s="738" t="s">
        <v>563</v>
      </c>
      <c r="D637" s="739" t="s">
        <v>564</v>
      </c>
      <c r="E637" s="738" t="s">
        <v>578</v>
      </c>
      <c r="F637" s="739" t="s">
        <v>2716</v>
      </c>
      <c r="G637" s="738" t="s">
        <v>1499</v>
      </c>
      <c r="H637" s="738" t="s">
        <v>1522</v>
      </c>
      <c r="I637" s="738" t="s">
        <v>1523</v>
      </c>
      <c r="J637" s="738" t="s">
        <v>1524</v>
      </c>
      <c r="K637" s="738" t="s">
        <v>1525</v>
      </c>
      <c r="L637" s="740">
        <v>60.429999999999993</v>
      </c>
      <c r="M637" s="740">
        <v>14</v>
      </c>
      <c r="N637" s="741">
        <v>846.01999999999987</v>
      </c>
    </row>
    <row r="638" spans="1:14" ht="14.4" customHeight="1" x14ac:dyDescent="0.3">
      <c r="A638" s="736" t="s">
        <v>553</v>
      </c>
      <c r="B638" s="737" t="s">
        <v>2715</v>
      </c>
      <c r="C638" s="738" t="s">
        <v>563</v>
      </c>
      <c r="D638" s="739" t="s">
        <v>564</v>
      </c>
      <c r="E638" s="738" t="s">
        <v>578</v>
      </c>
      <c r="F638" s="739" t="s">
        <v>2716</v>
      </c>
      <c r="G638" s="738" t="s">
        <v>1499</v>
      </c>
      <c r="H638" s="738" t="s">
        <v>2216</v>
      </c>
      <c r="I638" s="738" t="s">
        <v>2217</v>
      </c>
      <c r="J638" s="738" t="s">
        <v>2218</v>
      </c>
      <c r="K638" s="738" t="s">
        <v>2219</v>
      </c>
      <c r="L638" s="740">
        <v>87.44</v>
      </c>
      <c r="M638" s="740">
        <v>1</v>
      </c>
      <c r="N638" s="741">
        <v>87.44</v>
      </c>
    </row>
    <row r="639" spans="1:14" ht="14.4" customHeight="1" x14ac:dyDescent="0.3">
      <c r="A639" s="736" t="s">
        <v>553</v>
      </c>
      <c r="B639" s="737" t="s">
        <v>2715</v>
      </c>
      <c r="C639" s="738" t="s">
        <v>563</v>
      </c>
      <c r="D639" s="739" t="s">
        <v>564</v>
      </c>
      <c r="E639" s="738" t="s">
        <v>578</v>
      </c>
      <c r="F639" s="739" t="s">
        <v>2716</v>
      </c>
      <c r="G639" s="738" t="s">
        <v>1499</v>
      </c>
      <c r="H639" s="738" t="s">
        <v>2220</v>
      </c>
      <c r="I639" s="738" t="s">
        <v>2221</v>
      </c>
      <c r="J639" s="738" t="s">
        <v>1673</v>
      </c>
      <c r="K639" s="738" t="s">
        <v>2222</v>
      </c>
      <c r="L639" s="740">
        <v>721.19999999999993</v>
      </c>
      <c r="M639" s="740">
        <v>2</v>
      </c>
      <c r="N639" s="741">
        <v>1442.3999999999999</v>
      </c>
    </row>
    <row r="640" spans="1:14" ht="14.4" customHeight="1" x14ac:dyDescent="0.3">
      <c r="A640" s="736" t="s">
        <v>553</v>
      </c>
      <c r="B640" s="737" t="s">
        <v>2715</v>
      </c>
      <c r="C640" s="738" t="s">
        <v>563</v>
      </c>
      <c r="D640" s="739" t="s">
        <v>564</v>
      </c>
      <c r="E640" s="738" t="s">
        <v>578</v>
      </c>
      <c r="F640" s="739" t="s">
        <v>2716</v>
      </c>
      <c r="G640" s="738" t="s">
        <v>1499</v>
      </c>
      <c r="H640" s="738" t="s">
        <v>2223</v>
      </c>
      <c r="I640" s="738" t="s">
        <v>2224</v>
      </c>
      <c r="J640" s="738" t="s">
        <v>2225</v>
      </c>
      <c r="K640" s="738" t="s">
        <v>1710</v>
      </c>
      <c r="L640" s="740">
        <v>36.620000000000005</v>
      </c>
      <c r="M640" s="740">
        <v>7</v>
      </c>
      <c r="N640" s="741">
        <v>256.34000000000003</v>
      </c>
    </row>
    <row r="641" spans="1:14" ht="14.4" customHeight="1" x14ac:dyDescent="0.3">
      <c r="A641" s="736" t="s">
        <v>553</v>
      </c>
      <c r="B641" s="737" t="s">
        <v>2715</v>
      </c>
      <c r="C641" s="738" t="s">
        <v>563</v>
      </c>
      <c r="D641" s="739" t="s">
        <v>564</v>
      </c>
      <c r="E641" s="738" t="s">
        <v>578</v>
      </c>
      <c r="F641" s="739" t="s">
        <v>2716</v>
      </c>
      <c r="G641" s="738" t="s">
        <v>1499</v>
      </c>
      <c r="H641" s="738" t="s">
        <v>2226</v>
      </c>
      <c r="I641" s="738" t="s">
        <v>2227</v>
      </c>
      <c r="J641" s="738" t="s">
        <v>2228</v>
      </c>
      <c r="K641" s="738" t="s">
        <v>1906</v>
      </c>
      <c r="L641" s="740">
        <v>39.47999999999999</v>
      </c>
      <c r="M641" s="740">
        <v>2</v>
      </c>
      <c r="N641" s="741">
        <v>78.95999999999998</v>
      </c>
    </row>
    <row r="642" spans="1:14" ht="14.4" customHeight="1" x14ac:dyDescent="0.3">
      <c r="A642" s="736" t="s">
        <v>553</v>
      </c>
      <c r="B642" s="737" t="s">
        <v>2715</v>
      </c>
      <c r="C642" s="738" t="s">
        <v>563</v>
      </c>
      <c r="D642" s="739" t="s">
        <v>564</v>
      </c>
      <c r="E642" s="738" t="s">
        <v>578</v>
      </c>
      <c r="F642" s="739" t="s">
        <v>2716</v>
      </c>
      <c r="G642" s="738" t="s">
        <v>1499</v>
      </c>
      <c r="H642" s="738" t="s">
        <v>2229</v>
      </c>
      <c r="I642" s="738" t="s">
        <v>2230</v>
      </c>
      <c r="J642" s="738" t="s">
        <v>2231</v>
      </c>
      <c r="K642" s="738" t="s">
        <v>2113</v>
      </c>
      <c r="L642" s="740">
        <v>42.58</v>
      </c>
      <c r="M642" s="740">
        <v>2</v>
      </c>
      <c r="N642" s="741">
        <v>85.16</v>
      </c>
    </row>
    <row r="643" spans="1:14" ht="14.4" customHeight="1" x14ac:dyDescent="0.3">
      <c r="A643" s="736" t="s">
        <v>553</v>
      </c>
      <c r="B643" s="737" t="s">
        <v>2715</v>
      </c>
      <c r="C643" s="738" t="s">
        <v>563</v>
      </c>
      <c r="D643" s="739" t="s">
        <v>564</v>
      </c>
      <c r="E643" s="738" t="s">
        <v>578</v>
      </c>
      <c r="F643" s="739" t="s">
        <v>2716</v>
      </c>
      <c r="G643" s="738" t="s">
        <v>1499</v>
      </c>
      <c r="H643" s="738" t="s">
        <v>2232</v>
      </c>
      <c r="I643" s="738" t="s">
        <v>2233</v>
      </c>
      <c r="J643" s="738" t="s">
        <v>2234</v>
      </c>
      <c r="K643" s="738" t="s">
        <v>2235</v>
      </c>
      <c r="L643" s="740">
        <v>89.319999999999979</v>
      </c>
      <c r="M643" s="740">
        <v>3</v>
      </c>
      <c r="N643" s="741">
        <v>267.95999999999992</v>
      </c>
    </row>
    <row r="644" spans="1:14" ht="14.4" customHeight="1" x14ac:dyDescent="0.3">
      <c r="A644" s="736" t="s">
        <v>553</v>
      </c>
      <c r="B644" s="737" t="s">
        <v>2715</v>
      </c>
      <c r="C644" s="738" t="s">
        <v>563</v>
      </c>
      <c r="D644" s="739" t="s">
        <v>564</v>
      </c>
      <c r="E644" s="738" t="s">
        <v>578</v>
      </c>
      <c r="F644" s="739" t="s">
        <v>2716</v>
      </c>
      <c r="G644" s="738" t="s">
        <v>1499</v>
      </c>
      <c r="H644" s="738" t="s">
        <v>1530</v>
      </c>
      <c r="I644" s="738" t="s">
        <v>1531</v>
      </c>
      <c r="J644" s="738" t="s">
        <v>1508</v>
      </c>
      <c r="K644" s="738" t="s">
        <v>1532</v>
      </c>
      <c r="L644" s="740">
        <v>44.590070781298962</v>
      </c>
      <c r="M644" s="740">
        <v>43</v>
      </c>
      <c r="N644" s="741">
        <v>1917.3730435958555</v>
      </c>
    </row>
    <row r="645" spans="1:14" ht="14.4" customHeight="1" x14ac:dyDescent="0.3">
      <c r="A645" s="736" t="s">
        <v>553</v>
      </c>
      <c r="B645" s="737" t="s">
        <v>2715</v>
      </c>
      <c r="C645" s="738" t="s">
        <v>563</v>
      </c>
      <c r="D645" s="739" t="s">
        <v>564</v>
      </c>
      <c r="E645" s="738" t="s">
        <v>578</v>
      </c>
      <c r="F645" s="739" t="s">
        <v>2716</v>
      </c>
      <c r="G645" s="738" t="s">
        <v>1499</v>
      </c>
      <c r="H645" s="738" t="s">
        <v>2236</v>
      </c>
      <c r="I645" s="738" t="s">
        <v>2237</v>
      </c>
      <c r="J645" s="738" t="s">
        <v>2203</v>
      </c>
      <c r="K645" s="738" t="s">
        <v>2204</v>
      </c>
      <c r="L645" s="740">
        <v>49.319947202397977</v>
      </c>
      <c r="M645" s="740">
        <v>1</v>
      </c>
      <c r="N645" s="741">
        <v>49.319947202397977</v>
      </c>
    </row>
    <row r="646" spans="1:14" ht="14.4" customHeight="1" x14ac:dyDescent="0.3">
      <c r="A646" s="736" t="s">
        <v>553</v>
      </c>
      <c r="B646" s="737" t="s">
        <v>2715</v>
      </c>
      <c r="C646" s="738" t="s">
        <v>563</v>
      </c>
      <c r="D646" s="739" t="s">
        <v>564</v>
      </c>
      <c r="E646" s="738" t="s">
        <v>578</v>
      </c>
      <c r="F646" s="739" t="s">
        <v>2716</v>
      </c>
      <c r="G646" s="738" t="s">
        <v>1499</v>
      </c>
      <c r="H646" s="738" t="s">
        <v>2238</v>
      </c>
      <c r="I646" s="738" t="s">
        <v>2239</v>
      </c>
      <c r="J646" s="738" t="s">
        <v>2240</v>
      </c>
      <c r="K646" s="738" t="s">
        <v>2241</v>
      </c>
      <c r="L646" s="740">
        <v>81.649999999999991</v>
      </c>
      <c r="M646" s="740">
        <v>1</v>
      </c>
      <c r="N646" s="741">
        <v>81.649999999999991</v>
      </c>
    </row>
    <row r="647" spans="1:14" ht="14.4" customHeight="1" x14ac:dyDescent="0.3">
      <c r="A647" s="736" t="s">
        <v>553</v>
      </c>
      <c r="B647" s="737" t="s">
        <v>2715</v>
      </c>
      <c r="C647" s="738" t="s">
        <v>563</v>
      </c>
      <c r="D647" s="739" t="s">
        <v>564</v>
      </c>
      <c r="E647" s="738" t="s">
        <v>578</v>
      </c>
      <c r="F647" s="739" t="s">
        <v>2716</v>
      </c>
      <c r="G647" s="738" t="s">
        <v>1499</v>
      </c>
      <c r="H647" s="738" t="s">
        <v>2242</v>
      </c>
      <c r="I647" s="738" t="s">
        <v>2243</v>
      </c>
      <c r="J647" s="738" t="s">
        <v>2244</v>
      </c>
      <c r="K647" s="738" t="s">
        <v>2245</v>
      </c>
      <c r="L647" s="740">
        <v>36.180000000000007</v>
      </c>
      <c r="M647" s="740">
        <v>2</v>
      </c>
      <c r="N647" s="741">
        <v>72.360000000000014</v>
      </c>
    </row>
    <row r="648" spans="1:14" ht="14.4" customHeight="1" x14ac:dyDescent="0.3">
      <c r="A648" s="736" t="s">
        <v>553</v>
      </c>
      <c r="B648" s="737" t="s">
        <v>2715</v>
      </c>
      <c r="C648" s="738" t="s">
        <v>563</v>
      </c>
      <c r="D648" s="739" t="s">
        <v>564</v>
      </c>
      <c r="E648" s="738" t="s">
        <v>578</v>
      </c>
      <c r="F648" s="739" t="s">
        <v>2716</v>
      </c>
      <c r="G648" s="738" t="s">
        <v>1499</v>
      </c>
      <c r="H648" s="738" t="s">
        <v>1533</v>
      </c>
      <c r="I648" s="738" t="s">
        <v>1534</v>
      </c>
      <c r="J648" s="738" t="s">
        <v>1535</v>
      </c>
      <c r="K648" s="738" t="s">
        <v>1536</v>
      </c>
      <c r="L648" s="740">
        <v>1501.0174999999999</v>
      </c>
      <c r="M648" s="740">
        <v>2</v>
      </c>
      <c r="N648" s="741">
        <v>3002.0349999999999</v>
      </c>
    </row>
    <row r="649" spans="1:14" ht="14.4" customHeight="1" x14ac:dyDescent="0.3">
      <c r="A649" s="736" t="s">
        <v>553</v>
      </c>
      <c r="B649" s="737" t="s">
        <v>2715</v>
      </c>
      <c r="C649" s="738" t="s">
        <v>563</v>
      </c>
      <c r="D649" s="739" t="s">
        <v>564</v>
      </c>
      <c r="E649" s="738" t="s">
        <v>578</v>
      </c>
      <c r="F649" s="739" t="s">
        <v>2716</v>
      </c>
      <c r="G649" s="738" t="s">
        <v>1499</v>
      </c>
      <c r="H649" s="738" t="s">
        <v>2246</v>
      </c>
      <c r="I649" s="738" t="s">
        <v>2247</v>
      </c>
      <c r="J649" s="738" t="s">
        <v>2248</v>
      </c>
      <c r="K649" s="738" t="s">
        <v>2249</v>
      </c>
      <c r="L649" s="740">
        <v>30.22</v>
      </c>
      <c r="M649" s="740">
        <v>8</v>
      </c>
      <c r="N649" s="741">
        <v>241.76</v>
      </c>
    </row>
    <row r="650" spans="1:14" ht="14.4" customHeight="1" x14ac:dyDescent="0.3">
      <c r="A650" s="736" t="s">
        <v>553</v>
      </c>
      <c r="B650" s="737" t="s">
        <v>2715</v>
      </c>
      <c r="C650" s="738" t="s">
        <v>563</v>
      </c>
      <c r="D650" s="739" t="s">
        <v>564</v>
      </c>
      <c r="E650" s="738" t="s">
        <v>578</v>
      </c>
      <c r="F650" s="739" t="s">
        <v>2716</v>
      </c>
      <c r="G650" s="738" t="s">
        <v>1499</v>
      </c>
      <c r="H650" s="738" t="s">
        <v>2250</v>
      </c>
      <c r="I650" s="738" t="s">
        <v>2250</v>
      </c>
      <c r="J650" s="738" t="s">
        <v>1612</v>
      </c>
      <c r="K650" s="738" t="s">
        <v>2251</v>
      </c>
      <c r="L650" s="740">
        <v>66.400000000000034</v>
      </c>
      <c r="M650" s="740">
        <v>4</v>
      </c>
      <c r="N650" s="741">
        <v>265.60000000000014</v>
      </c>
    </row>
    <row r="651" spans="1:14" ht="14.4" customHeight="1" x14ac:dyDescent="0.3">
      <c r="A651" s="736" t="s">
        <v>553</v>
      </c>
      <c r="B651" s="737" t="s">
        <v>2715</v>
      </c>
      <c r="C651" s="738" t="s">
        <v>563</v>
      </c>
      <c r="D651" s="739" t="s">
        <v>564</v>
      </c>
      <c r="E651" s="738" t="s">
        <v>578</v>
      </c>
      <c r="F651" s="739" t="s">
        <v>2716</v>
      </c>
      <c r="G651" s="738" t="s">
        <v>1499</v>
      </c>
      <c r="H651" s="738" t="s">
        <v>1537</v>
      </c>
      <c r="I651" s="738" t="s">
        <v>1538</v>
      </c>
      <c r="J651" s="738" t="s">
        <v>1539</v>
      </c>
      <c r="K651" s="738" t="s">
        <v>1540</v>
      </c>
      <c r="L651" s="740">
        <v>61.010000000000012</v>
      </c>
      <c r="M651" s="740">
        <v>5</v>
      </c>
      <c r="N651" s="741">
        <v>305.05000000000007</v>
      </c>
    </row>
    <row r="652" spans="1:14" ht="14.4" customHeight="1" x14ac:dyDescent="0.3">
      <c r="A652" s="736" t="s">
        <v>553</v>
      </c>
      <c r="B652" s="737" t="s">
        <v>2715</v>
      </c>
      <c r="C652" s="738" t="s">
        <v>563</v>
      </c>
      <c r="D652" s="739" t="s">
        <v>564</v>
      </c>
      <c r="E652" s="738" t="s">
        <v>578</v>
      </c>
      <c r="F652" s="739" t="s">
        <v>2716</v>
      </c>
      <c r="G652" s="738" t="s">
        <v>1499</v>
      </c>
      <c r="H652" s="738" t="s">
        <v>2252</v>
      </c>
      <c r="I652" s="738" t="s">
        <v>2253</v>
      </c>
      <c r="J652" s="738" t="s">
        <v>2254</v>
      </c>
      <c r="K652" s="738" t="s">
        <v>2249</v>
      </c>
      <c r="L652" s="740">
        <v>44.120041843707398</v>
      </c>
      <c r="M652" s="740">
        <v>2</v>
      </c>
      <c r="N652" s="741">
        <v>88.240083687414796</v>
      </c>
    </row>
    <row r="653" spans="1:14" ht="14.4" customHeight="1" x14ac:dyDescent="0.3">
      <c r="A653" s="736" t="s">
        <v>553</v>
      </c>
      <c r="B653" s="737" t="s">
        <v>2715</v>
      </c>
      <c r="C653" s="738" t="s">
        <v>563</v>
      </c>
      <c r="D653" s="739" t="s">
        <v>564</v>
      </c>
      <c r="E653" s="738" t="s">
        <v>578</v>
      </c>
      <c r="F653" s="739" t="s">
        <v>2716</v>
      </c>
      <c r="G653" s="738" t="s">
        <v>1499</v>
      </c>
      <c r="H653" s="738" t="s">
        <v>2255</v>
      </c>
      <c r="I653" s="738" t="s">
        <v>2256</v>
      </c>
      <c r="J653" s="738" t="s">
        <v>2257</v>
      </c>
      <c r="K653" s="738" t="s">
        <v>2258</v>
      </c>
      <c r="L653" s="740">
        <v>88.250000000000028</v>
      </c>
      <c r="M653" s="740">
        <v>8</v>
      </c>
      <c r="N653" s="741">
        <v>706.00000000000023</v>
      </c>
    </row>
    <row r="654" spans="1:14" ht="14.4" customHeight="1" x14ac:dyDescent="0.3">
      <c r="A654" s="736" t="s">
        <v>553</v>
      </c>
      <c r="B654" s="737" t="s">
        <v>2715</v>
      </c>
      <c r="C654" s="738" t="s">
        <v>563</v>
      </c>
      <c r="D654" s="739" t="s">
        <v>564</v>
      </c>
      <c r="E654" s="738" t="s">
        <v>578</v>
      </c>
      <c r="F654" s="739" t="s">
        <v>2716</v>
      </c>
      <c r="G654" s="738" t="s">
        <v>1499</v>
      </c>
      <c r="H654" s="738" t="s">
        <v>2259</v>
      </c>
      <c r="I654" s="738" t="s">
        <v>2260</v>
      </c>
      <c r="J654" s="738" t="s">
        <v>2261</v>
      </c>
      <c r="K654" s="738" t="s">
        <v>2262</v>
      </c>
      <c r="L654" s="740">
        <v>138.48000000000005</v>
      </c>
      <c r="M654" s="740">
        <v>1</v>
      </c>
      <c r="N654" s="741">
        <v>138.48000000000005</v>
      </c>
    </row>
    <row r="655" spans="1:14" ht="14.4" customHeight="1" x14ac:dyDescent="0.3">
      <c r="A655" s="736" t="s">
        <v>553</v>
      </c>
      <c r="B655" s="737" t="s">
        <v>2715</v>
      </c>
      <c r="C655" s="738" t="s">
        <v>563</v>
      </c>
      <c r="D655" s="739" t="s">
        <v>564</v>
      </c>
      <c r="E655" s="738" t="s">
        <v>578</v>
      </c>
      <c r="F655" s="739" t="s">
        <v>2716</v>
      </c>
      <c r="G655" s="738" t="s">
        <v>1499</v>
      </c>
      <c r="H655" s="738" t="s">
        <v>2263</v>
      </c>
      <c r="I655" s="738" t="s">
        <v>2264</v>
      </c>
      <c r="J655" s="738" t="s">
        <v>2265</v>
      </c>
      <c r="K655" s="738" t="s">
        <v>1710</v>
      </c>
      <c r="L655" s="740">
        <v>86.68</v>
      </c>
      <c r="M655" s="740">
        <v>3</v>
      </c>
      <c r="N655" s="741">
        <v>260.04000000000002</v>
      </c>
    </row>
    <row r="656" spans="1:14" ht="14.4" customHeight="1" x14ac:dyDescent="0.3">
      <c r="A656" s="736" t="s">
        <v>553</v>
      </c>
      <c r="B656" s="737" t="s">
        <v>2715</v>
      </c>
      <c r="C656" s="738" t="s">
        <v>563</v>
      </c>
      <c r="D656" s="739" t="s">
        <v>564</v>
      </c>
      <c r="E656" s="738" t="s">
        <v>578</v>
      </c>
      <c r="F656" s="739" t="s">
        <v>2716</v>
      </c>
      <c r="G656" s="738" t="s">
        <v>1499</v>
      </c>
      <c r="H656" s="738" t="s">
        <v>1549</v>
      </c>
      <c r="I656" s="738" t="s">
        <v>1550</v>
      </c>
      <c r="J656" s="738" t="s">
        <v>1516</v>
      </c>
      <c r="K656" s="738" t="s">
        <v>1551</v>
      </c>
      <c r="L656" s="740">
        <v>129.33000000000001</v>
      </c>
      <c r="M656" s="740">
        <v>2</v>
      </c>
      <c r="N656" s="741">
        <v>258.66000000000003</v>
      </c>
    </row>
    <row r="657" spans="1:14" ht="14.4" customHeight="1" x14ac:dyDescent="0.3">
      <c r="A657" s="736" t="s">
        <v>553</v>
      </c>
      <c r="B657" s="737" t="s">
        <v>2715</v>
      </c>
      <c r="C657" s="738" t="s">
        <v>563</v>
      </c>
      <c r="D657" s="739" t="s">
        <v>564</v>
      </c>
      <c r="E657" s="738" t="s">
        <v>578</v>
      </c>
      <c r="F657" s="739" t="s">
        <v>2716</v>
      </c>
      <c r="G657" s="738" t="s">
        <v>1499</v>
      </c>
      <c r="H657" s="738" t="s">
        <v>2266</v>
      </c>
      <c r="I657" s="738" t="s">
        <v>2267</v>
      </c>
      <c r="J657" s="738" t="s">
        <v>616</v>
      </c>
      <c r="K657" s="738" t="s">
        <v>2268</v>
      </c>
      <c r="L657" s="740">
        <v>58.740000000000009</v>
      </c>
      <c r="M657" s="740">
        <v>12</v>
      </c>
      <c r="N657" s="741">
        <v>704.88000000000011</v>
      </c>
    </row>
    <row r="658" spans="1:14" ht="14.4" customHeight="1" x14ac:dyDescent="0.3">
      <c r="A658" s="736" t="s">
        <v>553</v>
      </c>
      <c r="B658" s="737" t="s">
        <v>2715</v>
      </c>
      <c r="C658" s="738" t="s">
        <v>563</v>
      </c>
      <c r="D658" s="739" t="s">
        <v>564</v>
      </c>
      <c r="E658" s="738" t="s">
        <v>578</v>
      </c>
      <c r="F658" s="739" t="s">
        <v>2716</v>
      </c>
      <c r="G658" s="738" t="s">
        <v>1499</v>
      </c>
      <c r="H658" s="738" t="s">
        <v>1562</v>
      </c>
      <c r="I658" s="738" t="s">
        <v>1563</v>
      </c>
      <c r="J658" s="738" t="s">
        <v>1564</v>
      </c>
      <c r="K658" s="738" t="s">
        <v>1565</v>
      </c>
      <c r="L658" s="740">
        <v>20.060000000000002</v>
      </c>
      <c r="M658" s="740">
        <v>10</v>
      </c>
      <c r="N658" s="741">
        <v>200.60000000000002</v>
      </c>
    </row>
    <row r="659" spans="1:14" ht="14.4" customHeight="1" x14ac:dyDescent="0.3">
      <c r="A659" s="736" t="s">
        <v>553</v>
      </c>
      <c r="B659" s="737" t="s">
        <v>2715</v>
      </c>
      <c r="C659" s="738" t="s">
        <v>563</v>
      </c>
      <c r="D659" s="739" t="s">
        <v>564</v>
      </c>
      <c r="E659" s="738" t="s">
        <v>578</v>
      </c>
      <c r="F659" s="739" t="s">
        <v>2716</v>
      </c>
      <c r="G659" s="738" t="s">
        <v>1499</v>
      </c>
      <c r="H659" s="738" t="s">
        <v>2269</v>
      </c>
      <c r="I659" s="738" t="s">
        <v>2270</v>
      </c>
      <c r="J659" s="738" t="s">
        <v>2271</v>
      </c>
      <c r="K659" s="738" t="s">
        <v>2272</v>
      </c>
      <c r="L659" s="740">
        <v>50.17000000000003</v>
      </c>
      <c r="M659" s="740">
        <v>1</v>
      </c>
      <c r="N659" s="741">
        <v>50.17000000000003</v>
      </c>
    </row>
    <row r="660" spans="1:14" ht="14.4" customHeight="1" x14ac:dyDescent="0.3">
      <c r="A660" s="736" t="s">
        <v>553</v>
      </c>
      <c r="B660" s="737" t="s">
        <v>2715</v>
      </c>
      <c r="C660" s="738" t="s">
        <v>563</v>
      </c>
      <c r="D660" s="739" t="s">
        <v>564</v>
      </c>
      <c r="E660" s="738" t="s">
        <v>578</v>
      </c>
      <c r="F660" s="739" t="s">
        <v>2716</v>
      </c>
      <c r="G660" s="738" t="s">
        <v>1499</v>
      </c>
      <c r="H660" s="738" t="s">
        <v>1566</v>
      </c>
      <c r="I660" s="738" t="s">
        <v>1567</v>
      </c>
      <c r="J660" s="738" t="s">
        <v>1508</v>
      </c>
      <c r="K660" s="738" t="s">
        <v>1568</v>
      </c>
      <c r="L660" s="740">
        <v>56.880458536446213</v>
      </c>
      <c r="M660" s="740">
        <v>2</v>
      </c>
      <c r="N660" s="741">
        <v>113.76091707289243</v>
      </c>
    </row>
    <row r="661" spans="1:14" ht="14.4" customHeight="1" x14ac:dyDescent="0.3">
      <c r="A661" s="736" t="s">
        <v>553</v>
      </c>
      <c r="B661" s="737" t="s">
        <v>2715</v>
      </c>
      <c r="C661" s="738" t="s">
        <v>563</v>
      </c>
      <c r="D661" s="739" t="s">
        <v>564</v>
      </c>
      <c r="E661" s="738" t="s">
        <v>578</v>
      </c>
      <c r="F661" s="739" t="s">
        <v>2716</v>
      </c>
      <c r="G661" s="738" t="s">
        <v>1499</v>
      </c>
      <c r="H661" s="738" t="s">
        <v>1586</v>
      </c>
      <c r="I661" s="738" t="s">
        <v>1587</v>
      </c>
      <c r="J661" s="738" t="s">
        <v>1588</v>
      </c>
      <c r="K661" s="738" t="s">
        <v>1391</v>
      </c>
      <c r="L661" s="740">
        <v>313.37000000000012</v>
      </c>
      <c r="M661" s="740">
        <v>1</v>
      </c>
      <c r="N661" s="741">
        <v>313.37000000000012</v>
      </c>
    </row>
    <row r="662" spans="1:14" ht="14.4" customHeight="1" x14ac:dyDescent="0.3">
      <c r="A662" s="736" t="s">
        <v>553</v>
      </c>
      <c r="B662" s="737" t="s">
        <v>2715</v>
      </c>
      <c r="C662" s="738" t="s">
        <v>563</v>
      </c>
      <c r="D662" s="739" t="s">
        <v>564</v>
      </c>
      <c r="E662" s="738" t="s">
        <v>578</v>
      </c>
      <c r="F662" s="739" t="s">
        <v>2716</v>
      </c>
      <c r="G662" s="738" t="s">
        <v>1499</v>
      </c>
      <c r="H662" s="738" t="s">
        <v>2273</v>
      </c>
      <c r="I662" s="738" t="s">
        <v>2274</v>
      </c>
      <c r="J662" s="738" t="s">
        <v>2275</v>
      </c>
      <c r="K662" s="738" t="s">
        <v>839</v>
      </c>
      <c r="L662" s="740">
        <v>254.25</v>
      </c>
      <c r="M662" s="740">
        <v>1</v>
      </c>
      <c r="N662" s="741">
        <v>254.25</v>
      </c>
    </row>
    <row r="663" spans="1:14" ht="14.4" customHeight="1" x14ac:dyDescent="0.3">
      <c r="A663" s="736" t="s">
        <v>553</v>
      </c>
      <c r="B663" s="737" t="s">
        <v>2715</v>
      </c>
      <c r="C663" s="738" t="s">
        <v>563</v>
      </c>
      <c r="D663" s="739" t="s">
        <v>564</v>
      </c>
      <c r="E663" s="738" t="s">
        <v>578</v>
      </c>
      <c r="F663" s="739" t="s">
        <v>2716</v>
      </c>
      <c r="G663" s="738" t="s">
        <v>1499</v>
      </c>
      <c r="H663" s="738" t="s">
        <v>2276</v>
      </c>
      <c r="I663" s="738" t="s">
        <v>2277</v>
      </c>
      <c r="J663" s="738" t="s">
        <v>2278</v>
      </c>
      <c r="K663" s="738" t="s">
        <v>1287</v>
      </c>
      <c r="L663" s="740">
        <v>32.560000000000016</v>
      </c>
      <c r="M663" s="740">
        <v>1</v>
      </c>
      <c r="N663" s="741">
        <v>32.560000000000016</v>
      </c>
    </row>
    <row r="664" spans="1:14" ht="14.4" customHeight="1" x14ac:dyDescent="0.3">
      <c r="A664" s="736" t="s">
        <v>553</v>
      </c>
      <c r="B664" s="737" t="s">
        <v>2715</v>
      </c>
      <c r="C664" s="738" t="s">
        <v>563</v>
      </c>
      <c r="D664" s="739" t="s">
        <v>564</v>
      </c>
      <c r="E664" s="738" t="s">
        <v>578</v>
      </c>
      <c r="F664" s="739" t="s">
        <v>2716</v>
      </c>
      <c r="G664" s="738" t="s">
        <v>1499</v>
      </c>
      <c r="H664" s="738" t="s">
        <v>2279</v>
      </c>
      <c r="I664" s="738" t="s">
        <v>2280</v>
      </c>
      <c r="J664" s="738" t="s">
        <v>2248</v>
      </c>
      <c r="K664" s="738" t="s">
        <v>2281</v>
      </c>
      <c r="L664" s="740">
        <v>101.08999999999999</v>
      </c>
      <c r="M664" s="740">
        <v>2</v>
      </c>
      <c r="N664" s="741">
        <v>202.17999999999998</v>
      </c>
    </row>
    <row r="665" spans="1:14" ht="14.4" customHeight="1" x14ac:dyDescent="0.3">
      <c r="A665" s="736" t="s">
        <v>553</v>
      </c>
      <c r="B665" s="737" t="s">
        <v>2715</v>
      </c>
      <c r="C665" s="738" t="s">
        <v>563</v>
      </c>
      <c r="D665" s="739" t="s">
        <v>564</v>
      </c>
      <c r="E665" s="738" t="s">
        <v>578</v>
      </c>
      <c r="F665" s="739" t="s">
        <v>2716</v>
      </c>
      <c r="G665" s="738" t="s">
        <v>1499</v>
      </c>
      <c r="H665" s="738" t="s">
        <v>1593</v>
      </c>
      <c r="I665" s="738" t="s">
        <v>1594</v>
      </c>
      <c r="J665" s="738" t="s">
        <v>1595</v>
      </c>
      <c r="K665" s="738" t="s">
        <v>1596</v>
      </c>
      <c r="L665" s="740">
        <v>63.109999999999992</v>
      </c>
      <c r="M665" s="740">
        <v>3</v>
      </c>
      <c r="N665" s="741">
        <v>189.32999999999998</v>
      </c>
    </row>
    <row r="666" spans="1:14" ht="14.4" customHeight="1" x14ac:dyDescent="0.3">
      <c r="A666" s="736" t="s">
        <v>553</v>
      </c>
      <c r="B666" s="737" t="s">
        <v>2715</v>
      </c>
      <c r="C666" s="738" t="s">
        <v>563</v>
      </c>
      <c r="D666" s="739" t="s">
        <v>564</v>
      </c>
      <c r="E666" s="738" t="s">
        <v>578</v>
      </c>
      <c r="F666" s="739" t="s">
        <v>2716</v>
      </c>
      <c r="G666" s="738" t="s">
        <v>1499</v>
      </c>
      <c r="H666" s="738" t="s">
        <v>1597</v>
      </c>
      <c r="I666" s="738" t="s">
        <v>1598</v>
      </c>
      <c r="J666" s="738" t="s">
        <v>1599</v>
      </c>
      <c r="K666" s="738" t="s">
        <v>1391</v>
      </c>
      <c r="L666" s="740">
        <v>456.80000000000013</v>
      </c>
      <c r="M666" s="740">
        <v>2</v>
      </c>
      <c r="N666" s="741">
        <v>913.60000000000025</v>
      </c>
    </row>
    <row r="667" spans="1:14" ht="14.4" customHeight="1" x14ac:dyDescent="0.3">
      <c r="A667" s="736" t="s">
        <v>553</v>
      </c>
      <c r="B667" s="737" t="s">
        <v>2715</v>
      </c>
      <c r="C667" s="738" t="s">
        <v>563</v>
      </c>
      <c r="D667" s="739" t="s">
        <v>564</v>
      </c>
      <c r="E667" s="738" t="s">
        <v>578</v>
      </c>
      <c r="F667" s="739" t="s">
        <v>2716</v>
      </c>
      <c r="G667" s="738" t="s">
        <v>1499</v>
      </c>
      <c r="H667" s="738" t="s">
        <v>2282</v>
      </c>
      <c r="I667" s="738" t="s">
        <v>2283</v>
      </c>
      <c r="J667" s="738" t="s">
        <v>1512</v>
      </c>
      <c r="K667" s="738" t="s">
        <v>2284</v>
      </c>
      <c r="L667" s="740">
        <v>64.099999999999994</v>
      </c>
      <c r="M667" s="740">
        <v>10</v>
      </c>
      <c r="N667" s="741">
        <v>640.99999999999989</v>
      </c>
    </row>
    <row r="668" spans="1:14" ht="14.4" customHeight="1" x14ac:dyDescent="0.3">
      <c r="A668" s="736" t="s">
        <v>553</v>
      </c>
      <c r="B668" s="737" t="s">
        <v>2715</v>
      </c>
      <c r="C668" s="738" t="s">
        <v>563</v>
      </c>
      <c r="D668" s="739" t="s">
        <v>564</v>
      </c>
      <c r="E668" s="738" t="s">
        <v>578</v>
      </c>
      <c r="F668" s="739" t="s">
        <v>2716</v>
      </c>
      <c r="G668" s="738" t="s">
        <v>1499</v>
      </c>
      <c r="H668" s="738" t="s">
        <v>1600</v>
      </c>
      <c r="I668" s="738" t="s">
        <v>1601</v>
      </c>
      <c r="J668" s="738" t="s">
        <v>1602</v>
      </c>
      <c r="K668" s="738" t="s">
        <v>1603</v>
      </c>
      <c r="L668" s="740">
        <v>27.25</v>
      </c>
      <c r="M668" s="740">
        <v>12</v>
      </c>
      <c r="N668" s="741">
        <v>327</v>
      </c>
    </row>
    <row r="669" spans="1:14" ht="14.4" customHeight="1" x14ac:dyDescent="0.3">
      <c r="A669" s="736" t="s">
        <v>553</v>
      </c>
      <c r="B669" s="737" t="s">
        <v>2715</v>
      </c>
      <c r="C669" s="738" t="s">
        <v>563</v>
      </c>
      <c r="D669" s="739" t="s">
        <v>564</v>
      </c>
      <c r="E669" s="738" t="s">
        <v>578</v>
      </c>
      <c r="F669" s="739" t="s">
        <v>2716</v>
      </c>
      <c r="G669" s="738" t="s">
        <v>1499</v>
      </c>
      <c r="H669" s="738" t="s">
        <v>1614</v>
      </c>
      <c r="I669" s="738" t="s">
        <v>1615</v>
      </c>
      <c r="J669" s="738" t="s">
        <v>1616</v>
      </c>
      <c r="K669" s="738" t="s">
        <v>1617</v>
      </c>
      <c r="L669" s="740">
        <v>104.4998971966118</v>
      </c>
      <c r="M669" s="740">
        <v>5</v>
      </c>
      <c r="N669" s="741">
        <v>522.499485983059</v>
      </c>
    </row>
    <row r="670" spans="1:14" ht="14.4" customHeight="1" x14ac:dyDescent="0.3">
      <c r="A670" s="736" t="s">
        <v>553</v>
      </c>
      <c r="B670" s="737" t="s">
        <v>2715</v>
      </c>
      <c r="C670" s="738" t="s">
        <v>563</v>
      </c>
      <c r="D670" s="739" t="s">
        <v>564</v>
      </c>
      <c r="E670" s="738" t="s">
        <v>578</v>
      </c>
      <c r="F670" s="739" t="s">
        <v>2716</v>
      </c>
      <c r="G670" s="738" t="s">
        <v>1499</v>
      </c>
      <c r="H670" s="738" t="s">
        <v>2285</v>
      </c>
      <c r="I670" s="738" t="s">
        <v>2286</v>
      </c>
      <c r="J670" s="738" t="s">
        <v>2287</v>
      </c>
      <c r="K670" s="738" t="s">
        <v>2288</v>
      </c>
      <c r="L670" s="740">
        <v>1375</v>
      </c>
      <c r="M670" s="740">
        <v>4</v>
      </c>
      <c r="N670" s="741">
        <v>5500</v>
      </c>
    </row>
    <row r="671" spans="1:14" ht="14.4" customHeight="1" x14ac:dyDescent="0.3">
      <c r="A671" s="736" t="s">
        <v>553</v>
      </c>
      <c r="B671" s="737" t="s">
        <v>2715</v>
      </c>
      <c r="C671" s="738" t="s">
        <v>563</v>
      </c>
      <c r="D671" s="739" t="s">
        <v>564</v>
      </c>
      <c r="E671" s="738" t="s">
        <v>578</v>
      </c>
      <c r="F671" s="739" t="s">
        <v>2716</v>
      </c>
      <c r="G671" s="738" t="s">
        <v>1499</v>
      </c>
      <c r="H671" s="738" t="s">
        <v>2289</v>
      </c>
      <c r="I671" s="738" t="s">
        <v>2289</v>
      </c>
      <c r="J671" s="738" t="s">
        <v>2290</v>
      </c>
      <c r="K671" s="738" t="s">
        <v>2291</v>
      </c>
      <c r="L671" s="740">
        <v>129.79999999999998</v>
      </c>
      <c r="M671" s="740">
        <v>1</v>
      </c>
      <c r="N671" s="741">
        <v>129.79999999999998</v>
      </c>
    </row>
    <row r="672" spans="1:14" ht="14.4" customHeight="1" x14ac:dyDescent="0.3">
      <c r="A672" s="736" t="s">
        <v>553</v>
      </c>
      <c r="B672" s="737" t="s">
        <v>2715</v>
      </c>
      <c r="C672" s="738" t="s">
        <v>563</v>
      </c>
      <c r="D672" s="739" t="s">
        <v>564</v>
      </c>
      <c r="E672" s="738" t="s">
        <v>578</v>
      </c>
      <c r="F672" s="739" t="s">
        <v>2716</v>
      </c>
      <c r="G672" s="738" t="s">
        <v>1499</v>
      </c>
      <c r="H672" s="738" t="s">
        <v>1625</v>
      </c>
      <c r="I672" s="738" t="s">
        <v>1626</v>
      </c>
      <c r="J672" s="738" t="s">
        <v>1627</v>
      </c>
      <c r="K672" s="738" t="s">
        <v>1628</v>
      </c>
      <c r="L672" s="740">
        <v>226.64012617284965</v>
      </c>
      <c r="M672" s="740">
        <v>4.21</v>
      </c>
      <c r="N672" s="741">
        <v>954.154931187697</v>
      </c>
    </row>
    <row r="673" spans="1:14" ht="14.4" customHeight="1" x14ac:dyDescent="0.3">
      <c r="A673" s="736" t="s">
        <v>553</v>
      </c>
      <c r="B673" s="737" t="s">
        <v>2715</v>
      </c>
      <c r="C673" s="738" t="s">
        <v>563</v>
      </c>
      <c r="D673" s="739" t="s">
        <v>564</v>
      </c>
      <c r="E673" s="738" t="s">
        <v>578</v>
      </c>
      <c r="F673" s="739" t="s">
        <v>2716</v>
      </c>
      <c r="G673" s="738" t="s">
        <v>1499</v>
      </c>
      <c r="H673" s="738" t="s">
        <v>2292</v>
      </c>
      <c r="I673" s="738" t="s">
        <v>2293</v>
      </c>
      <c r="J673" s="738" t="s">
        <v>2294</v>
      </c>
      <c r="K673" s="738" t="s">
        <v>2295</v>
      </c>
      <c r="L673" s="740">
        <v>523.63999999999987</v>
      </c>
      <c r="M673" s="740">
        <v>8</v>
      </c>
      <c r="N673" s="741">
        <v>4189.119999999999</v>
      </c>
    </row>
    <row r="674" spans="1:14" ht="14.4" customHeight="1" x14ac:dyDescent="0.3">
      <c r="A674" s="736" t="s">
        <v>553</v>
      </c>
      <c r="B674" s="737" t="s">
        <v>2715</v>
      </c>
      <c r="C674" s="738" t="s">
        <v>563</v>
      </c>
      <c r="D674" s="739" t="s">
        <v>564</v>
      </c>
      <c r="E674" s="738" t="s">
        <v>578</v>
      </c>
      <c r="F674" s="739" t="s">
        <v>2716</v>
      </c>
      <c r="G674" s="738" t="s">
        <v>1499</v>
      </c>
      <c r="H674" s="738" t="s">
        <v>1635</v>
      </c>
      <c r="I674" s="738" t="s">
        <v>1636</v>
      </c>
      <c r="J674" s="738" t="s">
        <v>1595</v>
      </c>
      <c r="K674" s="738" t="s">
        <v>1637</v>
      </c>
      <c r="L674" s="740">
        <v>66.72999999999999</v>
      </c>
      <c r="M674" s="740">
        <v>1</v>
      </c>
      <c r="N674" s="741">
        <v>66.72999999999999</v>
      </c>
    </row>
    <row r="675" spans="1:14" ht="14.4" customHeight="1" x14ac:dyDescent="0.3">
      <c r="A675" s="736" t="s">
        <v>553</v>
      </c>
      <c r="B675" s="737" t="s">
        <v>2715</v>
      </c>
      <c r="C675" s="738" t="s">
        <v>563</v>
      </c>
      <c r="D675" s="739" t="s">
        <v>564</v>
      </c>
      <c r="E675" s="738" t="s">
        <v>578</v>
      </c>
      <c r="F675" s="739" t="s">
        <v>2716</v>
      </c>
      <c r="G675" s="738" t="s">
        <v>1499</v>
      </c>
      <c r="H675" s="738" t="s">
        <v>2296</v>
      </c>
      <c r="I675" s="738" t="s">
        <v>2297</v>
      </c>
      <c r="J675" s="738" t="s">
        <v>2298</v>
      </c>
      <c r="K675" s="738" t="s">
        <v>2299</v>
      </c>
      <c r="L675" s="740">
        <v>20995.369820058779</v>
      </c>
      <c r="M675" s="740">
        <v>1</v>
      </c>
      <c r="N675" s="741">
        <v>20995.369820058779</v>
      </c>
    </row>
    <row r="676" spans="1:14" ht="14.4" customHeight="1" x14ac:dyDescent="0.3">
      <c r="A676" s="736" t="s">
        <v>553</v>
      </c>
      <c r="B676" s="737" t="s">
        <v>2715</v>
      </c>
      <c r="C676" s="738" t="s">
        <v>563</v>
      </c>
      <c r="D676" s="739" t="s">
        <v>564</v>
      </c>
      <c r="E676" s="738" t="s">
        <v>578</v>
      </c>
      <c r="F676" s="739" t="s">
        <v>2716</v>
      </c>
      <c r="G676" s="738" t="s">
        <v>1499</v>
      </c>
      <c r="H676" s="738" t="s">
        <v>2300</v>
      </c>
      <c r="I676" s="738" t="s">
        <v>2300</v>
      </c>
      <c r="J676" s="738" t="s">
        <v>2301</v>
      </c>
      <c r="K676" s="738" t="s">
        <v>1631</v>
      </c>
      <c r="L676" s="740">
        <v>950.75</v>
      </c>
      <c r="M676" s="740">
        <v>18</v>
      </c>
      <c r="N676" s="741">
        <v>17113.5</v>
      </c>
    </row>
    <row r="677" spans="1:14" ht="14.4" customHeight="1" x14ac:dyDescent="0.3">
      <c r="A677" s="736" t="s">
        <v>553</v>
      </c>
      <c r="B677" s="737" t="s">
        <v>2715</v>
      </c>
      <c r="C677" s="738" t="s">
        <v>563</v>
      </c>
      <c r="D677" s="739" t="s">
        <v>564</v>
      </c>
      <c r="E677" s="738" t="s">
        <v>578</v>
      </c>
      <c r="F677" s="739" t="s">
        <v>2716</v>
      </c>
      <c r="G677" s="738" t="s">
        <v>1499</v>
      </c>
      <c r="H677" s="738" t="s">
        <v>1638</v>
      </c>
      <c r="I677" s="738" t="s">
        <v>1639</v>
      </c>
      <c r="J677" s="738" t="s">
        <v>1640</v>
      </c>
      <c r="K677" s="738" t="s">
        <v>1641</v>
      </c>
      <c r="L677" s="740">
        <v>331.3894297661094</v>
      </c>
      <c r="M677" s="740">
        <v>18.611999999999998</v>
      </c>
      <c r="N677" s="741">
        <v>6167.8200668068275</v>
      </c>
    </row>
    <row r="678" spans="1:14" ht="14.4" customHeight="1" x14ac:dyDescent="0.3">
      <c r="A678" s="736" t="s">
        <v>553</v>
      </c>
      <c r="B678" s="737" t="s">
        <v>2715</v>
      </c>
      <c r="C678" s="738" t="s">
        <v>563</v>
      </c>
      <c r="D678" s="739" t="s">
        <v>564</v>
      </c>
      <c r="E678" s="738" t="s">
        <v>578</v>
      </c>
      <c r="F678" s="739" t="s">
        <v>2716</v>
      </c>
      <c r="G678" s="738" t="s">
        <v>1499</v>
      </c>
      <c r="H678" s="738" t="s">
        <v>1642</v>
      </c>
      <c r="I678" s="738" t="s">
        <v>1643</v>
      </c>
      <c r="J678" s="738" t="s">
        <v>1644</v>
      </c>
      <c r="K678" s="738" t="s">
        <v>1645</v>
      </c>
      <c r="L678" s="740">
        <v>70.039999999999978</v>
      </c>
      <c r="M678" s="740">
        <v>1</v>
      </c>
      <c r="N678" s="741">
        <v>70.039999999999978</v>
      </c>
    </row>
    <row r="679" spans="1:14" ht="14.4" customHeight="1" x14ac:dyDescent="0.3">
      <c r="A679" s="736" t="s">
        <v>553</v>
      </c>
      <c r="B679" s="737" t="s">
        <v>2715</v>
      </c>
      <c r="C679" s="738" t="s">
        <v>563</v>
      </c>
      <c r="D679" s="739" t="s">
        <v>564</v>
      </c>
      <c r="E679" s="738" t="s">
        <v>578</v>
      </c>
      <c r="F679" s="739" t="s">
        <v>2716</v>
      </c>
      <c r="G679" s="738" t="s">
        <v>1499</v>
      </c>
      <c r="H679" s="738" t="s">
        <v>2302</v>
      </c>
      <c r="I679" s="738" t="s">
        <v>2302</v>
      </c>
      <c r="J679" s="738" t="s">
        <v>2303</v>
      </c>
      <c r="K679" s="738" t="s">
        <v>2304</v>
      </c>
      <c r="L679" s="740">
        <v>247.5</v>
      </c>
      <c r="M679" s="740">
        <v>2</v>
      </c>
      <c r="N679" s="741">
        <v>495</v>
      </c>
    </row>
    <row r="680" spans="1:14" ht="14.4" customHeight="1" x14ac:dyDescent="0.3">
      <c r="A680" s="736" t="s">
        <v>553</v>
      </c>
      <c r="B680" s="737" t="s">
        <v>2715</v>
      </c>
      <c r="C680" s="738" t="s">
        <v>563</v>
      </c>
      <c r="D680" s="739" t="s">
        <v>564</v>
      </c>
      <c r="E680" s="738" t="s">
        <v>578</v>
      </c>
      <c r="F680" s="739" t="s">
        <v>2716</v>
      </c>
      <c r="G680" s="738" t="s">
        <v>1499</v>
      </c>
      <c r="H680" s="738" t="s">
        <v>2305</v>
      </c>
      <c r="I680" s="738" t="s">
        <v>2306</v>
      </c>
      <c r="J680" s="738" t="s">
        <v>2307</v>
      </c>
      <c r="K680" s="738" t="s">
        <v>582</v>
      </c>
      <c r="L680" s="740">
        <v>29.770000000000014</v>
      </c>
      <c r="M680" s="740">
        <v>3</v>
      </c>
      <c r="N680" s="741">
        <v>89.310000000000045</v>
      </c>
    </row>
    <row r="681" spans="1:14" ht="14.4" customHeight="1" x14ac:dyDescent="0.3">
      <c r="A681" s="736" t="s">
        <v>553</v>
      </c>
      <c r="B681" s="737" t="s">
        <v>2715</v>
      </c>
      <c r="C681" s="738" t="s">
        <v>563</v>
      </c>
      <c r="D681" s="739" t="s">
        <v>564</v>
      </c>
      <c r="E681" s="738" t="s">
        <v>578</v>
      </c>
      <c r="F681" s="739" t="s">
        <v>2716</v>
      </c>
      <c r="G681" s="738" t="s">
        <v>1499</v>
      </c>
      <c r="H681" s="738" t="s">
        <v>2308</v>
      </c>
      <c r="I681" s="738" t="s">
        <v>2308</v>
      </c>
      <c r="J681" s="738" t="s">
        <v>2309</v>
      </c>
      <c r="K681" s="738" t="s">
        <v>2310</v>
      </c>
      <c r="L681" s="740">
        <v>49.719999999999992</v>
      </c>
      <c r="M681" s="740">
        <v>4</v>
      </c>
      <c r="N681" s="741">
        <v>198.87999999999997</v>
      </c>
    </row>
    <row r="682" spans="1:14" ht="14.4" customHeight="1" x14ac:dyDescent="0.3">
      <c r="A682" s="736" t="s">
        <v>553</v>
      </c>
      <c r="B682" s="737" t="s">
        <v>2715</v>
      </c>
      <c r="C682" s="738" t="s">
        <v>563</v>
      </c>
      <c r="D682" s="739" t="s">
        <v>564</v>
      </c>
      <c r="E682" s="738" t="s">
        <v>578</v>
      </c>
      <c r="F682" s="739" t="s">
        <v>2716</v>
      </c>
      <c r="G682" s="738" t="s">
        <v>1499</v>
      </c>
      <c r="H682" s="738" t="s">
        <v>2311</v>
      </c>
      <c r="I682" s="738" t="s">
        <v>2311</v>
      </c>
      <c r="J682" s="738" t="s">
        <v>2312</v>
      </c>
      <c r="K682" s="738" t="s">
        <v>2313</v>
      </c>
      <c r="L682" s="740">
        <v>93.41</v>
      </c>
      <c r="M682" s="740">
        <v>1</v>
      </c>
      <c r="N682" s="741">
        <v>93.41</v>
      </c>
    </row>
    <row r="683" spans="1:14" ht="14.4" customHeight="1" x14ac:dyDescent="0.3">
      <c r="A683" s="736" t="s">
        <v>553</v>
      </c>
      <c r="B683" s="737" t="s">
        <v>2715</v>
      </c>
      <c r="C683" s="738" t="s">
        <v>563</v>
      </c>
      <c r="D683" s="739" t="s">
        <v>564</v>
      </c>
      <c r="E683" s="738" t="s">
        <v>578</v>
      </c>
      <c r="F683" s="739" t="s">
        <v>2716</v>
      </c>
      <c r="G683" s="738" t="s">
        <v>1499</v>
      </c>
      <c r="H683" s="738" t="s">
        <v>1650</v>
      </c>
      <c r="I683" s="738" t="s">
        <v>1650</v>
      </c>
      <c r="J683" s="738" t="s">
        <v>1651</v>
      </c>
      <c r="K683" s="738" t="s">
        <v>1652</v>
      </c>
      <c r="L683" s="740">
        <v>91.530000000000044</v>
      </c>
      <c r="M683" s="740">
        <v>1</v>
      </c>
      <c r="N683" s="741">
        <v>91.530000000000044</v>
      </c>
    </row>
    <row r="684" spans="1:14" ht="14.4" customHeight="1" x14ac:dyDescent="0.3">
      <c r="A684" s="736" t="s">
        <v>553</v>
      </c>
      <c r="B684" s="737" t="s">
        <v>2715</v>
      </c>
      <c r="C684" s="738" t="s">
        <v>563</v>
      </c>
      <c r="D684" s="739" t="s">
        <v>564</v>
      </c>
      <c r="E684" s="738" t="s">
        <v>578</v>
      </c>
      <c r="F684" s="739" t="s">
        <v>2716</v>
      </c>
      <c r="G684" s="738" t="s">
        <v>1499</v>
      </c>
      <c r="H684" s="738" t="s">
        <v>2314</v>
      </c>
      <c r="I684" s="738" t="s">
        <v>2314</v>
      </c>
      <c r="J684" s="738" t="s">
        <v>2315</v>
      </c>
      <c r="K684" s="738" t="s">
        <v>2316</v>
      </c>
      <c r="L684" s="740">
        <v>113.05</v>
      </c>
      <c r="M684" s="740">
        <v>1</v>
      </c>
      <c r="N684" s="741">
        <v>113.05</v>
      </c>
    </row>
    <row r="685" spans="1:14" ht="14.4" customHeight="1" x14ac:dyDescent="0.3">
      <c r="A685" s="736" t="s">
        <v>553</v>
      </c>
      <c r="B685" s="737" t="s">
        <v>2715</v>
      </c>
      <c r="C685" s="738" t="s">
        <v>563</v>
      </c>
      <c r="D685" s="739" t="s">
        <v>564</v>
      </c>
      <c r="E685" s="738" t="s">
        <v>578</v>
      </c>
      <c r="F685" s="739" t="s">
        <v>2716</v>
      </c>
      <c r="G685" s="738" t="s">
        <v>1499</v>
      </c>
      <c r="H685" s="738" t="s">
        <v>1653</v>
      </c>
      <c r="I685" s="738" t="s">
        <v>1654</v>
      </c>
      <c r="J685" s="738" t="s">
        <v>1655</v>
      </c>
      <c r="K685" s="738" t="s">
        <v>1656</v>
      </c>
      <c r="L685" s="740">
        <v>1188.2</v>
      </c>
      <c r="M685" s="740">
        <v>3</v>
      </c>
      <c r="N685" s="741">
        <v>3564.6000000000004</v>
      </c>
    </row>
    <row r="686" spans="1:14" ht="14.4" customHeight="1" x14ac:dyDescent="0.3">
      <c r="A686" s="736" t="s">
        <v>553</v>
      </c>
      <c r="B686" s="737" t="s">
        <v>2715</v>
      </c>
      <c r="C686" s="738" t="s">
        <v>563</v>
      </c>
      <c r="D686" s="739" t="s">
        <v>564</v>
      </c>
      <c r="E686" s="738" t="s">
        <v>578</v>
      </c>
      <c r="F686" s="739" t="s">
        <v>2716</v>
      </c>
      <c r="G686" s="738" t="s">
        <v>1499</v>
      </c>
      <c r="H686" s="738" t="s">
        <v>2317</v>
      </c>
      <c r="I686" s="738" t="s">
        <v>2317</v>
      </c>
      <c r="J686" s="738" t="s">
        <v>1659</v>
      </c>
      <c r="K686" s="738" t="s">
        <v>2318</v>
      </c>
      <c r="L686" s="740">
        <v>158.40008399843725</v>
      </c>
      <c r="M686" s="740">
        <v>18.306999999999999</v>
      </c>
      <c r="N686" s="741">
        <v>2899.8303377593907</v>
      </c>
    </row>
    <row r="687" spans="1:14" ht="14.4" customHeight="1" x14ac:dyDescent="0.3">
      <c r="A687" s="736" t="s">
        <v>553</v>
      </c>
      <c r="B687" s="737" t="s">
        <v>2715</v>
      </c>
      <c r="C687" s="738" t="s">
        <v>563</v>
      </c>
      <c r="D687" s="739" t="s">
        <v>564</v>
      </c>
      <c r="E687" s="738" t="s">
        <v>578</v>
      </c>
      <c r="F687" s="739" t="s">
        <v>2716</v>
      </c>
      <c r="G687" s="738" t="s">
        <v>1499</v>
      </c>
      <c r="H687" s="738" t="s">
        <v>2319</v>
      </c>
      <c r="I687" s="738" t="s">
        <v>2320</v>
      </c>
      <c r="J687" s="738" t="s">
        <v>1659</v>
      </c>
      <c r="K687" s="738" t="s">
        <v>2321</v>
      </c>
      <c r="L687" s="740">
        <v>104.50004236975523</v>
      </c>
      <c r="M687" s="740">
        <v>26.550209400000004</v>
      </c>
      <c r="N687" s="741">
        <v>2774.4980072258741</v>
      </c>
    </row>
    <row r="688" spans="1:14" ht="14.4" customHeight="1" x14ac:dyDescent="0.3">
      <c r="A688" s="736" t="s">
        <v>553</v>
      </c>
      <c r="B688" s="737" t="s">
        <v>2715</v>
      </c>
      <c r="C688" s="738" t="s">
        <v>563</v>
      </c>
      <c r="D688" s="739" t="s">
        <v>564</v>
      </c>
      <c r="E688" s="738" t="s">
        <v>578</v>
      </c>
      <c r="F688" s="739" t="s">
        <v>2716</v>
      </c>
      <c r="G688" s="738" t="s">
        <v>1499</v>
      </c>
      <c r="H688" s="738" t="s">
        <v>1657</v>
      </c>
      <c r="I688" s="738" t="s">
        <v>1658</v>
      </c>
      <c r="J688" s="738" t="s">
        <v>1659</v>
      </c>
      <c r="K688" s="738" t="s">
        <v>1660</v>
      </c>
      <c r="L688" s="740">
        <v>324.50025452448261</v>
      </c>
      <c r="M688" s="740">
        <v>4.8119139999999989</v>
      </c>
      <c r="N688" s="741">
        <v>1561.467317749921</v>
      </c>
    </row>
    <row r="689" spans="1:14" ht="14.4" customHeight="1" x14ac:dyDescent="0.3">
      <c r="A689" s="736" t="s">
        <v>553</v>
      </c>
      <c r="B689" s="737" t="s">
        <v>2715</v>
      </c>
      <c r="C689" s="738" t="s">
        <v>563</v>
      </c>
      <c r="D689" s="739" t="s">
        <v>564</v>
      </c>
      <c r="E689" s="738" t="s">
        <v>578</v>
      </c>
      <c r="F689" s="739" t="s">
        <v>2716</v>
      </c>
      <c r="G689" s="738" t="s">
        <v>1499</v>
      </c>
      <c r="H689" s="738" t="s">
        <v>2322</v>
      </c>
      <c r="I689" s="738" t="s">
        <v>2322</v>
      </c>
      <c r="J689" s="738" t="s">
        <v>2323</v>
      </c>
      <c r="K689" s="738" t="s">
        <v>2324</v>
      </c>
      <c r="L689" s="740">
        <v>273.89999999999998</v>
      </c>
      <c r="M689" s="740">
        <v>6</v>
      </c>
      <c r="N689" s="741">
        <v>1643.3999999999999</v>
      </c>
    </row>
    <row r="690" spans="1:14" ht="14.4" customHeight="1" x14ac:dyDescent="0.3">
      <c r="A690" s="736" t="s">
        <v>553</v>
      </c>
      <c r="B690" s="737" t="s">
        <v>2715</v>
      </c>
      <c r="C690" s="738" t="s">
        <v>563</v>
      </c>
      <c r="D690" s="739" t="s">
        <v>564</v>
      </c>
      <c r="E690" s="738" t="s">
        <v>578</v>
      </c>
      <c r="F690" s="739" t="s">
        <v>2716</v>
      </c>
      <c r="G690" s="738" t="s">
        <v>1499</v>
      </c>
      <c r="H690" s="738" t="s">
        <v>2325</v>
      </c>
      <c r="I690" s="738" t="s">
        <v>2325</v>
      </c>
      <c r="J690" s="738" t="s">
        <v>2326</v>
      </c>
      <c r="K690" s="738" t="s">
        <v>2327</v>
      </c>
      <c r="L690" s="740">
        <v>1267.3200000000002</v>
      </c>
      <c r="M690" s="740">
        <v>3</v>
      </c>
      <c r="N690" s="741">
        <v>3801.9600000000005</v>
      </c>
    </row>
    <row r="691" spans="1:14" ht="14.4" customHeight="1" x14ac:dyDescent="0.3">
      <c r="A691" s="736" t="s">
        <v>553</v>
      </c>
      <c r="B691" s="737" t="s">
        <v>2715</v>
      </c>
      <c r="C691" s="738" t="s">
        <v>563</v>
      </c>
      <c r="D691" s="739" t="s">
        <v>564</v>
      </c>
      <c r="E691" s="738" t="s">
        <v>578</v>
      </c>
      <c r="F691" s="739" t="s">
        <v>2716</v>
      </c>
      <c r="G691" s="738" t="s">
        <v>1499</v>
      </c>
      <c r="H691" s="738" t="s">
        <v>2328</v>
      </c>
      <c r="I691" s="738" t="s">
        <v>2328</v>
      </c>
      <c r="J691" s="738" t="s">
        <v>2329</v>
      </c>
      <c r="K691" s="738" t="s">
        <v>2330</v>
      </c>
      <c r="L691" s="740">
        <v>336.58999999999992</v>
      </c>
      <c r="M691" s="740">
        <v>3</v>
      </c>
      <c r="N691" s="741">
        <v>1009.7699999999998</v>
      </c>
    </row>
    <row r="692" spans="1:14" ht="14.4" customHeight="1" x14ac:dyDescent="0.3">
      <c r="A692" s="736" t="s">
        <v>553</v>
      </c>
      <c r="B692" s="737" t="s">
        <v>2715</v>
      </c>
      <c r="C692" s="738" t="s">
        <v>563</v>
      </c>
      <c r="D692" s="739" t="s">
        <v>564</v>
      </c>
      <c r="E692" s="738" t="s">
        <v>578</v>
      </c>
      <c r="F692" s="739" t="s">
        <v>2716</v>
      </c>
      <c r="G692" s="738" t="s">
        <v>1499</v>
      </c>
      <c r="H692" s="738" t="s">
        <v>2331</v>
      </c>
      <c r="I692" s="738" t="s">
        <v>2331</v>
      </c>
      <c r="J692" s="738" t="s">
        <v>1644</v>
      </c>
      <c r="K692" s="738" t="s">
        <v>2332</v>
      </c>
      <c r="L692" s="740">
        <v>140.08999999999997</v>
      </c>
      <c r="M692" s="740">
        <v>2</v>
      </c>
      <c r="N692" s="741">
        <v>280.17999999999995</v>
      </c>
    </row>
    <row r="693" spans="1:14" ht="14.4" customHeight="1" x14ac:dyDescent="0.3">
      <c r="A693" s="736" t="s">
        <v>553</v>
      </c>
      <c r="B693" s="737" t="s">
        <v>2715</v>
      </c>
      <c r="C693" s="738" t="s">
        <v>563</v>
      </c>
      <c r="D693" s="739" t="s">
        <v>564</v>
      </c>
      <c r="E693" s="738" t="s">
        <v>578</v>
      </c>
      <c r="F693" s="739" t="s">
        <v>2716</v>
      </c>
      <c r="G693" s="738" t="s">
        <v>1499</v>
      </c>
      <c r="H693" s="738" t="s">
        <v>2333</v>
      </c>
      <c r="I693" s="738" t="s">
        <v>2333</v>
      </c>
      <c r="J693" s="738" t="s">
        <v>2334</v>
      </c>
      <c r="K693" s="738" t="s">
        <v>2335</v>
      </c>
      <c r="L693" s="740">
        <v>98.440000000000026</v>
      </c>
      <c r="M693" s="740">
        <v>2</v>
      </c>
      <c r="N693" s="741">
        <v>196.88000000000005</v>
      </c>
    </row>
    <row r="694" spans="1:14" ht="14.4" customHeight="1" x14ac:dyDescent="0.3">
      <c r="A694" s="736" t="s">
        <v>553</v>
      </c>
      <c r="B694" s="737" t="s">
        <v>2715</v>
      </c>
      <c r="C694" s="738" t="s">
        <v>563</v>
      </c>
      <c r="D694" s="739" t="s">
        <v>564</v>
      </c>
      <c r="E694" s="738" t="s">
        <v>578</v>
      </c>
      <c r="F694" s="739" t="s">
        <v>2716</v>
      </c>
      <c r="G694" s="738" t="s">
        <v>1499</v>
      </c>
      <c r="H694" s="738" t="s">
        <v>1667</v>
      </c>
      <c r="I694" s="738" t="s">
        <v>1667</v>
      </c>
      <c r="J694" s="738" t="s">
        <v>1535</v>
      </c>
      <c r="K694" s="738" t="s">
        <v>1668</v>
      </c>
      <c r="L694" s="740">
        <v>1106.26</v>
      </c>
      <c r="M694" s="740">
        <v>6</v>
      </c>
      <c r="N694" s="741">
        <v>6637.56</v>
      </c>
    </row>
    <row r="695" spans="1:14" ht="14.4" customHeight="1" x14ac:dyDescent="0.3">
      <c r="A695" s="736" t="s">
        <v>553</v>
      </c>
      <c r="B695" s="737" t="s">
        <v>2715</v>
      </c>
      <c r="C695" s="738" t="s">
        <v>563</v>
      </c>
      <c r="D695" s="739" t="s">
        <v>564</v>
      </c>
      <c r="E695" s="738" t="s">
        <v>578</v>
      </c>
      <c r="F695" s="739" t="s">
        <v>2716</v>
      </c>
      <c r="G695" s="738" t="s">
        <v>1499</v>
      </c>
      <c r="H695" s="738" t="s">
        <v>1669</v>
      </c>
      <c r="I695" s="738" t="s">
        <v>1669</v>
      </c>
      <c r="J695" s="738" t="s">
        <v>1670</v>
      </c>
      <c r="K695" s="738" t="s">
        <v>1671</v>
      </c>
      <c r="L695" s="740">
        <v>3300</v>
      </c>
      <c r="M695" s="740">
        <v>4</v>
      </c>
      <c r="N695" s="741">
        <v>13200</v>
      </c>
    </row>
    <row r="696" spans="1:14" ht="14.4" customHeight="1" x14ac:dyDescent="0.3">
      <c r="A696" s="736" t="s">
        <v>553</v>
      </c>
      <c r="B696" s="737" t="s">
        <v>2715</v>
      </c>
      <c r="C696" s="738" t="s">
        <v>563</v>
      </c>
      <c r="D696" s="739" t="s">
        <v>564</v>
      </c>
      <c r="E696" s="738" t="s">
        <v>578</v>
      </c>
      <c r="F696" s="739" t="s">
        <v>2716</v>
      </c>
      <c r="G696" s="738" t="s">
        <v>1499</v>
      </c>
      <c r="H696" s="738" t="s">
        <v>1672</v>
      </c>
      <c r="I696" s="738" t="s">
        <v>1672</v>
      </c>
      <c r="J696" s="738" t="s">
        <v>1673</v>
      </c>
      <c r="K696" s="738" t="s">
        <v>1674</v>
      </c>
      <c r="L696" s="740">
        <v>408.95</v>
      </c>
      <c r="M696" s="740">
        <v>1</v>
      </c>
      <c r="N696" s="741">
        <v>408.95</v>
      </c>
    </row>
    <row r="697" spans="1:14" ht="14.4" customHeight="1" x14ac:dyDescent="0.3">
      <c r="A697" s="736" t="s">
        <v>553</v>
      </c>
      <c r="B697" s="737" t="s">
        <v>2715</v>
      </c>
      <c r="C697" s="738" t="s">
        <v>563</v>
      </c>
      <c r="D697" s="739" t="s">
        <v>564</v>
      </c>
      <c r="E697" s="738" t="s">
        <v>578</v>
      </c>
      <c r="F697" s="739" t="s">
        <v>2716</v>
      </c>
      <c r="G697" s="738" t="s">
        <v>1499</v>
      </c>
      <c r="H697" s="738" t="s">
        <v>1675</v>
      </c>
      <c r="I697" s="738" t="s">
        <v>1675</v>
      </c>
      <c r="J697" s="738" t="s">
        <v>1676</v>
      </c>
      <c r="K697" s="738" t="s">
        <v>1677</v>
      </c>
      <c r="L697" s="740">
        <v>67.729724966819234</v>
      </c>
      <c r="M697" s="740">
        <v>120</v>
      </c>
      <c r="N697" s="741">
        <v>8127.5669960183077</v>
      </c>
    </row>
    <row r="698" spans="1:14" ht="14.4" customHeight="1" x14ac:dyDescent="0.3">
      <c r="A698" s="736" t="s">
        <v>553</v>
      </c>
      <c r="B698" s="737" t="s">
        <v>2715</v>
      </c>
      <c r="C698" s="738" t="s">
        <v>563</v>
      </c>
      <c r="D698" s="739" t="s">
        <v>564</v>
      </c>
      <c r="E698" s="738" t="s">
        <v>578</v>
      </c>
      <c r="F698" s="739" t="s">
        <v>2716</v>
      </c>
      <c r="G698" s="738" t="s">
        <v>1499</v>
      </c>
      <c r="H698" s="738" t="s">
        <v>2336</v>
      </c>
      <c r="I698" s="738" t="s">
        <v>2336</v>
      </c>
      <c r="J698" s="738" t="s">
        <v>1673</v>
      </c>
      <c r="K698" s="738" t="s">
        <v>1668</v>
      </c>
      <c r="L698" s="740">
        <v>630.66</v>
      </c>
      <c r="M698" s="740">
        <v>4</v>
      </c>
      <c r="N698" s="741">
        <v>2522.64</v>
      </c>
    </row>
    <row r="699" spans="1:14" ht="14.4" customHeight="1" x14ac:dyDescent="0.3">
      <c r="A699" s="736" t="s">
        <v>553</v>
      </c>
      <c r="B699" s="737" t="s">
        <v>2715</v>
      </c>
      <c r="C699" s="738" t="s">
        <v>563</v>
      </c>
      <c r="D699" s="739" t="s">
        <v>564</v>
      </c>
      <c r="E699" s="738" t="s">
        <v>578</v>
      </c>
      <c r="F699" s="739" t="s">
        <v>2716</v>
      </c>
      <c r="G699" s="738" t="s">
        <v>1499</v>
      </c>
      <c r="H699" s="738" t="s">
        <v>2337</v>
      </c>
      <c r="I699" s="738" t="s">
        <v>2337</v>
      </c>
      <c r="J699" s="738" t="s">
        <v>1673</v>
      </c>
      <c r="K699" s="738" t="s">
        <v>2338</v>
      </c>
      <c r="L699" s="740">
        <v>913.65</v>
      </c>
      <c r="M699" s="740">
        <v>1</v>
      </c>
      <c r="N699" s="741">
        <v>913.65</v>
      </c>
    </row>
    <row r="700" spans="1:14" ht="14.4" customHeight="1" x14ac:dyDescent="0.3">
      <c r="A700" s="736" t="s">
        <v>553</v>
      </c>
      <c r="B700" s="737" t="s">
        <v>2715</v>
      </c>
      <c r="C700" s="738" t="s">
        <v>563</v>
      </c>
      <c r="D700" s="739" t="s">
        <v>564</v>
      </c>
      <c r="E700" s="738" t="s">
        <v>578</v>
      </c>
      <c r="F700" s="739" t="s">
        <v>2716</v>
      </c>
      <c r="G700" s="738" t="s">
        <v>1499</v>
      </c>
      <c r="H700" s="738" t="s">
        <v>2339</v>
      </c>
      <c r="I700" s="738" t="s">
        <v>2339</v>
      </c>
      <c r="J700" s="738" t="s">
        <v>1683</v>
      </c>
      <c r="K700" s="738" t="s">
        <v>2340</v>
      </c>
      <c r="L700" s="740">
        <v>43.210000000000015</v>
      </c>
      <c r="M700" s="740">
        <v>2</v>
      </c>
      <c r="N700" s="741">
        <v>86.42000000000003</v>
      </c>
    </row>
    <row r="701" spans="1:14" ht="14.4" customHeight="1" x14ac:dyDescent="0.3">
      <c r="A701" s="736" t="s">
        <v>553</v>
      </c>
      <c r="B701" s="737" t="s">
        <v>2715</v>
      </c>
      <c r="C701" s="738" t="s">
        <v>563</v>
      </c>
      <c r="D701" s="739" t="s">
        <v>564</v>
      </c>
      <c r="E701" s="738" t="s">
        <v>578</v>
      </c>
      <c r="F701" s="739" t="s">
        <v>2716</v>
      </c>
      <c r="G701" s="738" t="s">
        <v>1499</v>
      </c>
      <c r="H701" s="738" t="s">
        <v>2341</v>
      </c>
      <c r="I701" s="738" t="s">
        <v>2341</v>
      </c>
      <c r="J701" s="738" t="s">
        <v>2342</v>
      </c>
      <c r="K701" s="738" t="s">
        <v>2343</v>
      </c>
      <c r="L701" s="740">
        <v>81.91</v>
      </c>
      <c r="M701" s="740">
        <v>10</v>
      </c>
      <c r="N701" s="741">
        <v>819.09999999999991</v>
      </c>
    </row>
    <row r="702" spans="1:14" ht="14.4" customHeight="1" x14ac:dyDescent="0.3">
      <c r="A702" s="736" t="s">
        <v>553</v>
      </c>
      <c r="B702" s="737" t="s">
        <v>2715</v>
      </c>
      <c r="C702" s="738" t="s">
        <v>563</v>
      </c>
      <c r="D702" s="739" t="s">
        <v>564</v>
      </c>
      <c r="E702" s="738" t="s">
        <v>578</v>
      </c>
      <c r="F702" s="739" t="s">
        <v>2716</v>
      </c>
      <c r="G702" s="738" t="s">
        <v>1499</v>
      </c>
      <c r="H702" s="738" t="s">
        <v>1682</v>
      </c>
      <c r="I702" s="738" t="s">
        <v>1682</v>
      </c>
      <c r="J702" s="738" t="s">
        <v>1683</v>
      </c>
      <c r="K702" s="738" t="s">
        <v>1684</v>
      </c>
      <c r="L702" s="740">
        <v>154.30999999999992</v>
      </c>
      <c r="M702" s="740">
        <v>1</v>
      </c>
      <c r="N702" s="741">
        <v>154.30999999999992</v>
      </c>
    </row>
    <row r="703" spans="1:14" ht="14.4" customHeight="1" x14ac:dyDescent="0.3">
      <c r="A703" s="736" t="s">
        <v>553</v>
      </c>
      <c r="B703" s="737" t="s">
        <v>2715</v>
      </c>
      <c r="C703" s="738" t="s">
        <v>563</v>
      </c>
      <c r="D703" s="739" t="s">
        <v>564</v>
      </c>
      <c r="E703" s="738" t="s">
        <v>578</v>
      </c>
      <c r="F703" s="739" t="s">
        <v>2716</v>
      </c>
      <c r="G703" s="738" t="s">
        <v>1499</v>
      </c>
      <c r="H703" s="738" t="s">
        <v>1685</v>
      </c>
      <c r="I703" s="738" t="s">
        <v>1685</v>
      </c>
      <c r="J703" s="738" t="s">
        <v>1686</v>
      </c>
      <c r="K703" s="738" t="s">
        <v>1687</v>
      </c>
      <c r="L703" s="740">
        <v>524.65822007588235</v>
      </c>
      <c r="M703" s="740">
        <v>1</v>
      </c>
      <c r="N703" s="741">
        <v>524.65822007588235</v>
      </c>
    </row>
    <row r="704" spans="1:14" ht="14.4" customHeight="1" x14ac:dyDescent="0.3">
      <c r="A704" s="736" t="s">
        <v>553</v>
      </c>
      <c r="B704" s="737" t="s">
        <v>2715</v>
      </c>
      <c r="C704" s="738" t="s">
        <v>563</v>
      </c>
      <c r="D704" s="739" t="s">
        <v>564</v>
      </c>
      <c r="E704" s="738" t="s">
        <v>578</v>
      </c>
      <c r="F704" s="739" t="s">
        <v>2716</v>
      </c>
      <c r="G704" s="738" t="s">
        <v>1499</v>
      </c>
      <c r="H704" s="738" t="s">
        <v>2344</v>
      </c>
      <c r="I704" s="738" t="s">
        <v>2344</v>
      </c>
      <c r="J704" s="738" t="s">
        <v>2345</v>
      </c>
      <c r="K704" s="738" t="s">
        <v>2346</v>
      </c>
      <c r="L704" s="740">
        <v>237.61999999999998</v>
      </c>
      <c r="M704" s="740">
        <v>1</v>
      </c>
      <c r="N704" s="741">
        <v>237.61999999999998</v>
      </c>
    </row>
    <row r="705" spans="1:14" ht="14.4" customHeight="1" x14ac:dyDescent="0.3">
      <c r="A705" s="736" t="s">
        <v>553</v>
      </c>
      <c r="B705" s="737" t="s">
        <v>2715</v>
      </c>
      <c r="C705" s="738" t="s">
        <v>563</v>
      </c>
      <c r="D705" s="739" t="s">
        <v>564</v>
      </c>
      <c r="E705" s="738" t="s">
        <v>578</v>
      </c>
      <c r="F705" s="739" t="s">
        <v>2716</v>
      </c>
      <c r="G705" s="738" t="s">
        <v>1499</v>
      </c>
      <c r="H705" s="738" t="s">
        <v>2347</v>
      </c>
      <c r="I705" s="738" t="s">
        <v>2347</v>
      </c>
      <c r="J705" s="738" t="s">
        <v>2348</v>
      </c>
      <c r="K705" s="738" t="s">
        <v>2349</v>
      </c>
      <c r="L705" s="740">
        <v>49.370000000000012</v>
      </c>
      <c r="M705" s="740">
        <v>4</v>
      </c>
      <c r="N705" s="741">
        <v>197.48000000000005</v>
      </c>
    </row>
    <row r="706" spans="1:14" ht="14.4" customHeight="1" x14ac:dyDescent="0.3">
      <c r="A706" s="736" t="s">
        <v>553</v>
      </c>
      <c r="B706" s="737" t="s">
        <v>2715</v>
      </c>
      <c r="C706" s="738" t="s">
        <v>563</v>
      </c>
      <c r="D706" s="739" t="s">
        <v>564</v>
      </c>
      <c r="E706" s="738" t="s">
        <v>578</v>
      </c>
      <c r="F706" s="739" t="s">
        <v>2716</v>
      </c>
      <c r="G706" s="738" t="s">
        <v>1499</v>
      </c>
      <c r="H706" s="738" t="s">
        <v>2350</v>
      </c>
      <c r="I706" s="738" t="s">
        <v>2350</v>
      </c>
      <c r="J706" s="738" t="s">
        <v>2351</v>
      </c>
      <c r="K706" s="738" t="s">
        <v>2352</v>
      </c>
      <c r="L706" s="740">
        <v>67.320000000000007</v>
      </c>
      <c r="M706" s="740">
        <v>2</v>
      </c>
      <c r="N706" s="741">
        <v>134.64000000000001</v>
      </c>
    </row>
    <row r="707" spans="1:14" ht="14.4" customHeight="1" x14ac:dyDescent="0.3">
      <c r="A707" s="736" t="s">
        <v>553</v>
      </c>
      <c r="B707" s="737" t="s">
        <v>2715</v>
      </c>
      <c r="C707" s="738" t="s">
        <v>563</v>
      </c>
      <c r="D707" s="739" t="s">
        <v>564</v>
      </c>
      <c r="E707" s="738" t="s">
        <v>578</v>
      </c>
      <c r="F707" s="739" t="s">
        <v>2716</v>
      </c>
      <c r="G707" s="738" t="s">
        <v>1499</v>
      </c>
      <c r="H707" s="738" t="s">
        <v>1692</v>
      </c>
      <c r="I707" s="738" t="s">
        <v>1693</v>
      </c>
      <c r="J707" s="738" t="s">
        <v>1680</v>
      </c>
      <c r="K707" s="738" t="s">
        <v>1694</v>
      </c>
      <c r="L707" s="740">
        <v>77.67</v>
      </c>
      <c r="M707" s="740">
        <v>1</v>
      </c>
      <c r="N707" s="741">
        <v>77.67</v>
      </c>
    </row>
    <row r="708" spans="1:14" ht="14.4" customHeight="1" x14ac:dyDescent="0.3">
      <c r="A708" s="736" t="s">
        <v>553</v>
      </c>
      <c r="B708" s="737" t="s">
        <v>2715</v>
      </c>
      <c r="C708" s="738" t="s">
        <v>563</v>
      </c>
      <c r="D708" s="739" t="s">
        <v>564</v>
      </c>
      <c r="E708" s="738" t="s">
        <v>578</v>
      </c>
      <c r="F708" s="739" t="s">
        <v>2716</v>
      </c>
      <c r="G708" s="738" t="s">
        <v>1499</v>
      </c>
      <c r="H708" s="738" t="s">
        <v>2353</v>
      </c>
      <c r="I708" s="738" t="s">
        <v>2353</v>
      </c>
      <c r="J708" s="738" t="s">
        <v>1680</v>
      </c>
      <c r="K708" s="738" t="s">
        <v>2354</v>
      </c>
      <c r="L708" s="740">
        <v>125.80000000000003</v>
      </c>
      <c r="M708" s="740">
        <v>2</v>
      </c>
      <c r="N708" s="741">
        <v>251.60000000000005</v>
      </c>
    </row>
    <row r="709" spans="1:14" ht="14.4" customHeight="1" x14ac:dyDescent="0.3">
      <c r="A709" s="736" t="s">
        <v>553</v>
      </c>
      <c r="B709" s="737" t="s">
        <v>2715</v>
      </c>
      <c r="C709" s="738" t="s">
        <v>563</v>
      </c>
      <c r="D709" s="739" t="s">
        <v>564</v>
      </c>
      <c r="E709" s="738" t="s">
        <v>578</v>
      </c>
      <c r="F709" s="739" t="s">
        <v>2716</v>
      </c>
      <c r="G709" s="738" t="s">
        <v>1499</v>
      </c>
      <c r="H709" s="738" t="s">
        <v>2355</v>
      </c>
      <c r="I709" s="738" t="s">
        <v>2355</v>
      </c>
      <c r="J709" s="738" t="s">
        <v>1595</v>
      </c>
      <c r="K709" s="738" t="s">
        <v>2356</v>
      </c>
      <c r="L709" s="740">
        <v>66.730000000000018</v>
      </c>
      <c r="M709" s="740">
        <v>1</v>
      </c>
      <c r="N709" s="741">
        <v>66.730000000000018</v>
      </c>
    </row>
    <row r="710" spans="1:14" ht="14.4" customHeight="1" x14ac:dyDescent="0.3">
      <c r="A710" s="736" t="s">
        <v>553</v>
      </c>
      <c r="B710" s="737" t="s">
        <v>2715</v>
      </c>
      <c r="C710" s="738" t="s">
        <v>563</v>
      </c>
      <c r="D710" s="739" t="s">
        <v>564</v>
      </c>
      <c r="E710" s="738" t="s">
        <v>578</v>
      </c>
      <c r="F710" s="739" t="s">
        <v>2716</v>
      </c>
      <c r="G710" s="738" t="s">
        <v>1499</v>
      </c>
      <c r="H710" s="738" t="s">
        <v>1697</v>
      </c>
      <c r="I710" s="738" t="s">
        <v>1698</v>
      </c>
      <c r="J710" s="738" t="s">
        <v>1699</v>
      </c>
      <c r="K710" s="738" t="s">
        <v>1700</v>
      </c>
      <c r="L710" s="740">
        <v>45.75</v>
      </c>
      <c r="M710" s="740">
        <v>1</v>
      </c>
      <c r="N710" s="741">
        <v>45.75</v>
      </c>
    </row>
    <row r="711" spans="1:14" ht="14.4" customHeight="1" x14ac:dyDescent="0.3">
      <c r="A711" s="736" t="s">
        <v>553</v>
      </c>
      <c r="B711" s="737" t="s">
        <v>2715</v>
      </c>
      <c r="C711" s="738" t="s">
        <v>563</v>
      </c>
      <c r="D711" s="739" t="s">
        <v>564</v>
      </c>
      <c r="E711" s="738" t="s">
        <v>578</v>
      </c>
      <c r="F711" s="739" t="s">
        <v>2716</v>
      </c>
      <c r="G711" s="738" t="s">
        <v>1499</v>
      </c>
      <c r="H711" s="738" t="s">
        <v>2357</v>
      </c>
      <c r="I711" s="738" t="s">
        <v>2358</v>
      </c>
      <c r="J711" s="738" t="s">
        <v>2359</v>
      </c>
      <c r="K711" s="738" t="s">
        <v>2360</v>
      </c>
      <c r="L711" s="740">
        <v>63.27000000000001</v>
      </c>
      <c r="M711" s="740">
        <v>3</v>
      </c>
      <c r="N711" s="741">
        <v>189.81000000000003</v>
      </c>
    </row>
    <row r="712" spans="1:14" ht="14.4" customHeight="1" x14ac:dyDescent="0.3">
      <c r="A712" s="736" t="s">
        <v>553</v>
      </c>
      <c r="B712" s="737" t="s">
        <v>2715</v>
      </c>
      <c r="C712" s="738" t="s">
        <v>563</v>
      </c>
      <c r="D712" s="739" t="s">
        <v>564</v>
      </c>
      <c r="E712" s="738" t="s">
        <v>578</v>
      </c>
      <c r="F712" s="739" t="s">
        <v>2716</v>
      </c>
      <c r="G712" s="738" t="s">
        <v>1499</v>
      </c>
      <c r="H712" s="738" t="s">
        <v>1701</v>
      </c>
      <c r="I712" s="738" t="s">
        <v>1701</v>
      </c>
      <c r="J712" s="738" t="s">
        <v>1702</v>
      </c>
      <c r="K712" s="738" t="s">
        <v>839</v>
      </c>
      <c r="L712" s="740">
        <v>24.929999999999996</v>
      </c>
      <c r="M712" s="740">
        <v>6</v>
      </c>
      <c r="N712" s="741">
        <v>149.57999999999998</v>
      </c>
    </row>
    <row r="713" spans="1:14" ht="14.4" customHeight="1" x14ac:dyDescent="0.3">
      <c r="A713" s="736" t="s">
        <v>553</v>
      </c>
      <c r="B713" s="737" t="s">
        <v>2715</v>
      </c>
      <c r="C713" s="738" t="s">
        <v>563</v>
      </c>
      <c r="D713" s="739" t="s">
        <v>564</v>
      </c>
      <c r="E713" s="738" t="s">
        <v>578</v>
      </c>
      <c r="F713" s="739" t="s">
        <v>2716</v>
      </c>
      <c r="G713" s="738" t="s">
        <v>1499</v>
      </c>
      <c r="H713" s="738" t="s">
        <v>1703</v>
      </c>
      <c r="I713" s="738" t="s">
        <v>1703</v>
      </c>
      <c r="J713" s="738" t="s">
        <v>1595</v>
      </c>
      <c r="K713" s="738" t="s">
        <v>1704</v>
      </c>
      <c r="L713" s="740">
        <v>51.959999999999994</v>
      </c>
      <c r="M713" s="740">
        <v>9</v>
      </c>
      <c r="N713" s="741">
        <v>467.63999999999993</v>
      </c>
    </row>
    <row r="714" spans="1:14" ht="14.4" customHeight="1" x14ac:dyDescent="0.3">
      <c r="A714" s="736" t="s">
        <v>553</v>
      </c>
      <c r="B714" s="737" t="s">
        <v>2715</v>
      </c>
      <c r="C714" s="738" t="s">
        <v>563</v>
      </c>
      <c r="D714" s="739" t="s">
        <v>564</v>
      </c>
      <c r="E714" s="738" t="s">
        <v>578</v>
      </c>
      <c r="F714" s="739" t="s">
        <v>2716</v>
      </c>
      <c r="G714" s="738" t="s">
        <v>1499</v>
      </c>
      <c r="H714" s="738" t="s">
        <v>2361</v>
      </c>
      <c r="I714" s="738" t="s">
        <v>2361</v>
      </c>
      <c r="J714" s="738" t="s">
        <v>2362</v>
      </c>
      <c r="K714" s="738" t="s">
        <v>2363</v>
      </c>
      <c r="L714" s="740">
        <v>252.71</v>
      </c>
      <c r="M714" s="740">
        <v>1</v>
      </c>
      <c r="N714" s="741">
        <v>252.71</v>
      </c>
    </row>
    <row r="715" spans="1:14" ht="14.4" customHeight="1" x14ac:dyDescent="0.3">
      <c r="A715" s="736" t="s">
        <v>553</v>
      </c>
      <c r="B715" s="737" t="s">
        <v>2715</v>
      </c>
      <c r="C715" s="738" t="s">
        <v>563</v>
      </c>
      <c r="D715" s="739" t="s">
        <v>564</v>
      </c>
      <c r="E715" s="738" t="s">
        <v>578</v>
      </c>
      <c r="F715" s="739" t="s">
        <v>2716</v>
      </c>
      <c r="G715" s="738" t="s">
        <v>1499</v>
      </c>
      <c r="H715" s="738" t="s">
        <v>2364</v>
      </c>
      <c r="I715" s="738" t="s">
        <v>2364</v>
      </c>
      <c r="J715" s="738" t="s">
        <v>2365</v>
      </c>
      <c r="K715" s="738" t="s">
        <v>621</v>
      </c>
      <c r="L715" s="740">
        <v>388.51</v>
      </c>
      <c r="M715" s="740">
        <v>2</v>
      </c>
      <c r="N715" s="741">
        <v>777.02</v>
      </c>
    </row>
    <row r="716" spans="1:14" ht="14.4" customHeight="1" x14ac:dyDescent="0.3">
      <c r="A716" s="736" t="s">
        <v>553</v>
      </c>
      <c r="B716" s="737" t="s">
        <v>2715</v>
      </c>
      <c r="C716" s="738" t="s">
        <v>563</v>
      </c>
      <c r="D716" s="739" t="s">
        <v>564</v>
      </c>
      <c r="E716" s="738" t="s">
        <v>578</v>
      </c>
      <c r="F716" s="739" t="s">
        <v>2716</v>
      </c>
      <c r="G716" s="738" t="s">
        <v>1499</v>
      </c>
      <c r="H716" s="738" t="s">
        <v>1714</v>
      </c>
      <c r="I716" s="738" t="s">
        <v>1715</v>
      </c>
      <c r="J716" s="738" t="s">
        <v>1716</v>
      </c>
      <c r="K716" s="738" t="s">
        <v>1717</v>
      </c>
      <c r="L716" s="740">
        <v>1610.7900000000002</v>
      </c>
      <c r="M716" s="740">
        <v>7</v>
      </c>
      <c r="N716" s="741">
        <v>11275.53</v>
      </c>
    </row>
    <row r="717" spans="1:14" ht="14.4" customHeight="1" x14ac:dyDescent="0.3">
      <c r="A717" s="736" t="s">
        <v>553</v>
      </c>
      <c r="B717" s="737" t="s">
        <v>2715</v>
      </c>
      <c r="C717" s="738" t="s">
        <v>563</v>
      </c>
      <c r="D717" s="739" t="s">
        <v>564</v>
      </c>
      <c r="E717" s="738" t="s">
        <v>578</v>
      </c>
      <c r="F717" s="739" t="s">
        <v>2716</v>
      </c>
      <c r="G717" s="738" t="s">
        <v>1499</v>
      </c>
      <c r="H717" s="738" t="s">
        <v>1718</v>
      </c>
      <c r="I717" s="738" t="s">
        <v>1719</v>
      </c>
      <c r="J717" s="738" t="s">
        <v>1720</v>
      </c>
      <c r="K717" s="738" t="s">
        <v>1721</v>
      </c>
      <c r="L717" s="740">
        <v>774.50958033701568</v>
      </c>
      <c r="M717" s="740">
        <v>7</v>
      </c>
      <c r="N717" s="741">
        <v>5421.5670623591095</v>
      </c>
    </row>
    <row r="718" spans="1:14" ht="14.4" customHeight="1" x14ac:dyDescent="0.3">
      <c r="A718" s="736" t="s">
        <v>553</v>
      </c>
      <c r="B718" s="737" t="s">
        <v>2715</v>
      </c>
      <c r="C718" s="738" t="s">
        <v>563</v>
      </c>
      <c r="D718" s="739" t="s">
        <v>564</v>
      </c>
      <c r="E718" s="738" t="s">
        <v>578</v>
      </c>
      <c r="F718" s="739" t="s">
        <v>2716</v>
      </c>
      <c r="G718" s="738" t="s">
        <v>1499</v>
      </c>
      <c r="H718" s="738" t="s">
        <v>1722</v>
      </c>
      <c r="I718" s="738" t="s">
        <v>1723</v>
      </c>
      <c r="J718" s="738" t="s">
        <v>1724</v>
      </c>
      <c r="K718" s="738" t="s">
        <v>1725</v>
      </c>
      <c r="L718" s="740">
        <v>368.89000000000004</v>
      </c>
      <c r="M718" s="740">
        <v>12</v>
      </c>
      <c r="N718" s="741">
        <v>4426.68</v>
      </c>
    </row>
    <row r="719" spans="1:14" ht="14.4" customHeight="1" x14ac:dyDescent="0.3">
      <c r="A719" s="736" t="s">
        <v>553</v>
      </c>
      <c r="B719" s="737" t="s">
        <v>2715</v>
      </c>
      <c r="C719" s="738" t="s">
        <v>563</v>
      </c>
      <c r="D719" s="739" t="s">
        <v>564</v>
      </c>
      <c r="E719" s="738" t="s">
        <v>578</v>
      </c>
      <c r="F719" s="739" t="s">
        <v>2716</v>
      </c>
      <c r="G719" s="738" t="s">
        <v>1499</v>
      </c>
      <c r="H719" s="738" t="s">
        <v>2366</v>
      </c>
      <c r="I719" s="738" t="s">
        <v>2366</v>
      </c>
      <c r="J719" s="738" t="s">
        <v>2367</v>
      </c>
      <c r="K719" s="738" t="s">
        <v>2368</v>
      </c>
      <c r="L719" s="740">
        <v>976.47</v>
      </c>
      <c r="M719" s="740">
        <v>1</v>
      </c>
      <c r="N719" s="741">
        <v>976.47</v>
      </c>
    </row>
    <row r="720" spans="1:14" ht="14.4" customHeight="1" x14ac:dyDescent="0.3">
      <c r="A720" s="736" t="s">
        <v>553</v>
      </c>
      <c r="B720" s="737" t="s">
        <v>2715</v>
      </c>
      <c r="C720" s="738" t="s">
        <v>563</v>
      </c>
      <c r="D720" s="739" t="s">
        <v>564</v>
      </c>
      <c r="E720" s="738" t="s">
        <v>1726</v>
      </c>
      <c r="F720" s="739" t="s">
        <v>2717</v>
      </c>
      <c r="G720" s="738" t="s">
        <v>622</v>
      </c>
      <c r="H720" s="738" t="s">
        <v>1727</v>
      </c>
      <c r="I720" s="738" t="s">
        <v>1727</v>
      </c>
      <c r="J720" s="738" t="s">
        <v>1728</v>
      </c>
      <c r="K720" s="738" t="s">
        <v>1729</v>
      </c>
      <c r="L720" s="740">
        <v>2030.1000000000001</v>
      </c>
      <c r="M720" s="740">
        <v>1</v>
      </c>
      <c r="N720" s="741">
        <v>2030.1000000000001</v>
      </c>
    </row>
    <row r="721" spans="1:14" ht="14.4" customHeight="1" x14ac:dyDescent="0.3">
      <c r="A721" s="736" t="s">
        <v>553</v>
      </c>
      <c r="B721" s="737" t="s">
        <v>2715</v>
      </c>
      <c r="C721" s="738" t="s">
        <v>563</v>
      </c>
      <c r="D721" s="739" t="s">
        <v>564</v>
      </c>
      <c r="E721" s="738" t="s">
        <v>1726</v>
      </c>
      <c r="F721" s="739" t="s">
        <v>2717</v>
      </c>
      <c r="G721" s="738" t="s">
        <v>1499</v>
      </c>
      <c r="H721" s="738" t="s">
        <v>1732</v>
      </c>
      <c r="I721" s="738" t="s">
        <v>1733</v>
      </c>
      <c r="J721" s="738" t="s">
        <v>1734</v>
      </c>
      <c r="K721" s="738" t="s">
        <v>1735</v>
      </c>
      <c r="L721" s="740">
        <v>40.920000000000009</v>
      </c>
      <c r="M721" s="740">
        <v>17</v>
      </c>
      <c r="N721" s="741">
        <v>695.6400000000001</v>
      </c>
    </row>
    <row r="722" spans="1:14" ht="14.4" customHeight="1" x14ac:dyDescent="0.3">
      <c r="A722" s="736" t="s">
        <v>553</v>
      </c>
      <c r="B722" s="737" t="s">
        <v>2715</v>
      </c>
      <c r="C722" s="738" t="s">
        <v>563</v>
      </c>
      <c r="D722" s="739" t="s">
        <v>564</v>
      </c>
      <c r="E722" s="738" t="s">
        <v>1726</v>
      </c>
      <c r="F722" s="739" t="s">
        <v>2717</v>
      </c>
      <c r="G722" s="738" t="s">
        <v>1499</v>
      </c>
      <c r="H722" s="738" t="s">
        <v>1736</v>
      </c>
      <c r="I722" s="738" t="s">
        <v>1737</v>
      </c>
      <c r="J722" s="738" t="s">
        <v>1738</v>
      </c>
      <c r="K722" s="738" t="s">
        <v>1735</v>
      </c>
      <c r="L722" s="740">
        <v>40.920000000000009</v>
      </c>
      <c r="M722" s="740">
        <v>22</v>
      </c>
      <c r="N722" s="741">
        <v>900.24000000000024</v>
      </c>
    </row>
    <row r="723" spans="1:14" ht="14.4" customHeight="1" x14ac:dyDescent="0.3">
      <c r="A723" s="736" t="s">
        <v>553</v>
      </c>
      <c r="B723" s="737" t="s">
        <v>2715</v>
      </c>
      <c r="C723" s="738" t="s">
        <v>563</v>
      </c>
      <c r="D723" s="739" t="s">
        <v>564</v>
      </c>
      <c r="E723" s="738" t="s">
        <v>1726</v>
      </c>
      <c r="F723" s="739" t="s">
        <v>2717</v>
      </c>
      <c r="G723" s="738" t="s">
        <v>1499</v>
      </c>
      <c r="H723" s="738" t="s">
        <v>1742</v>
      </c>
      <c r="I723" s="738" t="s">
        <v>1742</v>
      </c>
      <c r="J723" s="738" t="s">
        <v>1743</v>
      </c>
      <c r="K723" s="738" t="s">
        <v>1744</v>
      </c>
      <c r="L723" s="740">
        <v>148.96</v>
      </c>
      <c r="M723" s="740">
        <v>3</v>
      </c>
      <c r="N723" s="741">
        <v>446.88000000000005</v>
      </c>
    </row>
    <row r="724" spans="1:14" ht="14.4" customHeight="1" x14ac:dyDescent="0.3">
      <c r="A724" s="736" t="s">
        <v>553</v>
      </c>
      <c r="B724" s="737" t="s">
        <v>2715</v>
      </c>
      <c r="C724" s="738" t="s">
        <v>563</v>
      </c>
      <c r="D724" s="739" t="s">
        <v>564</v>
      </c>
      <c r="E724" s="738" t="s">
        <v>1726</v>
      </c>
      <c r="F724" s="739" t="s">
        <v>2717</v>
      </c>
      <c r="G724" s="738" t="s">
        <v>1499</v>
      </c>
      <c r="H724" s="738" t="s">
        <v>2369</v>
      </c>
      <c r="I724" s="738" t="s">
        <v>2369</v>
      </c>
      <c r="J724" s="738" t="s">
        <v>2370</v>
      </c>
      <c r="K724" s="738" t="s">
        <v>1744</v>
      </c>
      <c r="L724" s="740">
        <v>148.95999999999998</v>
      </c>
      <c r="M724" s="740">
        <v>1</v>
      </c>
      <c r="N724" s="741">
        <v>148.95999999999998</v>
      </c>
    </row>
    <row r="725" spans="1:14" ht="14.4" customHeight="1" x14ac:dyDescent="0.3">
      <c r="A725" s="736" t="s">
        <v>553</v>
      </c>
      <c r="B725" s="737" t="s">
        <v>2715</v>
      </c>
      <c r="C725" s="738" t="s">
        <v>563</v>
      </c>
      <c r="D725" s="739" t="s">
        <v>564</v>
      </c>
      <c r="E725" s="738" t="s">
        <v>1726</v>
      </c>
      <c r="F725" s="739" t="s">
        <v>2717</v>
      </c>
      <c r="G725" s="738" t="s">
        <v>1499</v>
      </c>
      <c r="H725" s="738" t="s">
        <v>2371</v>
      </c>
      <c r="I725" s="738" t="s">
        <v>2371</v>
      </c>
      <c r="J725" s="738" t="s">
        <v>2372</v>
      </c>
      <c r="K725" s="738" t="s">
        <v>1744</v>
      </c>
      <c r="L725" s="740">
        <v>148.96006098839192</v>
      </c>
      <c r="M725" s="740">
        <v>4</v>
      </c>
      <c r="N725" s="741">
        <v>595.84024395356766</v>
      </c>
    </row>
    <row r="726" spans="1:14" ht="14.4" customHeight="1" x14ac:dyDescent="0.3">
      <c r="A726" s="736" t="s">
        <v>553</v>
      </c>
      <c r="B726" s="737" t="s">
        <v>2715</v>
      </c>
      <c r="C726" s="738" t="s">
        <v>563</v>
      </c>
      <c r="D726" s="739" t="s">
        <v>564</v>
      </c>
      <c r="E726" s="738" t="s">
        <v>1726</v>
      </c>
      <c r="F726" s="739" t="s">
        <v>2717</v>
      </c>
      <c r="G726" s="738" t="s">
        <v>1499</v>
      </c>
      <c r="H726" s="738" t="s">
        <v>2373</v>
      </c>
      <c r="I726" s="738" t="s">
        <v>2373</v>
      </c>
      <c r="J726" s="738" t="s">
        <v>1731</v>
      </c>
      <c r="K726" s="738" t="s">
        <v>2374</v>
      </c>
      <c r="L726" s="740">
        <v>54.38000000000001</v>
      </c>
      <c r="M726" s="740">
        <v>9</v>
      </c>
      <c r="N726" s="741">
        <v>489.42000000000007</v>
      </c>
    </row>
    <row r="727" spans="1:14" ht="14.4" customHeight="1" x14ac:dyDescent="0.3">
      <c r="A727" s="736" t="s">
        <v>553</v>
      </c>
      <c r="B727" s="737" t="s">
        <v>2715</v>
      </c>
      <c r="C727" s="738" t="s">
        <v>563</v>
      </c>
      <c r="D727" s="739" t="s">
        <v>564</v>
      </c>
      <c r="E727" s="738" t="s">
        <v>1726</v>
      </c>
      <c r="F727" s="739" t="s">
        <v>2717</v>
      </c>
      <c r="G727" s="738" t="s">
        <v>1499</v>
      </c>
      <c r="H727" s="738" t="s">
        <v>2375</v>
      </c>
      <c r="I727" s="738" t="s">
        <v>2376</v>
      </c>
      <c r="J727" s="738" t="s">
        <v>2377</v>
      </c>
      <c r="K727" s="738" t="s">
        <v>2378</v>
      </c>
      <c r="L727" s="740">
        <v>156.49</v>
      </c>
      <c r="M727" s="740">
        <v>16</v>
      </c>
      <c r="N727" s="741">
        <v>2503.84</v>
      </c>
    </row>
    <row r="728" spans="1:14" ht="14.4" customHeight="1" x14ac:dyDescent="0.3">
      <c r="A728" s="736" t="s">
        <v>553</v>
      </c>
      <c r="B728" s="737" t="s">
        <v>2715</v>
      </c>
      <c r="C728" s="738" t="s">
        <v>563</v>
      </c>
      <c r="D728" s="739" t="s">
        <v>564</v>
      </c>
      <c r="E728" s="738" t="s">
        <v>1726</v>
      </c>
      <c r="F728" s="739" t="s">
        <v>2717</v>
      </c>
      <c r="G728" s="738" t="s">
        <v>1499</v>
      </c>
      <c r="H728" s="738" t="s">
        <v>1747</v>
      </c>
      <c r="I728" s="738" t="s">
        <v>1748</v>
      </c>
      <c r="J728" s="738" t="s">
        <v>1749</v>
      </c>
      <c r="K728" s="738" t="s">
        <v>1750</v>
      </c>
      <c r="L728" s="740">
        <v>198.89000000000001</v>
      </c>
      <c r="M728" s="740">
        <v>15</v>
      </c>
      <c r="N728" s="741">
        <v>2983.3500000000004</v>
      </c>
    </row>
    <row r="729" spans="1:14" ht="14.4" customHeight="1" x14ac:dyDescent="0.3">
      <c r="A729" s="736" t="s">
        <v>553</v>
      </c>
      <c r="B729" s="737" t="s">
        <v>2715</v>
      </c>
      <c r="C729" s="738" t="s">
        <v>563</v>
      </c>
      <c r="D729" s="739" t="s">
        <v>564</v>
      </c>
      <c r="E729" s="738" t="s">
        <v>1726</v>
      </c>
      <c r="F729" s="739" t="s">
        <v>2717</v>
      </c>
      <c r="G729" s="738" t="s">
        <v>1499</v>
      </c>
      <c r="H729" s="738" t="s">
        <v>1751</v>
      </c>
      <c r="I729" s="738" t="s">
        <v>1751</v>
      </c>
      <c r="J729" s="738" t="s">
        <v>1752</v>
      </c>
      <c r="K729" s="738" t="s">
        <v>1753</v>
      </c>
      <c r="L729" s="740">
        <v>111.95</v>
      </c>
      <c r="M729" s="740">
        <v>2</v>
      </c>
      <c r="N729" s="741">
        <v>223.9</v>
      </c>
    </row>
    <row r="730" spans="1:14" ht="14.4" customHeight="1" x14ac:dyDescent="0.3">
      <c r="A730" s="736" t="s">
        <v>553</v>
      </c>
      <c r="B730" s="737" t="s">
        <v>2715</v>
      </c>
      <c r="C730" s="738" t="s">
        <v>563</v>
      </c>
      <c r="D730" s="739" t="s">
        <v>564</v>
      </c>
      <c r="E730" s="738" t="s">
        <v>1726</v>
      </c>
      <c r="F730" s="739" t="s">
        <v>2717</v>
      </c>
      <c r="G730" s="738" t="s">
        <v>1499</v>
      </c>
      <c r="H730" s="738" t="s">
        <v>1759</v>
      </c>
      <c r="I730" s="738" t="s">
        <v>1759</v>
      </c>
      <c r="J730" s="738" t="s">
        <v>1760</v>
      </c>
      <c r="K730" s="738" t="s">
        <v>1761</v>
      </c>
      <c r="L730" s="740">
        <v>163.66999999999999</v>
      </c>
      <c r="M730" s="740">
        <v>9</v>
      </c>
      <c r="N730" s="741">
        <v>1473.03</v>
      </c>
    </row>
    <row r="731" spans="1:14" ht="14.4" customHeight="1" x14ac:dyDescent="0.3">
      <c r="A731" s="736" t="s">
        <v>553</v>
      </c>
      <c r="B731" s="737" t="s">
        <v>2715</v>
      </c>
      <c r="C731" s="738" t="s">
        <v>563</v>
      </c>
      <c r="D731" s="739" t="s">
        <v>564</v>
      </c>
      <c r="E731" s="738" t="s">
        <v>1726</v>
      </c>
      <c r="F731" s="739" t="s">
        <v>2717</v>
      </c>
      <c r="G731" s="738" t="s">
        <v>1499</v>
      </c>
      <c r="H731" s="738" t="s">
        <v>2379</v>
      </c>
      <c r="I731" s="738" t="s">
        <v>2379</v>
      </c>
      <c r="J731" s="738" t="s">
        <v>2380</v>
      </c>
      <c r="K731" s="738" t="s">
        <v>2381</v>
      </c>
      <c r="L731" s="740">
        <v>179.26000000000002</v>
      </c>
      <c r="M731" s="740">
        <v>44</v>
      </c>
      <c r="N731" s="741">
        <v>7887.4400000000005</v>
      </c>
    </row>
    <row r="732" spans="1:14" ht="14.4" customHeight="1" x14ac:dyDescent="0.3">
      <c r="A732" s="736" t="s">
        <v>553</v>
      </c>
      <c r="B732" s="737" t="s">
        <v>2715</v>
      </c>
      <c r="C732" s="738" t="s">
        <v>563</v>
      </c>
      <c r="D732" s="739" t="s">
        <v>564</v>
      </c>
      <c r="E732" s="738" t="s">
        <v>1726</v>
      </c>
      <c r="F732" s="739" t="s">
        <v>2717</v>
      </c>
      <c r="G732" s="738" t="s">
        <v>1499</v>
      </c>
      <c r="H732" s="738" t="s">
        <v>1764</v>
      </c>
      <c r="I732" s="738" t="s">
        <v>1764</v>
      </c>
      <c r="J732" s="738" t="s">
        <v>1765</v>
      </c>
      <c r="K732" s="738" t="s">
        <v>1761</v>
      </c>
      <c r="L732" s="740">
        <v>129.97000000000003</v>
      </c>
      <c r="M732" s="740">
        <v>6</v>
      </c>
      <c r="N732" s="741">
        <v>779.82000000000016</v>
      </c>
    </row>
    <row r="733" spans="1:14" ht="14.4" customHeight="1" x14ac:dyDescent="0.3">
      <c r="A733" s="736" t="s">
        <v>553</v>
      </c>
      <c r="B733" s="737" t="s">
        <v>2715</v>
      </c>
      <c r="C733" s="738" t="s">
        <v>563</v>
      </c>
      <c r="D733" s="739" t="s">
        <v>564</v>
      </c>
      <c r="E733" s="738" t="s">
        <v>1726</v>
      </c>
      <c r="F733" s="739" t="s">
        <v>2717</v>
      </c>
      <c r="G733" s="738" t="s">
        <v>1499</v>
      </c>
      <c r="H733" s="738" t="s">
        <v>1766</v>
      </c>
      <c r="I733" s="738" t="s">
        <v>1766</v>
      </c>
      <c r="J733" s="738" t="s">
        <v>1767</v>
      </c>
      <c r="K733" s="738" t="s">
        <v>1761</v>
      </c>
      <c r="L733" s="740">
        <v>129.97000000000003</v>
      </c>
      <c r="M733" s="740">
        <v>1</v>
      </c>
      <c r="N733" s="741">
        <v>129.97000000000003</v>
      </c>
    </row>
    <row r="734" spans="1:14" ht="14.4" customHeight="1" x14ac:dyDescent="0.3">
      <c r="A734" s="736" t="s">
        <v>553</v>
      </c>
      <c r="B734" s="737" t="s">
        <v>2715</v>
      </c>
      <c r="C734" s="738" t="s">
        <v>563</v>
      </c>
      <c r="D734" s="739" t="s">
        <v>564</v>
      </c>
      <c r="E734" s="738" t="s">
        <v>1726</v>
      </c>
      <c r="F734" s="739" t="s">
        <v>2717</v>
      </c>
      <c r="G734" s="738" t="s">
        <v>1499</v>
      </c>
      <c r="H734" s="738" t="s">
        <v>2382</v>
      </c>
      <c r="I734" s="738" t="s">
        <v>2382</v>
      </c>
      <c r="J734" s="738" t="s">
        <v>2383</v>
      </c>
      <c r="K734" s="738" t="s">
        <v>1761</v>
      </c>
      <c r="L734" s="740">
        <v>129.97</v>
      </c>
      <c r="M734" s="740">
        <v>1</v>
      </c>
      <c r="N734" s="741">
        <v>129.97</v>
      </c>
    </row>
    <row r="735" spans="1:14" ht="14.4" customHeight="1" x14ac:dyDescent="0.3">
      <c r="A735" s="736" t="s">
        <v>553</v>
      </c>
      <c r="B735" s="737" t="s">
        <v>2715</v>
      </c>
      <c r="C735" s="738" t="s">
        <v>563</v>
      </c>
      <c r="D735" s="739" t="s">
        <v>564</v>
      </c>
      <c r="E735" s="738" t="s">
        <v>1726</v>
      </c>
      <c r="F735" s="739" t="s">
        <v>2717</v>
      </c>
      <c r="G735" s="738" t="s">
        <v>1499</v>
      </c>
      <c r="H735" s="738" t="s">
        <v>2384</v>
      </c>
      <c r="I735" s="738" t="s">
        <v>2384</v>
      </c>
      <c r="J735" s="738" t="s">
        <v>2385</v>
      </c>
      <c r="K735" s="738" t="s">
        <v>1761</v>
      </c>
      <c r="L735" s="740">
        <v>129.97</v>
      </c>
      <c r="M735" s="740">
        <v>1</v>
      </c>
      <c r="N735" s="741">
        <v>129.97</v>
      </c>
    </row>
    <row r="736" spans="1:14" ht="14.4" customHeight="1" x14ac:dyDescent="0.3">
      <c r="A736" s="736" t="s">
        <v>553</v>
      </c>
      <c r="B736" s="737" t="s">
        <v>2715</v>
      </c>
      <c r="C736" s="738" t="s">
        <v>563</v>
      </c>
      <c r="D736" s="739" t="s">
        <v>564</v>
      </c>
      <c r="E736" s="738" t="s">
        <v>1726</v>
      </c>
      <c r="F736" s="739" t="s">
        <v>2717</v>
      </c>
      <c r="G736" s="738" t="s">
        <v>1499</v>
      </c>
      <c r="H736" s="738" t="s">
        <v>2386</v>
      </c>
      <c r="I736" s="738" t="s">
        <v>2386</v>
      </c>
      <c r="J736" s="738" t="s">
        <v>2387</v>
      </c>
      <c r="K736" s="738" t="s">
        <v>1744</v>
      </c>
      <c r="L736" s="740">
        <v>135.60000000000002</v>
      </c>
      <c r="M736" s="740">
        <v>1</v>
      </c>
      <c r="N736" s="741">
        <v>135.60000000000002</v>
      </c>
    </row>
    <row r="737" spans="1:14" ht="14.4" customHeight="1" x14ac:dyDescent="0.3">
      <c r="A737" s="736" t="s">
        <v>553</v>
      </c>
      <c r="B737" s="737" t="s">
        <v>2715</v>
      </c>
      <c r="C737" s="738" t="s">
        <v>563</v>
      </c>
      <c r="D737" s="739" t="s">
        <v>564</v>
      </c>
      <c r="E737" s="738" t="s">
        <v>1768</v>
      </c>
      <c r="F737" s="739" t="s">
        <v>2718</v>
      </c>
      <c r="G737" s="738"/>
      <c r="H737" s="738" t="s">
        <v>1769</v>
      </c>
      <c r="I737" s="738" t="s">
        <v>1769</v>
      </c>
      <c r="J737" s="738" t="s">
        <v>1770</v>
      </c>
      <c r="K737" s="738" t="s">
        <v>1771</v>
      </c>
      <c r="L737" s="740">
        <v>316.02999999999997</v>
      </c>
      <c r="M737" s="740">
        <v>2</v>
      </c>
      <c r="N737" s="741">
        <v>632.05999999999995</v>
      </c>
    </row>
    <row r="738" spans="1:14" ht="14.4" customHeight="1" x14ac:dyDescent="0.3">
      <c r="A738" s="736" t="s">
        <v>553</v>
      </c>
      <c r="B738" s="737" t="s">
        <v>2715</v>
      </c>
      <c r="C738" s="738" t="s">
        <v>563</v>
      </c>
      <c r="D738" s="739" t="s">
        <v>564</v>
      </c>
      <c r="E738" s="738" t="s">
        <v>1768</v>
      </c>
      <c r="F738" s="739" t="s">
        <v>2718</v>
      </c>
      <c r="G738" s="738" t="s">
        <v>622</v>
      </c>
      <c r="H738" s="738" t="s">
        <v>2388</v>
      </c>
      <c r="I738" s="738" t="s">
        <v>2388</v>
      </c>
      <c r="J738" s="738" t="s">
        <v>2389</v>
      </c>
      <c r="K738" s="738" t="s">
        <v>2390</v>
      </c>
      <c r="L738" s="740">
        <v>57.989999999999995</v>
      </c>
      <c r="M738" s="740">
        <v>2</v>
      </c>
      <c r="N738" s="741">
        <v>115.97999999999999</v>
      </c>
    </row>
    <row r="739" spans="1:14" ht="14.4" customHeight="1" x14ac:dyDescent="0.3">
      <c r="A739" s="736" t="s">
        <v>553</v>
      </c>
      <c r="B739" s="737" t="s">
        <v>2715</v>
      </c>
      <c r="C739" s="738" t="s">
        <v>563</v>
      </c>
      <c r="D739" s="739" t="s">
        <v>564</v>
      </c>
      <c r="E739" s="738" t="s">
        <v>1768</v>
      </c>
      <c r="F739" s="739" t="s">
        <v>2718</v>
      </c>
      <c r="G739" s="738" t="s">
        <v>622</v>
      </c>
      <c r="H739" s="738" t="s">
        <v>1772</v>
      </c>
      <c r="I739" s="738" t="s">
        <v>1773</v>
      </c>
      <c r="J739" s="738" t="s">
        <v>1774</v>
      </c>
      <c r="K739" s="738" t="s">
        <v>1775</v>
      </c>
      <c r="L739" s="740">
        <v>51.039789425404287</v>
      </c>
      <c r="M739" s="740">
        <v>20</v>
      </c>
      <c r="N739" s="741">
        <v>1020.7957885080857</v>
      </c>
    </row>
    <row r="740" spans="1:14" ht="14.4" customHeight="1" x14ac:dyDescent="0.3">
      <c r="A740" s="736" t="s">
        <v>553</v>
      </c>
      <c r="B740" s="737" t="s">
        <v>2715</v>
      </c>
      <c r="C740" s="738" t="s">
        <v>563</v>
      </c>
      <c r="D740" s="739" t="s">
        <v>564</v>
      </c>
      <c r="E740" s="738" t="s">
        <v>1768</v>
      </c>
      <c r="F740" s="739" t="s">
        <v>2718</v>
      </c>
      <c r="G740" s="738" t="s">
        <v>622</v>
      </c>
      <c r="H740" s="738" t="s">
        <v>2391</v>
      </c>
      <c r="I740" s="738" t="s">
        <v>2392</v>
      </c>
      <c r="J740" s="738" t="s">
        <v>2393</v>
      </c>
      <c r="K740" s="738" t="s">
        <v>2394</v>
      </c>
      <c r="L740" s="740">
        <v>23.56</v>
      </c>
      <c r="M740" s="740">
        <v>15</v>
      </c>
      <c r="N740" s="741">
        <v>353.4</v>
      </c>
    </row>
    <row r="741" spans="1:14" ht="14.4" customHeight="1" x14ac:dyDescent="0.3">
      <c r="A741" s="736" t="s">
        <v>553</v>
      </c>
      <c r="B741" s="737" t="s">
        <v>2715</v>
      </c>
      <c r="C741" s="738" t="s">
        <v>563</v>
      </c>
      <c r="D741" s="739" t="s">
        <v>564</v>
      </c>
      <c r="E741" s="738" t="s">
        <v>1768</v>
      </c>
      <c r="F741" s="739" t="s">
        <v>2718</v>
      </c>
      <c r="G741" s="738" t="s">
        <v>622</v>
      </c>
      <c r="H741" s="738" t="s">
        <v>2395</v>
      </c>
      <c r="I741" s="738" t="s">
        <v>2396</v>
      </c>
      <c r="J741" s="738" t="s">
        <v>2397</v>
      </c>
      <c r="K741" s="738" t="s">
        <v>2398</v>
      </c>
      <c r="L741" s="740">
        <v>608.71</v>
      </c>
      <c r="M741" s="740">
        <v>3</v>
      </c>
      <c r="N741" s="741">
        <v>1826.13</v>
      </c>
    </row>
    <row r="742" spans="1:14" ht="14.4" customHeight="1" x14ac:dyDescent="0.3">
      <c r="A742" s="736" t="s">
        <v>553</v>
      </c>
      <c r="B742" s="737" t="s">
        <v>2715</v>
      </c>
      <c r="C742" s="738" t="s">
        <v>563</v>
      </c>
      <c r="D742" s="739" t="s">
        <v>564</v>
      </c>
      <c r="E742" s="738" t="s">
        <v>1768</v>
      </c>
      <c r="F742" s="739" t="s">
        <v>2718</v>
      </c>
      <c r="G742" s="738" t="s">
        <v>622</v>
      </c>
      <c r="H742" s="738" t="s">
        <v>2399</v>
      </c>
      <c r="I742" s="738" t="s">
        <v>2399</v>
      </c>
      <c r="J742" s="738" t="s">
        <v>2400</v>
      </c>
      <c r="K742" s="738" t="s">
        <v>2401</v>
      </c>
      <c r="L742" s="740">
        <v>264</v>
      </c>
      <c r="M742" s="740">
        <v>3</v>
      </c>
      <c r="N742" s="741">
        <v>792</v>
      </c>
    </row>
    <row r="743" spans="1:14" ht="14.4" customHeight="1" x14ac:dyDescent="0.3">
      <c r="A743" s="736" t="s">
        <v>553</v>
      </c>
      <c r="B743" s="737" t="s">
        <v>2715</v>
      </c>
      <c r="C743" s="738" t="s">
        <v>563</v>
      </c>
      <c r="D743" s="739" t="s">
        <v>564</v>
      </c>
      <c r="E743" s="738" t="s">
        <v>1768</v>
      </c>
      <c r="F743" s="739" t="s">
        <v>2718</v>
      </c>
      <c r="G743" s="738" t="s">
        <v>622</v>
      </c>
      <c r="H743" s="738" t="s">
        <v>2402</v>
      </c>
      <c r="I743" s="738" t="s">
        <v>2403</v>
      </c>
      <c r="J743" s="738" t="s">
        <v>2404</v>
      </c>
      <c r="K743" s="738" t="s">
        <v>2405</v>
      </c>
      <c r="L743" s="740">
        <v>52.670000000000009</v>
      </c>
      <c r="M743" s="740">
        <v>3</v>
      </c>
      <c r="N743" s="741">
        <v>158.01000000000002</v>
      </c>
    </row>
    <row r="744" spans="1:14" ht="14.4" customHeight="1" x14ac:dyDescent="0.3">
      <c r="A744" s="736" t="s">
        <v>553</v>
      </c>
      <c r="B744" s="737" t="s">
        <v>2715</v>
      </c>
      <c r="C744" s="738" t="s">
        <v>563</v>
      </c>
      <c r="D744" s="739" t="s">
        <v>564</v>
      </c>
      <c r="E744" s="738" t="s">
        <v>1768</v>
      </c>
      <c r="F744" s="739" t="s">
        <v>2718</v>
      </c>
      <c r="G744" s="738" t="s">
        <v>622</v>
      </c>
      <c r="H744" s="738" t="s">
        <v>1779</v>
      </c>
      <c r="I744" s="738" t="s">
        <v>1780</v>
      </c>
      <c r="J744" s="738" t="s">
        <v>1781</v>
      </c>
      <c r="K744" s="738" t="s">
        <v>1782</v>
      </c>
      <c r="L744" s="740">
        <v>190.14236641221376</v>
      </c>
      <c r="M744" s="740">
        <v>78.599999999999994</v>
      </c>
      <c r="N744" s="741">
        <v>14945.19</v>
      </c>
    </row>
    <row r="745" spans="1:14" ht="14.4" customHeight="1" x14ac:dyDescent="0.3">
      <c r="A745" s="736" t="s">
        <v>553</v>
      </c>
      <c r="B745" s="737" t="s">
        <v>2715</v>
      </c>
      <c r="C745" s="738" t="s">
        <v>563</v>
      </c>
      <c r="D745" s="739" t="s">
        <v>564</v>
      </c>
      <c r="E745" s="738" t="s">
        <v>1768</v>
      </c>
      <c r="F745" s="739" t="s">
        <v>2718</v>
      </c>
      <c r="G745" s="738" t="s">
        <v>622</v>
      </c>
      <c r="H745" s="738" t="s">
        <v>1783</v>
      </c>
      <c r="I745" s="738" t="s">
        <v>1784</v>
      </c>
      <c r="J745" s="738" t="s">
        <v>1785</v>
      </c>
      <c r="K745" s="738" t="s">
        <v>1786</v>
      </c>
      <c r="L745" s="740">
        <v>35.049999999999997</v>
      </c>
      <c r="M745" s="740">
        <v>2</v>
      </c>
      <c r="N745" s="741">
        <v>70.099999999999994</v>
      </c>
    </row>
    <row r="746" spans="1:14" ht="14.4" customHeight="1" x14ac:dyDescent="0.3">
      <c r="A746" s="736" t="s">
        <v>553</v>
      </c>
      <c r="B746" s="737" t="s">
        <v>2715</v>
      </c>
      <c r="C746" s="738" t="s">
        <v>563</v>
      </c>
      <c r="D746" s="739" t="s">
        <v>564</v>
      </c>
      <c r="E746" s="738" t="s">
        <v>1768</v>
      </c>
      <c r="F746" s="739" t="s">
        <v>2718</v>
      </c>
      <c r="G746" s="738" t="s">
        <v>622</v>
      </c>
      <c r="H746" s="738" t="s">
        <v>1787</v>
      </c>
      <c r="I746" s="738" t="s">
        <v>1788</v>
      </c>
      <c r="J746" s="738" t="s">
        <v>1789</v>
      </c>
      <c r="K746" s="738" t="s">
        <v>1790</v>
      </c>
      <c r="L746" s="740">
        <v>594</v>
      </c>
      <c r="M746" s="740">
        <v>0.5</v>
      </c>
      <c r="N746" s="741">
        <v>297</v>
      </c>
    </row>
    <row r="747" spans="1:14" ht="14.4" customHeight="1" x14ac:dyDescent="0.3">
      <c r="A747" s="736" t="s">
        <v>553</v>
      </c>
      <c r="B747" s="737" t="s">
        <v>2715</v>
      </c>
      <c r="C747" s="738" t="s">
        <v>563</v>
      </c>
      <c r="D747" s="739" t="s">
        <v>564</v>
      </c>
      <c r="E747" s="738" t="s">
        <v>1768</v>
      </c>
      <c r="F747" s="739" t="s">
        <v>2718</v>
      </c>
      <c r="G747" s="738" t="s">
        <v>622</v>
      </c>
      <c r="H747" s="738" t="s">
        <v>2406</v>
      </c>
      <c r="I747" s="738" t="s">
        <v>2407</v>
      </c>
      <c r="J747" s="738" t="s">
        <v>2408</v>
      </c>
      <c r="K747" s="738" t="s">
        <v>2409</v>
      </c>
      <c r="L747" s="740">
        <v>73.440000000000026</v>
      </c>
      <c r="M747" s="740">
        <v>1</v>
      </c>
      <c r="N747" s="741">
        <v>73.440000000000026</v>
      </c>
    </row>
    <row r="748" spans="1:14" ht="14.4" customHeight="1" x14ac:dyDescent="0.3">
      <c r="A748" s="736" t="s">
        <v>553</v>
      </c>
      <c r="B748" s="737" t="s">
        <v>2715</v>
      </c>
      <c r="C748" s="738" t="s">
        <v>563</v>
      </c>
      <c r="D748" s="739" t="s">
        <v>564</v>
      </c>
      <c r="E748" s="738" t="s">
        <v>1768</v>
      </c>
      <c r="F748" s="739" t="s">
        <v>2718</v>
      </c>
      <c r="G748" s="738" t="s">
        <v>622</v>
      </c>
      <c r="H748" s="738" t="s">
        <v>2410</v>
      </c>
      <c r="I748" s="738" t="s">
        <v>2411</v>
      </c>
      <c r="J748" s="738" t="s">
        <v>2412</v>
      </c>
      <c r="K748" s="738" t="s">
        <v>696</v>
      </c>
      <c r="L748" s="740">
        <v>73.44</v>
      </c>
      <c r="M748" s="740">
        <v>2</v>
      </c>
      <c r="N748" s="741">
        <v>146.88</v>
      </c>
    </row>
    <row r="749" spans="1:14" ht="14.4" customHeight="1" x14ac:dyDescent="0.3">
      <c r="A749" s="736" t="s">
        <v>553</v>
      </c>
      <c r="B749" s="737" t="s">
        <v>2715</v>
      </c>
      <c r="C749" s="738" t="s">
        <v>563</v>
      </c>
      <c r="D749" s="739" t="s">
        <v>564</v>
      </c>
      <c r="E749" s="738" t="s">
        <v>1768</v>
      </c>
      <c r="F749" s="739" t="s">
        <v>2718</v>
      </c>
      <c r="G749" s="738" t="s">
        <v>622</v>
      </c>
      <c r="H749" s="738" t="s">
        <v>1791</v>
      </c>
      <c r="I749" s="738" t="s">
        <v>1792</v>
      </c>
      <c r="J749" s="738" t="s">
        <v>1793</v>
      </c>
      <c r="K749" s="738" t="s">
        <v>1794</v>
      </c>
      <c r="L749" s="740">
        <v>103.66</v>
      </c>
      <c r="M749" s="740">
        <v>1</v>
      </c>
      <c r="N749" s="741">
        <v>103.66</v>
      </c>
    </row>
    <row r="750" spans="1:14" ht="14.4" customHeight="1" x14ac:dyDescent="0.3">
      <c r="A750" s="736" t="s">
        <v>553</v>
      </c>
      <c r="B750" s="737" t="s">
        <v>2715</v>
      </c>
      <c r="C750" s="738" t="s">
        <v>563</v>
      </c>
      <c r="D750" s="739" t="s">
        <v>564</v>
      </c>
      <c r="E750" s="738" t="s">
        <v>1768</v>
      </c>
      <c r="F750" s="739" t="s">
        <v>2718</v>
      </c>
      <c r="G750" s="738" t="s">
        <v>622</v>
      </c>
      <c r="H750" s="738" t="s">
        <v>2413</v>
      </c>
      <c r="I750" s="738" t="s">
        <v>2413</v>
      </c>
      <c r="J750" s="738" t="s">
        <v>2414</v>
      </c>
      <c r="K750" s="738" t="s">
        <v>2415</v>
      </c>
      <c r="L750" s="740">
        <v>517</v>
      </c>
      <c r="M750" s="740">
        <v>3</v>
      </c>
      <c r="N750" s="741">
        <v>1551</v>
      </c>
    </row>
    <row r="751" spans="1:14" ht="14.4" customHeight="1" x14ac:dyDescent="0.3">
      <c r="A751" s="736" t="s">
        <v>553</v>
      </c>
      <c r="B751" s="737" t="s">
        <v>2715</v>
      </c>
      <c r="C751" s="738" t="s">
        <v>563</v>
      </c>
      <c r="D751" s="739" t="s">
        <v>564</v>
      </c>
      <c r="E751" s="738" t="s">
        <v>1768</v>
      </c>
      <c r="F751" s="739" t="s">
        <v>2718</v>
      </c>
      <c r="G751" s="738" t="s">
        <v>622</v>
      </c>
      <c r="H751" s="738" t="s">
        <v>1795</v>
      </c>
      <c r="I751" s="738" t="s">
        <v>1796</v>
      </c>
      <c r="J751" s="738" t="s">
        <v>1774</v>
      </c>
      <c r="K751" s="738" t="s">
        <v>1797</v>
      </c>
      <c r="L751" s="740">
        <v>48.249999999999972</v>
      </c>
      <c r="M751" s="740">
        <v>2</v>
      </c>
      <c r="N751" s="741">
        <v>96.499999999999943</v>
      </c>
    </row>
    <row r="752" spans="1:14" ht="14.4" customHeight="1" x14ac:dyDescent="0.3">
      <c r="A752" s="736" t="s">
        <v>553</v>
      </c>
      <c r="B752" s="737" t="s">
        <v>2715</v>
      </c>
      <c r="C752" s="738" t="s">
        <v>563</v>
      </c>
      <c r="D752" s="739" t="s">
        <v>564</v>
      </c>
      <c r="E752" s="738" t="s">
        <v>1768</v>
      </c>
      <c r="F752" s="739" t="s">
        <v>2718</v>
      </c>
      <c r="G752" s="738" t="s">
        <v>622</v>
      </c>
      <c r="H752" s="738" t="s">
        <v>2416</v>
      </c>
      <c r="I752" s="738" t="s">
        <v>2417</v>
      </c>
      <c r="J752" s="738" t="s">
        <v>1433</v>
      </c>
      <c r="K752" s="738" t="s">
        <v>2418</v>
      </c>
      <c r="L752" s="740">
        <v>233.72000000000006</v>
      </c>
      <c r="M752" s="740">
        <v>2</v>
      </c>
      <c r="N752" s="741">
        <v>467.44000000000011</v>
      </c>
    </row>
    <row r="753" spans="1:14" ht="14.4" customHeight="1" x14ac:dyDescent="0.3">
      <c r="A753" s="736" t="s">
        <v>553</v>
      </c>
      <c r="B753" s="737" t="s">
        <v>2715</v>
      </c>
      <c r="C753" s="738" t="s">
        <v>563</v>
      </c>
      <c r="D753" s="739" t="s">
        <v>564</v>
      </c>
      <c r="E753" s="738" t="s">
        <v>1768</v>
      </c>
      <c r="F753" s="739" t="s">
        <v>2718</v>
      </c>
      <c r="G753" s="738" t="s">
        <v>622</v>
      </c>
      <c r="H753" s="738" t="s">
        <v>2419</v>
      </c>
      <c r="I753" s="738" t="s">
        <v>2420</v>
      </c>
      <c r="J753" s="738" t="s">
        <v>2421</v>
      </c>
      <c r="K753" s="738" t="s">
        <v>2422</v>
      </c>
      <c r="L753" s="740">
        <v>122.01000000000002</v>
      </c>
      <c r="M753" s="740">
        <v>2</v>
      </c>
      <c r="N753" s="741">
        <v>244.02000000000004</v>
      </c>
    </row>
    <row r="754" spans="1:14" ht="14.4" customHeight="1" x14ac:dyDescent="0.3">
      <c r="A754" s="736" t="s">
        <v>553</v>
      </c>
      <c r="B754" s="737" t="s">
        <v>2715</v>
      </c>
      <c r="C754" s="738" t="s">
        <v>563</v>
      </c>
      <c r="D754" s="739" t="s">
        <v>564</v>
      </c>
      <c r="E754" s="738" t="s">
        <v>1768</v>
      </c>
      <c r="F754" s="739" t="s">
        <v>2718</v>
      </c>
      <c r="G754" s="738" t="s">
        <v>622</v>
      </c>
      <c r="H754" s="738" t="s">
        <v>1798</v>
      </c>
      <c r="I754" s="738" t="s">
        <v>1799</v>
      </c>
      <c r="J754" s="738" t="s">
        <v>1800</v>
      </c>
      <c r="K754" s="738" t="s">
        <v>1801</v>
      </c>
      <c r="L754" s="740">
        <v>52.0625</v>
      </c>
      <c r="M754" s="740">
        <v>1</v>
      </c>
      <c r="N754" s="741">
        <v>52.0625</v>
      </c>
    </row>
    <row r="755" spans="1:14" ht="14.4" customHeight="1" x14ac:dyDescent="0.3">
      <c r="A755" s="736" t="s">
        <v>553</v>
      </c>
      <c r="B755" s="737" t="s">
        <v>2715</v>
      </c>
      <c r="C755" s="738" t="s">
        <v>563</v>
      </c>
      <c r="D755" s="739" t="s">
        <v>564</v>
      </c>
      <c r="E755" s="738" t="s">
        <v>1768</v>
      </c>
      <c r="F755" s="739" t="s">
        <v>2718</v>
      </c>
      <c r="G755" s="738" t="s">
        <v>622</v>
      </c>
      <c r="H755" s="738" t="s">
        <v>2423</v>
      </c>
      <c r="I755" s="738" t="s">
        <v>2424</v>
      </c>
      <c r="J755" s="738" t="s">
        <v>2425</v>
      </c>
      <c r="K755" s="738" t="s">
        <v>2426</v>
      </c>
      <c r="L755" s="740">
        <v>49.700000000000017</v>
      </c>
      <c r="M755" s="740">
        <v>1</v>
      </c>
      <c r="N755" s="741">
        <v>49.700000000000017</v>
      </c>
    </row>
    <row r="756" spans="1:14" ht="14.4" customHeight="1" x14ac:dyDescent="0.3">
      <c r="A756" s="736" t="s">
        <v>553</v>
      </c>
      <c r="B756" s="737" t="s">
        <v>2715</v>
      </c>
      <c r="C756" s="738" t="s">
        <v>563</v>
      </c>
      <c r="D756" s="739" t="s">
        <v>564</v>
      </c>
      <c r="E756" s="738" t="s">
        <v>1768</v>
      </c>
      <c r="F756" s="739" t="s">
        <v>2718</v>
      </c>
      <c r="G756" s="738" t="s">
        <v>622</v>
      </c>
      <c r="H756" s="738" t="s">
        <v>2427</v>
      </c>
      <c r="I756" s="738" t="s">
        <v>2428</v>
      </c>
      <c r="J756" s="738" t="s">
        <v>2425</v>
      </c>
      <c r="K756" s="738" t="s">
        <v>1197</v>
      </c>
      <c r="L756" s="740">
        <v>85.070000000000007</v>
      </c>
      <c r="M756" s="740">
        <v>2</v>
      </c>
      <c r="N756" s="741">
        <v>170.14000000000001</v>
      </c>
    </row>
    <row r="757" spans="1:14" ht="14.4" customHeight="1" x14ac:dyDescent="0.3">
      <c r="A757" s="736" t="s">
        <v>553</v>
      </c>
      <c r="B757" s="737" t="s">
        <v>2715</v>
      </c>
      <c r="C757" s="738" t="s">
        <v>563</v>
      </c>
      <c r="D757" s="739" t="s">
        <v>564</v>
      </c>
      <c r="E757" s="738" t="s">
        <v>1768</v>
      </c>
      <c r="F757" s="739" t="s">
        <v>2718</v>
      </c>
      <c r="G757" s="738" t="s">
        <v>622</v>
      </c>
      <c r="H757" s="738" t="s">
        <v>1806</v>
      </c>
      <c r="I757" s="738" t="s">
        <v>1806</v>
      </c>
      <c r="J757" s="738" t="s">
        <v>1807</v>
      </c>
      <c r="K757" s="738" t="s">
        <v>1808</v>
      </c>
      <c r="L757" s="740">
        <v>462</v>
      </c>
      <c r="M757" s="740">
        <v>15.1</v>
      </c>
      <c r="N757" s="741">
        <v>6976.2</v>
      </c>
    </row>
    <row r="758" spans="1:14" ht="14.4" customHeight="1" x14ac:dyDescent="0.3">
      <c r="A758" s="736" t="s">
        <v>553</v>
      </c>
      <c r="B758" s="737" t="s">
        <v>2715</v>
      </c>
      <c r="C758" s="738" t="s">
        <v>563</v>
      </c>
      <c r="D758" s="739" t="s">
        <v>564</v>
      </c>
      <c r="E758" s="738" t="s">
        <v>1768</v>
      </c>
      <c r="F758" s="739" t="s">
        <v>2718</v>
      </c>
      <c r="G758" s="738" t="s">
        <v>622</v>
      </c>
      <c r="H758" s="738" t="s">
        <v>2429</v>
      </c>
      <c r="I758" s="738" t="s">
        <v>2429</v>
      </c>
      <c r="J758" s="738" t="s">
        <v>2430</v>
      </c>
      <c r="K758" s="738" t="s">
        <v>2431</v>
      </c>
      <c r="L758" s="740">
        <v>217.8</v>
      </c>
      <c r="M758" s="740">
        <v>5</v>
      </c>
      <c r="N758" s="741">
        <v>1089</v>
      </c>
    </row>
    <row r="759" spans="1:14" ht="14.4" customHeight="1" x14ac:dyDescent="0.3">
      <c r="A759" s="736" t="s">
        <v>553</v>
      </c>
      <c r="B759" s="737" t="s">
        <v>2715</v>
      </c>
      <c r="C759" s="738" t="s">
        <v>563</v>
      </c>
      <c r="D759" s="739" t="s">
        <v>564</v>
      </c>
      <c r="E759" s="738" t="s">
        <v>1768</v>
      </c>
      <c r="F759" s="739" t="s">
        <v>2718</v>
      </c>
      <c r="G759" s="738" t="s">
        <v>622</v>
      </c>
      <c r="H759" s="738" t="s">
        <v>1809</v>
      </c>
      <c r="I759" s="738" t="s">
        <v>1809</v>
      </c>
      <c r="J759" s="738" t="s">
        <v>1810</v>
      </c>
      <c r="K759" s="738" t="s">
        <v>1811</v>
      </c>
      <c r="L759" s="740">
        <v>152.9</v>
      </c>
      <c r="M759" s="740">
        <v>3.4</v>
      </c>
      <c r="N759" s="741">
        <v>519.86</v>
      </c>
    </row>
    <row r="760" spans="1:14" ht="14.4" customHeight="1" x14ac:dyDescent="0.3">
      <c r="A760" s="736" t="s">
        <v>553</v>
      </c>
      <c r="B760" s="737" t="s">
        <v>2715</v>
      </c>
      <c r="C760" s="738" t="s">
        <v>563</v>
      </c>
      <c r="D760" s="739" t="s">
        <v>564</v>
      </c>
      <c r="E760" s="738" t="s">
        <v>1768</v>
      </c>
      <c r="F760" s="739" t="s">
        <v>2718</v>
      </c>
      <c r="G760" s="738" t="s">
        <v>622</v>
      </c>
      <c r="H760" s="738" t="s">
        <v>2432</v>
      </c>
      <c r="I760" s="738" t="s">
        <v>2432</v>
      </c>
      <c r="J760" s="738" t="s">
        <v>2433</v>
      </c>
      <c r="K760" s="738" t="s">
        <v>2434</v>
      </c>
      <c r="L760" s="740">
        <v>393.82000000000011</v>
      </c>
      <c r="M760" s="740">
        <v>1</v>
      </c>
      <c r="N760" s="741">
        <v>393.82000000000011</v>
      </c>
    </row>
    <row r="761" spans="1:14" ht="14.4" customHeight="1" x14ac:dyDescent="0.3">
      <c r="A761" s="736" t="s">
        <v>553</v>
      </c>
      <c r="B761" s="737" t="s">
        <v>2715</v>
      </c>
      <c r="C761" s="738" t="s">
        <v>563</v>
      </c>
      <c r="D761" s="739" t="s">
        <v>564</v>
      </c>
      <c r="E761" s="738" t="s">
        <v>1768</v>
      </c>
      <c r="F761" s="739" t="s">
        <v>2718</v>
      </c>
      <c r="G761" s="738" t="s">
        <v>622</v>
      </c>
      <c r="H761" s="738" t="s">
        <v>2435</v>
      </c>
      <c r="I761" s="738" t="s">
        <v>2435</v>
      </c>
      <c r="J761" s="738" t="s">
        <v>2436</v>
      </c>
      <c r="K761" s="738" t="s">
        <v>2437</v>
      </c>
      <c r="L761" s="740">
        <v>419.52</v>
      </c>
      <c r="M761" s="740">
        <v>3.2</v>
      </c>
      <c r="N761" s="741">
        <v>1342.4639999999999</v>
      </c>
    </row>
    <row r="762" spans="1:14" ht="14.4" customHeight="1" x14ac:dyDescent="0.3">
      <c r="A762" s="736" t="s">
        <v>553</v>
      </c>
      <c r="B762" s="737" t="s">
        <v>2715</v>
      </c>
      <c r="C762" s="738" t="s">
        <v>563</v>
      </c>
      <c r="D762" s="739" t="s">
        <v>564</v>
      </c>
      <c r="E762" s="738" t="s">
        <v>1768</v>
      </c>
      <c r="F762" s="739" t="s">
        <v>2718</v>
      </c>
      <c r="G762" s="738" t="s">
        <v>622</v>
      </c>
      <c r="H762" s="738" t="s">
        <v>1812</v>
      </c>
      <c r="I762" s="738" t="s">
        <v>1813</v>
      </c>
      <c r="J762" s="738" t="s">
        <v>1814</v>
      </c>
      <c r="K762" s="738" t="s">
        <v>1815</v>
      </c>
      <c r="L762" s="740">
        <v>58.72000000000002</v>
      </c>
      <c r="M762" s="740">
        <v>2</v>
      </c>
      <c r="N762" s="741">
        <v>117.44000000000004</v>
      </c>
    </row>
    <row r="763" spans="1:14" ht="14.4" customHeight="1" x14ac:dyDescent="0.3">
      <c r="A763" s="736" t="s">
        <v>553</v>
      </c>
      <c r="B763" s="737" t="s">
        <v>2715</v>
      </c>
      <c r="C763" s="738" t="s">
        <v>563</v>
      </c>
      <c r="D763" s="739" t="s">
        <v>564</v>
      </c>
      <c r="E763" s="738" t="s">
        <v>1768</v>
      </c>
      <c r="F763" s="739" t="s">
        <v>2718</v>
      </c>
      <c r="G763" s="738" t="s">
        <v>622</v>
      </c>
      <c r="H763" s="738" t="s">
        <v>2438</v>
      </c>
      <c r="I763" s="738" t="s">
        <v>2438</v>
      </c>
      <c r="J763" s="738" t="s">
        <v>2439</v>
      </c>
      <c r="K763" s="738" t="s">
        <v>2440</v>
      </c>
      <c r="L763" s="740">
        <v>2796.73</v>
      </c>
      <c r="M763" s="740">
        <v>1</v>
      </c>
      <c r="N763" s="741">
        <v>2796.73</v>
      </c>
    </row>
    <row r="764" spans="1:14" ht="14.4" customHeight="1" x14ac:dyDescent="0.3">
      <c r="A764" s="736" t="s">
        <v>553</v>
      </c>
      <c r="B764" s="737" t="s">
        <v>2715</v>
      </c>
      <c r="C764" s="738" t="s">
        <v>563</v>
      </c>
      <c r="D764" s="739" t="s">
        <v>564</v>
      </c>
      <c r="E764" s="738" t="s">
        <v>1768</v>
      </c>
      <c r="F764" s="739" t="s">
        <v>2718</v>
      </c>
      <c r="G764" s="738" t="s">
        <v>1499</v>
      </c>
      <c r="H764" s="738" t="s">
        <v>2441</v>
      </c>
      <c r="I764" s="738" t="s">
        <v>2442</v>
      </c>
      <c r="J764" s="738" t="s">
        <v>2443</v>
      </c>
      <c r="K764" s="738" t="s">
        <v>2444</v>
      </c>
      <c r="L764" s="740">
        <v>324.09999999999997</v>
      </c>
      <c r="M764" s="740">
        <v>2.8</v>
      </c>
      <c r="N764" s="741">
        <v>907.4799999999999</v>
      </c>
    </row>
    <row r="765" spans="1:14" ht="14.4" customHeight="1" x14ac:dyDescent="0.3">
      <c r="A765" s="736" t="s">
        <v>553</v>
      </c>
      <c r="B765" s="737" t="s">
        <v>2715</v>
      </c>
      <c r="C765" s="738" t="s">
        <v>563</v>
      </c>
      <c r="D765" s="739" t="s">
        <v>564</v>
      </c>
      <c r="E765" s="738" t="s">
        <v>1768</v>
      </c>
      <c r="F765" s="739" t="s">
        <v>2718</v>
      </c>
      <c r="G765" s="738" t="s">
        <v>1499</v>
      </c>
      <c r="H765" s="738" t="s">
        <v>2445</v>
      </c>
      <c r="I765" s="738" t="s">
        <v>2446</v>
      </c>
      <c r="J765" s="738" t="s">
        <v>2447</v>
      </c>
      <c r="K765" s="738" t="s">
        <v>2448</v>
      </c>
      <c r="L765" s="740">
        <v>78.340000000000032</v>
      </c>
      <c r="M765" s="740">
        <v>2</v>
      </c>
      <c r="N765" s="741">
        <v>156.68000000000006</v>
      </c>
    </row>
    <row r="766" spans="1:14" ht="14.4" customHeight="1" x14ac:dyDescent="0.3">
      <c r="A766" s="736" t="s">
        <v>553</v>
      </c>
      <c r="B766" s="737" t="s">
        <v>2715</v>
      </c>
      <c r="C766" s="738" t="s">
        <v>563</v>
      </c>
      <c r="D766" s="739" t="s">
        <v>564</v>
      </c>
      <c r="E766" s="738" t="s">
        <v>1768</v>
      </c>
      <c r="F766" s="739" t="s">
        <v>2718</v>
      </c>
      <c r="G766" s="738" t="s">
        <v>1499</v>
      </c>
      <c r="H766" s="738" t="s">
        <v>2449</v>
      </c>
      <c r="I766" s="738" t="s">
        <v>2449</v>
      </c>
      <c r="J766" s="738" t="s">
        <v>2450</v>
      </c>
      <c r="K766" s="738" t="s">
        <v>2451</v>
      </c>
      <c r="L766" s="740">
        <v>56.099999999999987</v>
      </c>
      <c r="M766" s="740">
        <v>34</v>
      </c>
      <c r="N766" s="741">
        <v>1907.3999999999996</v>
      </c>
    </row>
    <row r="767" spans="1:14" ht="14.4" customHeight="1" x14ac:dyDescent="0.3">
      <c r="A767" s="736" t="s">
        <v>553</v>
      </c>
      <c r="B767" s="737" t="s">
        <v>2715</v>
      </c>
      <c r="C767" s="738" t="s">
        <v>563</v>
      </c>
      <c r="D767" s="739" t="s">
        <v>564</v>
      </c>
      <c r="E767" s="738" t="s">
        <v>1768</v>
      </c>
      <c r="F767" s="739" t="s">
        <v>2718</v>
      </c>
      <c r="G767" s="738" t="s">
        <v>1499</v>
      </c>
      <c r="H767" s="738" t="s">
        <v>1827</v>
      </c>
      <c r="I767" s="738" t="s">
        <v>1827</v>
      </c>
      <c r="J767" s="738" t="s">
        <v>1828</v>
      </c>
      <c r="K767" s="738" t="s">
        <v>1829</v>
      </c>
      <c r="L767" s="740">
        <v>953.69999999999993</v>
      </c>
      <c r="M767" s="740">
        <v>4.5999999999999996</v>
      </c>
      <c r="N767" s="741">
        <v>4387.0199999999995</v>
      </c>
    </row>
    <row r="768" spans="1:14" ht="14.4" customHeight="1" x14ac:dyDescent="0.3">
      <c r="A768" s="736" t="s">
        <v>553</v>
      </c>
      <c r="B768" s="737" t="s">
        <v>2715</v>
      </c>
      <c r="C768" s="738" t="s">
        <v>563</v>
      </c>
      <c r="D768" s="739" t="s">
        <v>564</v>
      </c>
      <c r="E768" s="738" t="s">
        <v>1830</v>
      </c>
      <c r="F768" s="739" t="s">
        <v>2719</v>
      </c>
      <c r="G768" s="738" t="s">
        <v>622</v>
      </c>
      <c r="H768" s="738" t="s">
        <v>2452</v>
      </c>
      <c r="I768" s="738" t="s">
        <v>2453</v>
      </c>
      <c r="J768" s="738" t="s">
        <v>2454</v>
      </c>
      <c r="K768" s="738" t="s">
        <v>2455</v>
      </c>
      <c r="L768" s="740">
        <v>107.33000000000003</v>
      </c>
      <c r="M768" s="740">
        <v>1</v>
      </c>
      <c r="N768" s="741">
        <v>107.33000000000003</v>
      </c>
    </row>
    <row r="769" spans="1:14" ht="14.4" customHeight="1" x14ac:dyDescent="0.3">
      <c r="A769" s="736" t="s">
        <v>553</v>
      </c>
      <c r="B769" s="737" t="s">
        <v>2715</v>
      </c>
      <c r="C769" s="738" t="s">
        <v>563</v>
      </c>
      <c r="D769" s="739" t="s">
        <v>564</v>
      </c>
      <c r="E769" s="738" t="s">
        <v>1830</v>
      </c>
      <c r="F769" s="739" t="s">
        <v>2719</v>
      </c>
      <c r="G769" s="738" t="s">
        <v>622</v>
      </c>
      <c r="H769" s="738" t="s">
        <v>2456</v>
      </c>
      <c r="I769" s="738" t="s">
        <v>2457</v>
      </c>
      <c r="J769" s="738" t="s">
        <v>2458</v>
      </c>
      <c r="K769" s="738" t="s">
        <v>2459</v>
      </c>
      <c r="L769" s="740">
        <v>150.58999999999995</v>
      </c>
      <c r="M769" s="740">
        <v>2</v>
      </c>
      <c r="N769" s="741">
        <v>301.17999999999989</v>
      </c>
    </row>
    <row r="770" spans="1:14" ht="14.4" customHeight="1" x14ac:dyDescent="0.3">
      <c r="A770" s="736" t="s">
        <v>553</v>
      </c>
      <c r="B770" s="737" t="s">
        <v>2715</v>
      </c>
      <c r="C770" s="738" t="s">
        <v>563</v>
      </c>
      <c r="D770" s="739" t="s">
        <v>564</v>
      </c>
      <c r="E770" s="738" t="s">
        <v>1830</v>
      </c>
      <c r="F770" s="739" t="s">
        <v>2719</v>
      </c>
      <c r="G770" s="738" t="s">
        <v>622</v>
      </c>
      <c r="H770" s="738" t="s">
        <v>2460</v>
      </c>
      <c r="I770" s="738" t="s">
        <v>2461</v>
      </c>
      <c r="J770" s="738" t="s">
        <v>2462</v>
      </c>
      <c r="K770" s="738" t="s">
        <v>2463</v>
      </c>
      <c r="L770" s="740">
        <v>94.9</v>
      </c>
      <c r="M770" s="740">
        <v>1</v>
      </c>
      <c r="N770" s="741">
        <v>94.9</v>
      </c>
    </row>
    <row r="771" spans="1:14" ht="14.4" customHeight="1" x14ac:dyDescent="0.3">
      <c r="A771" s="736" t="s">
        <v>553</v>
      </c>
      <c r="B771" s="737" t="s">
        <v>2715</v>
      </c>
      <c r="C771" s="738" t="s">
        <v>563</v>
      </c>
      <c r="D771" s="739" t="s">
        <v>564</v>
      </c>
      <c r="E771" s="738" t="s">
        <v>1830</v>
      </c>
      <c r="F771" s="739" t="s">
        <v>2719</v>
      </c>
      <c r="G771" s="738" t="s">
        <v>622</v>
      </c>
      <c r="H771" s="738" t="s">
        <v>2464</v>
      </c>
      <c r="I771" s="738" t="s">
        <v>2465</v>
      </c>
      <c r="J771" s="738" t="s">
        <v>2466</v>
      </c>
      <c r="K771" s="738" t="s">
        <v>2459</v>
      </c>
      <c r="L771" s="740">
        <v>103.16</v>
      </c>
      <c r="M771" s="740">
        <v>1</v>
      </c>
      <c r="N771" s="741">
        <v>103.16</v>
      </c>
    </row>
    <row r="772" spans="1:14" ht="14.4" customHeight="1" x14ac:dyDescent="0.3">
      <c r="A772" s="736" t="s">
        <v>553</v>
      </c>
      <c r="B772" s="737" t="s">
        <v>2715</v>
      </c>
      <c r="C772" s="738" t="s">
        <v>563</v>
      </c>
      <c r="D772" s="739" t="s">
        <v>564</v>
      </c>
      <c r="E772" s="738" t="s">
        <v>1830</v>
      </c>
      <c r="F772" s="739" t="s">
        <v>2719</v>
      </c>
      <c r="G772" s="738" t="s">
        <v>1499</v>
      </c>
      <c r="H772" s="738" t="s">
        <v>1835</v>
      </c>
      <c r="I772" s="738" t="s">
        <v>1835</v>
      </c>
      <c r="J772" s="738" t="s">
        <v>1836</v>
      </c>
      <c r="K772" s="738" t="s">
        <v>1837</v>
      </c>
      <c r="L772" s="740">
        <v>159.5</v>
      </c>
      <c r="M772" s="740">
        <v>3.8</v>
      </c>
      <c r="N772" s="741">
        <v>606.1</v>
      </c>
    </row>
    <row r="773" spans="1:14" ht="14.4" customHeight="1" x14ac:dyDescent="0.3">
      <c r="A773" s="736" t="s">
        <v>553</v>
      </c>
      <c r="B773" s="737" t="s">
        <v>2715</v>
      </c>
      <c r="C773" s="738" t="s">
        <v>563</v>
      </c>
      <c r="D773" s="739" t="s">
        <v>564</v>
      </c>
      <c r="E773" s="738" t="s">
        <v>1830</v>
      </c>
      <c r="F773" s="739" t="s">
        <v>2719</v>
      </c>
      <c r="G773" s="738" t="s">
        <v>1499</v>
      </c>
      <c r="H773" s="738" t="s">
        <v>2467</v>
      </c>
      <c r="I773" s="738" t="s">
        <v>2467</v>
      </c>
      <c r="J773" s="738" t="s">
        <v>2468</v>
      </c>
      <c r="K773" s="738" t="s">
        <v>2469</v>
      </c>
      <c r="L773" s="740">
        <v>284.67999999999995</v>
      </c>
      <c r="M773" s="740">
        <v>4</v>
      </c>
      <c r="N773" s="741">
        <v>1138.7199999999998</v>
      </c>
    </row>
    <row r="774" spans="1:14" ht="14.4" customHeight="1" x14ac:dyDescent="0.3">
      <c r="A774" s="736" t="s">
        <v>553</v>
      </c>
      <c r="B774" s="737" t="s">
        <v>2715</v>
      </c>
      <c r="C774" s="738" t="s">
        <v>563</v>
      </c>
      <c r="D774" s="739" t="s">
        <v>564</v>
      </c>
      <c r="E774" s="738" t="s">
        <v>2470</v>
      </c>
      <c r="F774" s="739" t="s">
        <v>2721</v>
      </c>
      <c r="G774" s="738"/>
      <c r="H774" s="738"/>
      <c r="I774" s="738" t="s">
        <v>2471</v>
      </c>
      <c r="J774" s="738" t="s">
        <v>2472</v>
      </c>
      <c r="K774" s="738" t="s">
        <v>2473</v>
      </c>
      <c r="L774" s="740">
        <v>1287</v>
      </c>
      <c r="M774" s="740">
        <v>7</v>
      </c>
      <c r="N774" s="741">
        <v>9009</v>
      </c>
    </row>
    <row r="775" spans="1:14" ht="14.4" customHeight="1" x14ac:dyDescent="0.3">
      <c r="A775" s="736" t="s">
        <v>553</v>
      </c>
      <c r="B775" s="737" t="s">
        <v>2715</v>
      </c>
      <c r="C775" s="738" t="s">
        <v>563</v>
      </c>
      <c r="D775" s="739" t="s">
        <v>564</v>
      </c>
      <c r="E775" s="738" t="s">
        <v>2470</v>
      </c>
      <c r="F775" s="739" t="s">
        <v>2721</v>
      </c>
      <c r="G775" s="738"/>
      <c r="H775" s="738"/>
      <c r="I775" s="738" t="s">
        <v>2474</v>
      </c>
      <c r="J775" s="738" t="s">
        <v>2475</v>
      </c>
      <c r="K775" s="738" t="s">
        <v>2476</v>
      </c>
      <c r="L775" s="740">
        <v>5722.2</v>
      </c>
      <c r="M775" s="740">
        <v>4</v>
      </c>
      <c r="N775" s="741">
        <v>22888.799999999999</v>
      </c>
    </row>
    <row r="776" spans="1:14" ht="14.4" customHeight="1" x14ac:dyDescent="0.3">
      <c r="A776" s="736" t="s">
        <v>553</v>
      </c>
      <c r="B776" s="737" t="s">
        <v>2715</v>
      </c>
      <c r="C776" s="738" t="s">
        <v>563</v>
      </c>
      <c r="D776" s="739" t="s">
        <v>564</v>
      </c>
      <c r="E776" s="738" t="s">
        <v>1838</v>
      </c>
      <c r="F776" s="739" t="s">
        <v>2720</v>
      </c>
      <c r="G776" s="738" t="s">
        <v>622</v>
      </c>
      <c r="H776" s="738" t="s">
        <v>1843</v>
      </c>
      <c r="I776" s="738" t="s">
        <v>1844</v>
      </c>
      <c r="J776" s="738" t="s">
        <v>1845</v>
      </c>
      <c r="K776" s="738" t="s">
        <v>1846</v>
      </c>
      <c r="L776" s="740">
        <v>2443.1893551103954</v>
      </c>
      <c r="M776" s="740">
        <v>12</v>
      </c>
      <c r="N776" s="741">
        <v>29318.272261324742</v>
      </c>
    </row>
    <row r="777" spans="1:14" ht="14.4" customHeight="1" x14ac:dyDescent="0.3">
      <c r="A777" s="736" t="s">
        <v>553</v>
      </c>
      <c r="B777" s="737" t="s">
        <v>2715</v>
      </c>
      <c r="C777" s="738" t="s">
        <v>563</v>
      </c>
      <c r="D777" s="739" t="s">
        <v>564</v>
      </c>
      <c r="E777" s="738" t="s">
        <v>1838</v>
      </c>
      <c r="F777" s="739" t="s">
        <v>2720</v>
      </c>
      <c r="G777" s="738" t="s">
        <v>622</v>
      </c>
      <c r="H777" s="738" t="s">
        <v>1847</v>
      </c>
      <c r="I777" s="738" t="s">
        <v>1848</v>
      </c>
      <c r="J777" s="738" t="s">
        <v>1849</v>
      </c>
      <c r="K777" s="738" t="s">
        <v>1846</v>
      </c>
      <c r="L777" s="740">
        <v>2228.8199999999997</v>
      </c>
      <c r="M777" s="740">
        <v>1</v>
      </c>
      <c r="N777" s="741">
        <v>2228.8199999999997</v>
      </c>
    </row>
    <row r="778" spans="1:14" ht="14.4" customHeight="1" x14ac:dyDescent="0.3">
      <c r="A778" s="736" t="s">
        <v>553</v>
      </c>
      <c r="B778" s="737" t="s">
        <v>2715</v>
      </c>
      <c r="C778" s="738" t="s">
        <v>563</v>
      </c>
      <c r="D778" s="739" t="s">
        <v>564</v>
      </c>
      <c r="E778" s="738" t="s">
        <v>1838</v>
      </c>
      <c r="F778" s="739" t="s">
        <v>2720</v>
      </c>
      <c r="G778" s="738" t="s">
        <v>622</v>
      </c>
      <c r="H778" s="738" t="s">
        <v>2477</v>
      </c>
      <c r="I778" s="738" t="s">
        <v>2478</v>
      </c>
      <c r="J778" s="738" t="s">
        <v>2479</v>
      </c>
      <c r="K778" s="738" t="s">
        <v>1846</v>
      </c>
      <c r="L778" s="740">
        <v>2556.5300000000002</v>
      </c>
      <c r="M778" s="740">
        <v>1</v>
      </c>
      <c r="N778" s="741">
        <v>2556.5300000000002</v>
      </c>
    </row>
    <row r="779" spans="1:14" ht="14.4" customHeight="1" x14ac:dyDescent="0.3">
      <c r="A779" s="736" t="s">
        <v>553</v>
      </c>
      <c r="B779" s="737" t="s">
        <v>2715</v>
      </c>
      <c r="C779" s="738" t="s">
        <v>563</v>
      </c>
      <c r="D779" s="739" t="s">
        <v>564</v>
      </c>
      <c r="E779" s="738" t="s">
        <v>1838</v>
      </c>
      <c r="F779" s="739" t="s">
        <v>2720</v>
      </c>
      <c r="G779" s="738" t="s">
        <v>622</v>
      </c>
      <c r="H779" s="738" t="s">
        <v>2480</v>
      </c>
      <c r="I779" s="738" t="s">
        <v>2481</v>
      </c>
      <c r="J779" s="738" t="s">
        <v>2482</v>
      </c>
      <c r="K779" s="738" t="s">
        <v>2483</v>
      </c>
      <c r="L779" s="740">
        <v>3931.4</v>
      </c>
      <c r="M779" s="740">
        <v>4</v>
      </c>
      <c r="N779" s="741">
        <v>15725.6</v>
      </c>
    </row>
    <row r="780" spans="1:14" ht="14.4" customHeight="1" x14ac:dyDescent="0.3">
      <c r="A780" s="736" t="s">
        <v>553</v>
      </c>
      <c r="B780" s="737" t="s">
        <v>2715</v>
      </c>
      <c r="C780" s="738" t="s">
        <v>563</v>
      </c>
      <c r="D780" s="739" t="s">
        <v>564</v>
      </c>
      <c r="E780" s="738" t="s">
        <v>1838</v>
      </c>
      <c r="F780" s="739" t="s">
        <v>2720</v>
      </c>
      <c r="G780" s="738" t="s">
        <v>622</v>
      </c>
      <c r="H780" s="738" t="s">
        <v>1850</v>
      </c>
      <c r="I780" s="738" t="s">
        <v>1851</v>
      </c>
      <c r="J780" s="738" t="s">
        <v>1852</v>
      </c>
      <c r="K780" s="738" t="s">
        <v>1853</v>
      </c>
      <c r="L780" s="740">
        <v>1329.4601388888887</v>
      </c>
      <c r="M780" s="740">
        <v>18</v>
      </c>
      <c r="N780" s="741">
        <v>23930.282499999994</v>
      </c>
    </row>
    <row r="781" spans="1:14" ht="14.4" customHeight="1" x14ac:dyDescent="0.3">
      <c r="A781" s="736" t="s">
        <v>553</v>
      </c>
      <c r="B781" s="737" t="s">
        <v>2715</v>
      </c>
      <c r="C781" s="738" t="s">
        <v>563</v>
      </c>
      <c r="D781" s="739" t="s">
        <v>564</v>
      </c>
      <c r="E781" s="738" t="s">
        <v>1838</v>
      </c>
      <c r="F781" s="739" t="s">
        <v>2720</v>
      </c>
      <c r="G781" s="738" t="s">
        <v>622</v>
      </c>
      <c r="H781" s="738" t="s">
        <v>2484</v>
      </c>
      <c r="I781" s="738" t="s">
        <v>2484</v>
      </c>
      <c r="J781" s="738" t="s">
        <v>2485</v>
      </c>
      <c r="K781" s="738" t="s">
        <v>2486</v>
      </c>
      <c r="L781" s="740">
        <v>3524.84</v>
      </c>
      <c r="M781" s="740">
        <v>7</v>
      </c>
      <c r="N781" s="741">
        <v>24673.88</v>
      </c>
    </row>
    <row r="782" spans="1:14" ht="14.4" customHeight="1" x14ac:dyDescent="0.3">
      <c r="A782" s="736" t="s">
        <v>553</v>
      </c>
      <c r="B782" s="737" t="s">
        <v>2715</v>
      </c>
      <c r="C782" s="738" t="s">
        <v>563</v>
      </c>
      <c r="D782" s="739" t="s">
        <v>564</v>
      </c>
      <c r="E782" s="738" t="s">
        <v>1838</v>
      </c>
      <c r="F782" s="739" t="s">
        <v>2720</v>
      </c>
      <c r="G782" s="738" t="s">
        <v>622</v>
      </c>
      <c r="H782" s="738" t="s">
        <v>2487</v>
      </c>
      <c r="I782" s="738" t="s">
        <v>2488</v>
      </c>
      <c r="J782" s="738" t="s">
        <v>2489</v>
      </c>
      <c r="K782" s="738" t="s">
        <v>2490</v>
      </c>
      <c r="L782" s="740">
        <v>2221.3399999999997</v>
      </c>
      <c r="M782" s="740">
        <v>1</v>
      </c>
      <c r="N782" s="741">
        <v>2221.3399999999997</v>
      </c>
    </row>
    <row r="783" spans="1:14" ht="14.4" customHeight="1" x14ac:dyDescent="0.3">
      <c r="A783" s="736" t="s">
        <v>553</v>
      </c>
      <c r="B783" s="737" t="s">
        <v>2715</v>
      </c>
      <c r="C783" s="738" t="s">
        <v>563</v>
      </c>
      <c r="D783" s="739" t="s">
        <v>564</v>
      </c>
      <c r="E783" s="738" t="s">
        <v>1838</v>
      </c>
      <c r="F783" s="739" t="s">
        <v>2720</v>
      </c>
      <c r="G783" s="738" t="s">
        <v>622</v>
      </c>
      <c r="H783" s="738" t="s">
        <v>1854</v>
      </c>
      <c r="I783" s="738" t="s">
        <v>1855</v>
      </c>
      <c r="J783" s="738" t="s">
        <v>1845</v>
      </c>
      <c r="K783" s="738" t="s">
        <v>1856</v>
      </c>
      <c r="L783" s="740">
        <v>1285.9000753737296</v>
      </c>
      <c r="M783" s="740">
        <v>10</v>
      </c>
      <c r="N783" s="741">
        <v>12859.000753737295</v>
      </c>
    </row>
    <row r="784" spans="1:14" ht="14.4" customHeight="1" x14ac:dyDescent="0.3">
      <c r="A784" s="736" t="s">
        <v>553</v>
      </c>
      <c r="B784" s="737" t="s">
        <v>2715</v>
      </c>
      <c r="C784" s="738" t="s">
        <v>563</v>
      </c>
      <c r="D784" s="739" t="s">
        <v>564</v>
      </c>
      <c r="E784" s="738" t="s">
        <v>1838</v>
      </c>
      <c r="F784" s="739" t="s">
        <v>2720</v>
      </c>
      <c r="G784" s="738" t="s">
        <v>622</v>
      </c>
      <c r="H784" s="738" t="s">
        <v>2491</v>
      </c>
      <c r="I784" s="738" t="s">
        <v>2492</v>
      </c>
      <c r="J784" s="738" t="s">
        <v>2493</v>
      </c>
      <c r="K784" s="738" t="s">
        <v>2494</v>
      </c>
      <c r="L784" s="740">
        <v>1.1000000000000003</v>
      </c>
      <c r="M784" s="740">
        <v>1</v>
      </c>
      <c r="N784" s="741">
        <v>1.1000000000000003</v>
      </c>
    </row>
    <row r="785" spans="1:14" ht="14.4" customHeight="1" x14ac:dyDescent="0.3">
      <c r="A785" s="736" t="s">
        <v>553</v>
      </c>
      <c r="B785" s="737" t="s">
        <v>2715</v>
      </c>
      <c r="C785" s="738" t="s">
        <v>566</v>
      </c>
      <c r="D785" s="739" t="s">
        <v>567</v>
      </c>
      <c r="E785" s="738" t="s">
        <v>578</v>
      </c>
      <c r="F785" s="739" t="s">
        <v>2716</v>
      </c>
      <c r="G785" s="738"/>
      <c r="H785" s="738" t="s">
        <v>2495</v>
      </c>
      <c r="I785" s="738" t="s">
        <v>2496</v>
      </c>
      <c r="J785" s="738" t="s">
        <v>2497</v>
      </c>
      <c r="K785" s="738" t="s">
        <v>2498</v>
      </c>
      <c r="L785" s="740">
        <v>1719.5200000000002</v>
      </c>
      <c r="M785" s="740">
        <v>180</v>
      </c>
      <c r="N785" s="741">
        <v>309513.60000000003</v>
      </c>
    </row>
    <row r="786" spans="1:14" ht="14.4" customHeight="1" x14ac:dyDescent="0.3">
      <c r="A786" s="736" t="s">
        <v>553</v>
      </c>
      <c r="B786" s="737" t="s">
        <v>2715</v>
      </c>
      <c r="C786" s="738" t="s">
        <v>566</v>
      </c>
      <c r="D786" s="739" t="s">
        <v>567</v>
      </c>
      <c r="E786" s="738" t="s">
        <v>578</v>
      </c>
      <c r="F786" s="739" t="s">
        <v>2716</v>
      </c>
      <c r="G786" s="738"/>
      <c r="H786" s="738" t="s">
        <v>2499</v>
      </c>
      <c r="I786" s="738" t="s">
        <v>2500</v>
      </c>
      <c r="J786" s="738" t="s">
        <v>2501</v>
      </c>
      <c r="K786" s="738" t="s">
        <v>2502</v>
      </c>
      <c r="L786" s="740">
        <v>5746.65</v>
      </c>
      <c r="M786" s="740">
        <v>31</v>
      </c>
      <c r="N786" s="741">
        <v>178146.15</v>
      </c>
    </row>
    <row r="787" spans="1:14" ht="14.4" customHeight="1" x14ac:dyDescent="0.3">
      <c r="A787" s="736" t="s">
        <v>553</v>
      </c>
      <c r="B787" s="737" t="s">
        <v>2715</v>
      </c>
      <c r="C787" s="738" t="s">
        <v>566</v>
      </c>
      <c r="D787" s="739" t="s">
        <v>567</v>
      </c>
      <c r="E787" s="738" t="s">
        <v>578</v>
      </c>
      <c r="F787" s="739" t="s">
        <v>2716</v>
      </c>
      <c r="G787" s="738" t="s">
        <v>622</v>
      </c>
      <c r="H787" s="738" t="s">
        <v>623</v>
      </c>
      <c r="I787" s="738" t="s">
        <v>623</v>
      </c>
      <c r="J787" s="738" t="s">
        <v>624</v>
      </c>
      <c r="K787" s="738" t="s">
        <v>625</v>
      </c>
      <c r="L787" s="740">
        <v>171.59999797002556</v>
      </c>
      <c r="M787" s="740">
        <v>143</v>
      </c>
      <c r="N787" s="741">
        <v>24538.799709713654</v>
      </c>
    </row>
    <row r="788" spans="1:14" ht="14.4" customHeight="1" x14ac:dyDescent="0.3">
      <c r="A788" s="736" t="s">
        <v>553</v>
      </c>
      <c r="B788" s="737" t="s">
        <v>2715</v>
      </c>
      <c r="C788" s="738" t="s">
        <v>566</v>
      </c>
      <c r="D788" s="739" t="s">
        <v>567</v>
      </c>
      <c r="E788" s="738" t="s">
        <v>578</v>
      </c>
      <c r="F788" s="739" t="s">
        <v>2716</v>
      </c>
      <c r="G788" s="738" t="s">
        <v>622</v>
      </c>
      <c r="H788" s="738" t="s">
        <v>629</v>
      </c>
      <c r="I788" s="738" t="s">
        <v>629</v>
      </c>
      <c r="J788" s="738" t="s">
        <v>630</v>
      </c>
      <c r="K788" s="738" t="s">
        <v>628</v>
      </c>
      <c r="L788" s="740">
        <v>143.00000555669084</v>
      </c>
      <c r="M788" s="740">
        <v>20</v>
      </c>
      <c r="N788" s="741">
        <v>2860.000111133817</v>
      </c>
    </row>
    <row r="789" spans="1:14" ht="14.4" customHeight="1" x14ac:dyDescent="0.3">
      <c r="A789" s="736" t="s">
        <v>553</v>
      </c>
      <c r="B789" s="737" t="s">
        <v>2715</v>
      </c>
      <c r="C789" s="738" t="s">
        <v>566</v>
      </c>
      <c r="D789" s="739" t="s">
        <v>567</v>
      </c>
      <c r="E789" s="738" t="s">
        <v>578</v>
      </c>
      <c r="F789" s="739" t="s">
        <v>2716</v>
      </c>
      <c r="G789" s="738" t="s">
        <v>622</v>
      </c>
      <c r="H789" s="738" t="s">
        <v>631</v>
      </c>
      <c r="I789" s="738" t="s">
        <v>631</v>
      </c>
      <c r="J789" s="738" t="s">
        <v>624</v>
      </c>
      <c r="K789" s="738" t="s">
        <v>632</v>
      </c>
      <c r="L789" s="740">
        <v>92.949999391990673</v>
      </c>
      <c r="M789" s="740">
        <v>55</v>
      </c>
      <c r="N789" s="741">
        <v>5112.2499665594869</v>
      </c>
    </row>
    <row r="790" spans="1:14" ht="14.4" customHeight="1" x14ac:dyDescent="0.3">
      <c r="A790" s="736" t="s">
        <v>553</v>
      </c>
      <c r="B790" s="737" t="s">
        <v>2715</v>
      </c>
      <c r="C790" s="738" t="s">
        <v>566</v>
      </c>
      <c r="D790" s="739" t="s">
        <v>567</v>
      </c>
      <c r="E790" s="738" t="s">
        <v>578</v>
      </c>
      <c r="F790" s="739" t="s">
        <v>2716</v>
      </c>
      <c r="G790" s="738" t="s">
        <v>622</v>
      </c>
      <c r="H790" s="738" t="s">
        <v>633</v>
      </c>
      <c r="I790" s="738" t="s">
        <v>633</v>
      </c>
      <c r="J790" s="738" t="s">
        <v>624</v>
      </c>
      <c r="K790" s="738" t="s">
        <v>634</v>
      </c>
      <c r="L790" s="740">
        <v>93.5</v>
      </c>
      <c r="M790" s="740">
        <v>26</v>
      </c>
      <c r="N790" s="741">
        <v>2431</v>
      </c>
    </row>
    <row r="791" spans="1:14" ht="14.4" customHeight="1" x14ac:dyDescent="0.3">
      <c r="A791" s="736" t="s">
        <v>553</v>
      </c>
      <c r="B791" s="737" t="s">
        <v>2715</v>
      </c>
      <c r="C791" s="738" t="s">
        <v>566</v>
      </c>
      <c r="D791" s="739" t="s">
        <v>567</v>
      </c>
      <c r="E791" s="738" t="s">
        <v>578</v>
      </c>
      <c r="F791" s="739" t="s">
        <v>2716</v>
      </c>
      <c r="G791" s="738" t="s">
        <v>622</v>
      </c>
      <c r="H791" s="738" t="s">
        <v>635</v>
      </c>
      <c r="I791" s="738" t="s">
        <v>636</v>
      </c>
      <c r="J791" s="738" t="s">
        <v>637</v>
      </c>
      <c r="K791" s="738" t="s">
        <v>638</v>
      </c>
      <c r="L791" s="740">
        <v>87.03</v>
      </c>
      <c r="M791" s="740">
        <v>1</v>
      </c>
      <c r="N791" s="741">
        <v>87.03</v>
      </c>
    </row>
    <row r="792" spans="1:14" ht="14.4" customHeight="1" x14ac:dyDescent="0.3">
      <c r="A792" s="736" t="s">
        <v>553</v>
      </c>
      <c r="B792" s="737" t="s">
        <v>2715</v>
      </c>
      <c r="C792" s="738" t="s">
        <v>566</v>
      </c>
      <c r="D792" s="739" t="s">
        <v>567</v>
      </c>
      <c r="E792" s="738" t="s">
        <v>578</v>
      </c>
      <c r="F792" s="739" t="s">
        <v>2716</v>
      </c>
      <c r="G792" s="738" t="s">
        <v>622</v>
      </c>
      <c r="H792" s="738" t="s">
        <v>639</v>
      </c>
      <c r="I792" s="738" t="s">
        <v>640</v>
      </c>
      <c r="J792" s="738" t="s">
        <v>641</v>
      </c>
      <c r="K792" s="738" t="s">
        <v>642</v>
      </c>
      <c r="L792" s="740">
        <v>96.819733301758703</v>
      </c>
      <c r="M792" s="740">
        <v>60</v>
      </c>
      <c r="N792" s="741">
        <v>5809.1839981055218</v>
      </c>
    </row>
    <row r="793" spans="1:14" ht="14.4" customHeight="1" x14ac:dyDescent="0.3">
      <c r="A793" s="736" t="s">
        <v>553</v>
      </c>
      <c r="B793" s="737" t="s">
        <v>2715</v>
      </c>
      <c r="C793" s="738" t="s">
        <v>566</v>
      </c>
      <c r="D793" s="739" t="s">
        <v>567</v>
      </c>
      <c r="E793" s="738" t="s">
        <v>578</v>
      </c>
      <c r="F793" s="739" t="s">
        <v>2716</v>
      </c>
      <c r="G793" s="738" t="s">
        <v>622</v>
      </c>
      <c r="H793" s="738" t="s">
        <v>643</v>
      </c>
      <c r="I793" s="738" t="s">
        <v>644</v>
      </c>
      <c r="J793" s="738" t="s">
        <v>641</v>
      </c>
      <c r="K793" s="738" t="s">
        <v>645</v>
      </c>
      <c r="L793" s="740">
        <v>100.75999999999999</v>
      </c>
      <c r="M793" s="740">
        <v>60</v>
      </c>
      <c r="N793" s="741">
        <v>6045.5999999999995</v>
      </c>
    </row>
    <row r="794" spans="1:14" ht="14.4" customHeight="1" x14ac:dyDescent="0.3">
      <c r="A794" s="736" t="s">
        <v>553</v>
      </c>
      <c r="B794" s="737" t="s">
        <v>2715</v>
      </c>
      <c r="C794" s="738" t="s">
        <v>566</v>
      </c>
      <c r="D794" s="739" t="s">
        <v>567</v>
      </c>
      <c r="E794" s="738" t="s">
        <v>578</v>
      </c>
      <c r="F794" s="739" t="s">
        <v>2716</v>
      </c>
      <c r="G794" s="738" t="s">
        <v>622</v>
      </c>
      <c r="H794" s="738" t="s">
        <v>646</v>
      </c>
      <c r="I794" s="738" t="s">
        <v>647</v>
      </c>
      <c r="J794" s="738" t="s">
        <v>648</v>
      </c>
      <c r="K794" s="738" t="s">
        <v>649</v>
      </c>
      <c r="L794" s="740">
        <v>177.21</v>
      </c>
      <c r="M794" s="740">
        <v>5</v>
      </c>
      <c r="N794" s="741">
        <v>886.05000000000007</v>
      </c>
    </row>
    <row r="795" spans="1:14" ht="14.4" customHeight="1" x14ac:dyDescent="0.3">
      <c r="A795" s="736" t="s">
        <v>553</v>
      </c>
      <c r="B795" s="737" t="s">
        <v>2715</v>
      </c>
      <c r="C795" s="738" t="s">
        <v>566</v>
      </c>
      <c r="D795" s="739" t="s">
        <v>567</v>
      </c>
      <c r="E795" s="738" t="s">
        <v>578</v>
      </c>
      <c r="F795" s="739" t="s">
        <v>2716</v>
      </c>
      <c r="G795" s="738" t="s">
        <v>622</v>
      </c>
      <c r="H795" s="738" t="s">
        <v>1883</v>
      </c>
      <c r="I795" s="738" t="s">
        <v>1884</v>
      </c>
      <c r="J795" s="738" t="s">
        <v>1885</v>
      </c>
      <c r="K795" s="738" t="s">
        <v>1886</v>
      </c>
      <c r="L795" s="740">
        <v>115.93995862831864</v>
      </c>
      <c r="M795" s="740">
        <v>30</v>
      </c>
      <c r="N795" s="741">
        <v>3478.198758849559</v>
      </c>
    </row>
    <row r="796" spans="1:14" ht="14.4" customHeight="1" x14ac:dyDescent="0.3">
      <c r="A796" s="736" t="s">
        <v>553</v>
      </c>
      <c r="B796" s="737" t="s">
        <v>2715</v>
      </c>
      <c r="C796" s="738" t="s">
        <v>566</v>
      </c>
      <c r="D796" s="739" t="s">
        <v>567</v>
      </c>
      <c r="E796" s="738" t="s">
        <v>578</v>
      </c>
      <c r="F796" s="739" t="s">
        <v>2716</v>
      </c>
      <c r="G796" s="738" t="s">
        <v>622</v>
      </c>
      <c r="H796" s="738" t="s">
        <v>733</v>
      </c>
      <c r="I796" s="738" t="s">
        <v>733</v>
      </c>
      <c r="J796" s="738" t="s">
        <v>734</v>
      </c>
      <c r="K796" s="738" t="s">
        <v>735</v>
      </c>
      <c r="L796" s="740">
        <v>36.529992667668793</v>
      </c>
      <c r="M796" s="740">
        <v>160</v>
      </c>
      <c r="N796" s="741">
        <v>5844.7988268270065</v>
      </c>
    </row>
    <row r="797" spans="1:14" ht="14.4" customHeight="1" x14ac:dyDescent="0.3">
      <c r="A797" s="736" t="s">
        <v>553</v>
      </c>
      <c r="B797" s="737" t="s">
        <v>2715</v>
      </c>
      <c r="C797" s="738" t="s">
        <v>566</v>
      </c>
      <c r="D797" s="739" t="s">
        <v>567</v>
      </c>
      <c r="E797" s="738" t="s">
        <v>578</v>
      </c>
      <c r="F797" s="739" t="s">
        <v>2716</v>
      </c>
      <c r="G797" s="738" t="s">
        <v>622</v>
      </c>
      <c r="H797" s="738" t="s">
        <v>766</v>
      </c>
      <c r="I797" s="738" t="s">
        <v>767</v>
      </c>
      <c r="J797" s="738" t="s">
        <v>768</v>
      </c>
      <c r="K797" s="738" t="s">
        <v>769</v>
      </c>
      <c r="L797" s="740">
        <v>8.5800648928123913</v>
      </c>
      <c r="M797" s="740">
        <v>165</v>
      </c>
      <c r="N797" s="741">
        <v>1415.7107073140446</v>
      </c>
    </row>
    <row r="798" spans="1:14" ht="14.4" customHeight="1" x14ac:dyDescent="0.3">
      <c r="A798" s="736" t="s">
        <v>553</v>
      </c>
      <c r="B798" s="737" t="s">
        <v>2715</v>
      </c>
      <c r="C798" s="738" t="s">
        <v>566</v>
      </c>
      <c r="D798" s="739" t="s">
        <v>567</v>
      </c>
      <c r="E798" s="738" t="s">
        <v>578</v>
      </c>
      <c r="F798" s="739" t="s">
        <v>2716</v>
      </c>
      <c r="G798" s="738" t="s">
        <v>622</v>
      </c>
      <c r="H798" s="738" t="s">
        <v>821</v>
      </c>
      <c r="I798" s="738" t="s">
        <v>822</v>
      </c>
      <c r="J798" s="738" t="s">
        <v>823</v>
      </c>
      <c r="K798" s="738" t="s">
        <v>824</v>
      </c>
      <c r="L798" s="740">
        <v>176.61985998331625</v>
      </c>
      <c r="M798" s="740">
        <v>145</v>
      </c>
      <c r="N798" s="741">
        <v>25609.879697580855</v>
      </c>
    </row>
    <row r="799" spans="1:14" ht="14.4" customHeight="1" x14ac:dyDescent="0.3">
      <c r="A799" s="736" t="s">
        <v>553</v>
      </c>
      <c r="B799" s="737" t="s">
        <v>2715</v>
      </c>
      <c r="C799" s="738" t="s">
        <v>566</v>
      </c>
      <c r="D799" s="739" t="s">
        <v>567</v>
      </c>
      <c r="E799" s="738" t="s">
        <v>578</v>
      </c>
      <c r="F799" s="739" t="s">
        <v>2716</v>
      </c>
      <c r="G799" s="738" t="s">
        <v>622</v>
      </c>
      <c r="H799" s="738" t="s">
        <v>833</v>
      </c>
      <c r="I799" s="738" t="s">
        <v>834</v>
      </c>
      <c r="J799" s="738" t="s">
        <v>835</v>
      </c>
      <c r="K799" s="738" t="s">
        <v>836</v>
      </c>
      <c r="L799" s="740">
        <v>60.139967439411009</v>
      </c>
      <c r="M799" s="740">
        <v>215</v>
      </c>
      <c r="N799" s="741">
        <v>12930.092999473367</v>
      </c>
    </row>
    <row r="800" spans="1:14" ht="14.4" customHeight="1" x14ac:dyDescent="0.3">
      <c r="A800" s="736" t="s">
        <v>553</v>
      </c>
      <c r="B800" s="737" t="s">
        <v>2715</v>
      </c>
      <c r="C800" s="738" t="s">
        <v>566</v>
      </c>
      <c r="D800" s="739" t="s">
        <v>567</v>
      </c>
      <c r="E800" s="738" t="s">
        <v>578</v>
      </c>
      <c r="F800" s="739" t="s">
        <v>2716</v>
      </c>
      <c r="G800" s="738" t="s">
        <v>622</v>
      </c>
      <c r="H800" s="738" t="s">
        <v>852</v>
      </c>
      <c r="I800" s="738" t="s">
        <v>853</v>
      </c>
      <c r="J800" s="738" t="s">
        <v>854</v>
      </c>
      <c r="K800" s="738" t="s">
        <v>855</v>
      </c>
      <c r="L800" s="740">
        <v>41.20000000000001</v>
      </c>
      <c r="M800" s="740">
        <v>60</v>
      </c>
      <c r="N800" s="741">
        <v>2472.0000000000005</v>
      </c>
    </row>
    <row r="801" spans="1:14" ht="14.4" customHeight="1" x14ac:dyDescent="0.3">
      <c r="A801" s="736" t="s">
        <v>553</v>
      </c>
      <c r="B801" s="737" t="s">
        <v>2715</v>
      </c>
      <c r="C801" s="738" t="s">
        <v>566</v>
      </c>
      <c r="D801" s="739" t="s">
        <v>567</v>
      </c>
      <c r="E801" s="738" t="s">
        <v>578</v>
      </c>
      <c r="F801" s="739" t="s">
        <v>2716</v>
      </c>
      <c r="G801" s="738" t="s">
        <v>622</v>
      </c>
      <c r="H801" s="738" t="s">
        <v>868</v>
      </c>
      <c r="I801" s="738" t="s">
        <v>869</v>
      </c>
      <c r="J801" s="738" t="s">
        <v>707</v>
      </c>
      <c r="K801" s="738" t="s">
        <v>870</v>
      </c>
      <c r="L801" s="740">
        <v>44.970000000000006</v>
      </c>
      <c r="M801" s="740">
        <v>40</v>
      </c>
      <c r="N801" s="741">
        <v>1798.8000000000002</v>
      </c>
    </row>
    <row r="802" spans="1:14" ht="14.4" customHeight="1" x14ac:dyDescent="0.3">
      <c r="A802" s="736" t="s">
        <v>553</v>
      </c>
      <c r="B802" s="737" t="s">
        <v>2715</v>
      </c>
      <c r="C802" s="738" t="s">
        <v>566</v>
      </c>
      <c r="D802" s="739" t="s">
        <v>567</v>
      </c>
      <c r="E802" s="738" t="s">
        <v>578</v>
      </c>
      <c r="F802" s="739" t="s">
        <v>2716</v>
      </c>
      <c r="G802" s="738" t="s">
        <v>622</v>
      </c>
      <c r="H802" s="738" t="s">
        <v>878</v>
      </c>
      <c r="I802" s="738" t="s">
        <v>879</v>
      </c>
      <c r="J802" s="738" t="s">
        <v>876</v>
      </c>
      <c r="K802" s="738" t="s">
        <v>880</v>
      </c>
      <c r="L802" s="740">
        <v>210.01826705029049</v>
      </c>
      <c r="M802" s="740">
        <v>2</v>
      </c>
      <c r="N802" s="741">
        <v>420.03653410058098</v>
      </c>
    </row>
    <row r="803" spans="1:14" ht="14.4" customHeight="1" x14ac:dyDescent="0.3">
      <c r="A803" s="736" t="s">
        <v>553</v>
      </c>
      <c r="B803" s="737" t="s">
        <v>2715</v>
      </c>
      <c r="C803" s="738" t="s">
        <v>566</v>
      </c>
      <c r="D803" s="739" t="s">
        <v>567</v>
      </c>
      <c r="E803" s="738" t="s">
        <v>578</v>
      </c>
      <c r="F803" s="739" t="s">
        <v>2716</v>
      </c>
      <c r="G803" s="738" t="s">
        <v>622</v>
      </c>
      <c r="H803" s="738" t="s">
        <v>881</v>
      </c>
      <c r="I803" s="738" t="s">
        <v>882</v>
      </c>
      <c r="J803" s="738" t="s">
        <v>883</v>
      </c>
      <c r="K803" s="738" t="s">
        <v>884</v>
      </c>
      <c r="L803" s="740">
        <v>375.80000000000007</v>
      </c>
      <c r="M803" s="740">
        <v>65</v>
      </c>
      <c r="N803" s="741">
        <v>24427.000000000004</v>
      </c>
    </row>
    <row r="804" spans="1:14" ht="14.4" customHeight="1" x14ac:dyDescent="0.3">
      <c r="A804" s="736" t="s">
        <v>553</v>
      </c>
      <c r="B804" s="737" t="s">
        <v>2715</v>
      </c>
      <c r="C804" s="738" t="s">
        <v>566</v>
      </c>
      <c r="D804" s="739" t="s">
        <v>567</v>
      </c>
      <c r="E804" s="738" t="s">
        <v>578</v>
      </c>
      <c r="F804" s="739" t="s">
        <v>2716</v>
      </c>
      <c r="G804" s="738" t="s">
        <v>622</v>
      </c>
      <c r="H804" s="738" t="s">
        <v>901</v>
      </c>
      <c r="I804" s="738" t="s">
        <v>902</v>
      </c>
      <c r="J804" s="738" t="s">
        <v>903</v>
      </c>
      <c r="K804" s="738" t="s">
        <v>904</v>
      </c>
      <c r="L804" s="740">
        <v>9.294912389321075</v>
      </c>
      <c r="M804" s="740">
        <v>1135</v>
      </c>
      <c r="N804" s="741">
        <v>10549.725561879421</v>
      </c>
    </row>
    <row r="805" spans="1:14" ht="14.4" customHeight="1" x14ac:dyDescent="0.3">
      <c r="A805" s="736" t="s">
        <v>553</v>
      </c>
      <c r="B805" s="737" t="s">
        <v>2715</v>
      </c>
      <c r="C805" s="738" t="s">
        <v>566</v>
      </c>
      <c r="D805" s="739" t="s">
        <v>567</v>
      </c>
      <c r="E805" s="738" t="s">
        <v>578</v>
      </c>
      <c r="F805" s="739" t="s">
        <v>2716</v>
      </c>
      <c r="G805" s="738" t="s">
        <v>622</v>
      </c>
      <c r="H805" s="738" t="s">
        <v>935</v>
      </c>
      <c r="I805" s="738" t="s">
        <v>936</v>
      </c>
      <c r="J805" s="738" t="s">
        <v>937</v>
      </c>
      <c r="K805" s="738" t="s">
        <v>938</v>
      </c>
      <c r="L805" s="740">
        <v>112.95993953753927</v>
      </c>
      <c r="M805" s="740">
        <v>20</v>
      </c>
      <c r="N805" s="741">
        <v>2259.1987907507855</v>
      </c>
    </row>
    <row r="806" spans="1:14" ht="14.4" customHeight="1" x14ac:dyDescent="0.3">
      <c r="A806" s="736" t="s">
        <v>553</v>
      </c>
      <c r="B806" s="737" t="s">
        <v>2715</v>
      </c>
      <c r="C806" s="738" t="s">
        <v>566</v>
      </c>
      <c r="D806" s="739" t="s">
        <v>567</v>
      </c>
      <c r="E806" s="738" t="s">
        <v>578</v>
      </c>
      <c r="F806" s="739" t="s">
        <v>2716</v>
      </c>
      <c r="G806" s="738" t="s">
        <v>622</v>
      </c>
      <c r="H806" s="738" t="s">
        <v>951</v>
      </c>
      <c r="I806" s="738" t="s">
        <v>952</v>
      </c>
      <c r="J806" s="738" t="s">
        <v>953</v>
      </c>
      <c r="K806" s="738" t="s">
        <v>954</v>
      </c>
      <c r="L806" s="740">
        <v>73.469999999999985</v>
      </c>
      <c r="M806" s="740">
        <v>10</v>
      </c>
      <c r="N806" s="741">
        <v>734.69999999999982</v>
      </c>
    </row>
    <row r="807" spans="1:14" ht="14.4" customHeight="1" x14ac:dyDescent="0.3">
      <c r="A807" s="736" t="s">
        <v>553</v>
      </c>
      <c r="B807" s="737" t="s">
        <v>2715</v>
      </c>
      <c r="C807" s="738" t="s">
        <v>566</v>
      </c>
      <c r="D807" s="739" t="s">
        <v>567</v>
      </c>
      <c r="E807" s="738" t="s">
        <v>578</v>
      </c>
      <c r="F807" s="739" t="s">
        <v>2716</v>
      </c>
      <c r="G807" s="738" t="s">
        <v>622</v>
      </c>
      <c r="H807" s="738" t="s">
        <v>977</v>
      </c>
      <c r="I807" s="738" t="s">
        <v>977</v>
      </c>
      <c r="J807" s="738" t="s">
        <v>624</v>
      </c>
      <c r="K807" s="738" t="s">
        <v>978</v>
      </c>
      <c r="L807" s="740">
        <v>192.5</v>
      </c>
      <c r="M807" s="740">
        <v>3</v>
      </c>
      <c r="N807" s="741">
        <v>577.5</v>
      </c>
    </row>
    <row r="808" spans="1:14" ht="14.4" customHeight="1" x14ac:dyDescent="0.3">
      <c r="A808" s="736" t="s">
        <v>553</v>
      </c>
      <c r="B808" s="737" t="s">
        <v>2715</v>
      </c>
      <c r="C808" s="738" t="s">
        <v>566</v>
      </c>
      <c r="D808" s="739" t="s">
        <v>567</v>
      </c>
      <c r="E808" s="738" t="s">
        <v>578</v>
      </c>
      <c r="F808" s="739" t="s">
        <v>2716</v>
      </c>
      <c r="G808" s="738" t="s">
        <v>622</v>
      </c>
      <c r="H808" s="738" t="s">
        <v>1033</v>
      </c>
      <c r="I808" s="738" t="s">
        <v>1034</v>
      </c>
      <c r="J808" s="738" t="s">
        <v>1035</v>
      </c>
      <c r="K808" s="738" t="s">
        <v>1036</v>
      </c>
      <c r="L808" s="740">
        <v>14.299909131662057</v>
      </c>
      <c r="M808" s="740">
        <v>220</v>
      </c>
      <c r="N808" s="741">
        <v>3145.9800089656524</v>
      </c>
    </row>
    <row r="809" spans="1:14" ht="14.4" customHeight="1" x14ac:dyDescent="0.3">
      <c r="A809" s="736" t="s">
        <v>553</v>
      </c>
      <c r="B809" s="737" t="s">
        <v>2715</v>
      </c>
      <c r="C809" s="738" t="s">
        <v>566</v>
      </c>
      <c r="D809" s="739" t="s">
        <v>567</v>
      </c>
      <c r="E809" s="738" t="s">
        <v>578</v>
      </c>
      <c r="F809" s="739" t="s">
        <v>2716</v>
      </c>
      <c r="G809" s="738" t="s">
        <v>622</v>
      </c>
      <c r="H809" s="738" t="s">
        <v>1037</v>
      </c>
      <c r="I809" s="738" t="s">
        <v>1038</v>
      </c>
      <c r="J809" s="738" t="s">
        <v>1039</v>
      </c>
      <c r="K809" s="738" t="s">
        <v>1040</v>
      </c>
      <c r="L809" s="740">
        <v>10.131982494432895</v>
      </c>
      <c r="M809" s="740">
        <v>957</v>
      </c>
      <c r="N809" s="741">
        <v>9696.3072471722808</v>
      </c>
    </row>
    <row r="810" spans="1:14" ht="14.4" customHeight="1" x14ac:dyDescent="0.3">
      <c r="A810" s="736" t="s">
        <v>553</v>
      </c>
      <c r="B810" s="737" t="s">
        <v>2715</v>
      </c>
      <c r="C810" s="738" t="s">
        <v>566</v>
      </c>
      <c r="D810" s="739" t="s">
        <v>567</v>
      </c>
      <c r="E810" s="738" t="s">
        <v>578</v>
      </c>
      <c r="F810" s="739" t="s">
        <v>2716</v>
      </c>
      <c r="G810" s="738" t="s">
        <v>622</v>
      </c>
      <c r="H810" s="738" t="s">
        <v>1055</v>
      </c>
      <c r="I810" s="738" t="s">
        <v>1056</v>
      </c>
      <c r="J810" s="738" t="s">
        <v>1057</v>
      </c>
      <c r="K810" s="738" t="s">
        <v>1058</v>
      </c>
      <c r="L810" s="740">
        <v>154.03</v>
      </c>
      <c r="M810" s="740">
        <v>75</v>
      </c>
      <c r="N810" s="741">
        <v>11552.25</v>
      </c>
    </row>
    <row r="811" spans="1:14" ht="14.4" customHeight="1" x14ac:dyDescent="0.3">
      <c r="A811" s="736" t="s">
        <v>553</v>
      </c>
      <c r="B811" s="737" t="s">
        <v>2715</v>
      </c>
      <c r="C811" s="738" t="s">
        <v>566</v>
      </c>
      <c r="D811" s="739" t="s">
        <v>567</v>
      </c>
      <c r="E811" s="738" t="s">
        <v>578</v>
      </c>
      <c r="F811" s="739" t="s">
        <v>2716</v>
      </c>
      <c r="G811" s="738" t="s">
        <v>622</v>
      </c>
      <c r="H811" s="738" t="s">
        <v>1059</v>
      </c>
      <c r="I811" s="738" t="s">
        <v>1060</v>
      </c>
      <c r="J811" s="738" t="s">
        <v>1061</v>
      </c>
      <c r="K811" s="738" t="s">
        <v>1062</v>
      </c>
      <c r="L811" s="740">
        <v>11.110076562157994</v>
      </c>
      <c r="M811" s="740">
        <v>245</v>
      </c>
      <c r="N811" s="741">
        <v>2721.9687577287086</v>
      </c>
    </row>
    <row r="812" spans="1:14" ht="14.4" customHeight="1" x14ac:dyDescent="0.3">
      <c r="A812" s="736" t="s">
        <v>553</v>
      </c>
      <c r="B812" s="737" t="s">
        <v>2715</v>
      </c>
      <c r="C812" s="738" t="s">
        <v>566</v>
      </c>
      <c r="D812" s="739" t="s">
        <v>567</v>
      </c>
      <c r="E812" s="738" t="s">
        <v>578</v>
      </c>
      <c r="F812" s="739" t="s">
        <v>2716</v>
      </c>
      <c r="G812" s="738" t="s">
        <v>622</v>
      </c>
      <c r="H812" s="738" t="s">
        <v>1063</v>
      </c>
      <c r="I812" s="738" t="s">
        <v>1064</v>
      </c>
      <c r="J812" s="738" t="s">
        <v>1065</v>
      </c>
      <c r="K812" s="738" t="s">
        <v>1066</v>
      </c>
      <c r="L812" s="740">
        <v>19.76344568894924</v>
      </c>
      <c r="M812" s="740">
        <v>105</v>
      </c>
      <c r="N812" s="741">
        <v>2075.1617973396701</v>
      </c>
    </row>
    <row r="813" spans="1:14" ht="14.4" customHeight="1" x14ac:dyDescent="0.3">
      <c r="A813" s="736" t="s">
        <v>553</v>
      </c>
      <c r="B813" s="737" t="s">
        <v>2715</v>
      </c>
      <c r="C813" s="738" t="s">
        <v>566</v>
      </c>
      <c r="D813" s="739" t="s">
        <v>567</v>
      </c>
      <c r="E813" s="738" t="s">
        <v>578</v>
      </c>
      <c r="F813" s="739" t="s">
        <v>2716</v>
      </c>
      <c r="G813" s="738" t="s">
        <v>622</v>
      </c>
      <c r="H813" s="738" t="s">
        <v>2005</v>
      </c>
      <c r="I813" s="738" t="s">
        <v>2006</v>
      </c>
      <c r="J813" s="738" t="s">
        <v>2007</v>
      </c>
      <c r="K813" s="738" t="s">
        <v>1948</v>
      </c>
      <c r="L813" s="740">
        <v>57.939999999999976</v>
      </c>
      <c r="M813" s="740">
        <v>3</v>
      </c>
      <c r="N813" s="741">
        <v>173.81999999999994</v>
      </c>
    </row>
    <row r="814" spans="1:14" ht="14.4" customHeight="1" x14ac:dyDescent="0.3">
      <c r="A814" s="736" t="s">
        <v>553</v>
      </c>
      <c r="B814" s="737" t="s">
        <v>2715</v>
      </c>
      <c r="C814" s="738" t="s">
        <v>566</v>
      </c>
      <c r="D814" s="739" t="s">
        <v>567</v>
      </c>
      <c r="E814" s="738" t="s">
        <v>578</v>
      </c>
      <c r="F814" s="739" t="s">
        <v>2716</v>
      </c>
      <c r="G814" s="738" t="s">
        <v>622</v>
      </c>
      <c r="H814" s="738" t="s">
        <v>1110</v>
      </c>
      <c r="I814" s="738" t="s">
        <v>1111</v>
      </c>
      <c r="J814" s="738" t="s">
        <v>1112</v>
      </c>
      <c r="K814" s="738" t="s">
        <v>1113</v>
      </c>
      <c r="L814" s="740">
        <v>47.439999999999991</v>
      </c>
      <c r="M814" s="740">
        <v>11</v>
      </c>
      <c r="N814" s="741">
        <v>521.83999999999992</v>
      </c>
    </row>
    <row r="815" spans="1:14" ht="14.4" customHeight="1" x14ac:dyDescent="0.3">
      <c r="A815" s="736" t="s">
        <v>553</v>
      </c>
      <c r="B815" s="737" t="s">
        <v>2715</v>
      </c>
      <c r="C815" s="738" t="s">
        <v>566</v>
      </c>
      <c r="D815" s="739" t="s">
        <v>567</v>
      </c>
      <c r="E815" s="738" t="s">
        <v>578</v>
      </c>
      <c r="F815" s="739" t="s">
        <v>2716</v>
      </c>
      <c r="G815" s="738" t="s">
        <v>622</v>
      </c>
      <c r="H815" s="738" t="s">
        <v>1121</v>
      </c>
      <c r="I815" s="738" t="s">
        <v>1122</v>
      </c>
      <c r="J815" s="738" t="s">
        <v>1123</v>
      </c>
      <c r="K815" s="738" t="s">
        <v>1124</v>
      </c>
      <c r="L815" s="740">
        <v>12.650162489469579</v>
      </c>
      <c r="M815" s="740">
        <v>355</v>
      </c>
      <c r="N815" s="741">
        <v>4490.8076837617009</v>
      </c>
    </row>
    <row r="816" spans="1:14" ht="14.4" customHeight="1" x14ac:dyDescent="0.3">
      <c r="A816" s="736" t="s">
        <v>553</v>
      </c>
      <c r="B816" s="737" t="s">
        <v>2715</v>
      </c>
      <c r="C816" s="738" t="s">
        <v>566</v>
      </c>
      <c r="D816" s="739" t="s">
        <v>567</v>
      </c>
      <c r="E816" s="738" t="s">
        <v>578</v>
      </c>
      <c r="F816" s="739" t="s">
        <v>2716</v>
      </c>
      <c r="G816" s="738" t="s">
        <v>622</v>
      </c>
      <c r="H816" s="738" t="s">
        <v>2038</v>
      </c>
      <c r="I816" s="738" t="s">
        <v>2039</v>
      </c>
      <c r="J816" s="738" t="s">
        <v>2040</v>
      </c>
      <c r="K816" s="738" t="s">
        <v>2041</v>
      </c>
      <c r="L816" s="740">
        <v>36.93</v>
      </c>
      <c r="M816" s="740">
        <v>1</v>
      </c>
      <c r="N816" s="741">
        <v>36.93</v>
      </c>
    </row>
    <row r="817" spans="1:14" ht="14.4" customHeight="1" x14ac:dyDescent="0.3">
      <c r="A817" s="736" t="s">
        <v>553</v>
      </c>
      <c r="B817" s="737" t="s">
        <v>2715</v>
      </c>
      <c r="C817" s="738" t="s">
        <v>566</v>
      </c>
      <c r="D817" s="739" t="s">
        <v>567</v>
      </c>
      <c r="E817" s="738" t="s">
        <v>578</v>
      </c>
      <c r="F817" s="739" t="s">
        <v>2716</v>
      </c>
      <c r="G817" s="738" t="s">
        <v>622</v>
      </c>
      <c r="H817" s="738" t="s">
        <v>2065</v>
      </c>
      <c r="I817" s="738" t="s">
        <v>2066</v>
      </c>
      <c r="J817" s="738" t="s">
        <v>2067</v>
      </c>
      <c r="K817" s="738" t="s">
        <v>2068</v>
      </c>
      <c r="L817" s="740">
        <v>887.27189312818848</v>
      </c>
      <c r="M817" s="740">
        <v>7.9536901999999969</v>
      </c>
      <c r="N817" s="741">
        <v>7057.0857611091169</v>
      </c>
    </row>
    <row r="818" spans="1:14" ht="14.4" customHeight="1" x14ac:dyDescent="0.3">
      <c r="A818" s="736" t="s">
        <v>553</v>
      </c>
      <c r="B818" s="737" t="s">
        <v>2715</v>
      </c>
      <c r="C818" s="738" t="s">
        <v>566</v>
      </c>
      <c r="D818" s="739" t="s">
        <v>567</v>
      </c>
      <c r="E818" s="738" t="s">
        <v>578</v>
      </c>
      <c r="F818" s="739" t="s">
        <v>2716</v>
      </c>
      <c r="G818" s="738" t="s">
        <v>622</v>
      </c>
      <c r="H818" s="738" t="s">
        <v>2069</v>
      </c>
      <c r="I818" s="738" t="s">
        <v>2070</v>
      </c>
      <c r="J818" s="738" t="s">
        <v>2071</v>
      </c>
      <c r="K818" s="738" t="s">
        <v>1246</v>
      </c>
      <c r="L818" s="740">
        <v>196.06379494980257</v>
      </c>
      <c r="M818" s="740">
        <v>28.720476599999998</v>
      </c>
      <c r="N818" s="741">
        <v>5631.0456349630022</v>
      </c>
    </row>
    <row r="819" spans="1:14" ht="14.4" customHeight="1" x14ac:dyDescent="0.3">
      <c r="A819" s="736" t="s">
        <v>553</v>
      </c>
      <c r="B819" s="737" t="s">
        <v>2715</v>
      </c>
      <c r="C819" s="738" t="s">
        <v>566</v>
      </c>
      <c r="D819" s="739" t="s">
        <v>567</v>
      </c>
      <c r="E819" s="738" t="s">
        <v>578</v>
      </c>
      <c r="F819" s="739" t="s">
        <v>2716</v>
      </c>
      <c r="G819" s="738" t="s">
        <v>622</v>
      </c>
      <c r="H819" s="738" t="s">
        <v>1158</v>
      </c>
      <c r="I819" s="738" t="s">
        <v>1159</v>
      </c>
      <c r="J819" s="738" t="s">
        <v>1160</v>
      </c>
      <c r="K819" s="738" t="s">
        <v>1161</v>
      </c>
      <c r="L819" s="740">
        <v>373.29621889465903</v>
      </c>
      <c r="M819" s="740">
        <v>76.729759600000023</v>
      </c>
      <c r="N819" s="741">
        <v>28642.929135376173</v>
      </c>
    </row>
    <row r="820" spans="1:14" ht="14.4" customHeight="1" x14ac:dyDescent="0.3">
      <c r="A820" s="736" t="s">
        <v>553</v>
      </c>
      <c r="B820" s="737" t="s">
        <v>2715</v>
      </c>
      <c r="C820" s="738" t="s">
        <v>566</v>
      </c>
      <c r="D820" s="739" t="s">
        <v>567</v>
      </c>
      <c r="E820" s="738" t="s">
        <v>578</v>
      </c>
      <c r="F820" s="739" t="s">
        <v>2716</v>
      </c>
      <c r="G820" s="738" t="s">
        <v>622</v>
      </c>
      <c r="H820" s="738" t="s">
        <v>1183</v>
      </c>
      <c r="I820" s="738" t="s">
        <v>1184</v>
      </c>
      <c r="J820" s="738" t="s">
        <v>1185</v>
      </c>
      <c r="K820" s="738"/>
      <c r="L820" s="740">
        <v>2.508001539486846</v>
      </c>
      <c r="M820" s="740">
        <v>68</v>
      </c>
      <c r="N820" s="741">
        <v>170.54410468510554</v>
      </c>
    </row>
    <row r="821" spans="1:14" ht="14.4" customHeight="1" x14ac:dyDescent="0.3">
      <c r="A821" s="736" t="s">
        <v>553</v>
      </c>
      <c r="B821" s="737" t="s">
        <v>2715</v>
      </c>
      <c r="C821" s="738" t="s">
        <v>566</v>
      </c>
      <c r="D821" s="739" t="s">
        <v>567</v>
      </c>
      <c r="E821" s="738" t="s">
        <v>578</v>
      </c>
      <c r="F821" s="739" t="s">
        <v>2716</v>
      </c>
      <c r="G821" s="738" t="s">
        <v>622</v>
      </c>
      <c r="H821" s="738" t="s">
        <v>2503</v>
      </c>
      <c r="I821" s="738" t="s">
        <v>2504</v>
      </c>
      <c r="J821" s="738" t="s">
        <v>2505</v>
      </c>
      <c r="K821" s="738" t="s">
        <v>2506</v>
      </c>
      <c r="L821" s="740">
        <v>28361.095714285726</v>
      </c>
      <c r="M821" s="740">
        <v>28</v>
      </c>
      <c r="N821" s="741">
        <v>794110.68000000028</v>
      </c>
    </row>
    <row r="822" spans="1:14" ht="14.4" customHeight="1" x14ac:dyDescent="0.3">
      <c r="A822" s="736" t="s">
        <v>553</v>
      </c>
      <c r="B822" s="737" t="s">
        <v>2715</v>
      </c>
      <c r="C822" s="738" t="s">
        <v>566</v>
      </c>
      <c r="D822" s="739" t="s">
        <v>567</v>
      </c>
      <c r="E822" s="738" t="s">
        <v>578</v>
      </c>
      <c r="F822" s="739" t="s">
        <v>2716</v>
      </c>
      <c r="G822" s="738" t="s">
        <v>622</v>
      </c>
      <c r="H822" s="738" t="s">
        <v>2083</v>
      </c>
      <c r="I822" s="738" t="s">
        <v>1184</v>
      </c>
      <c r="J822" s="738" t="s">
        <v>2084</v>
      </c>
      <c r="K822" s="738"/>
      <c r="L822" s="740">
        <v>3.8187511145232889</v>
      </c>
      <c r="M822" s="740">
        <v>10</v>
      </c>
      <c r="N822" s="741">
        <v>38.187511145232889</v>
      </c>
    </row>
    <row r="823" spans="1:14" ht="14.4" customHeight="1" x14ac:dyDescent="0.3">
      <c r="A823" s="736" t="s">
        <v>553</v>
      </c>
      <c r="B823" s="737" t="s">
        <v>2715</v>
      </c>
      <c r="C823" s="738" t="s">
        <v>566</v>
      </c>
      <c r="D823" s="739" t="s">
        <v>567</v>
      </c>
      <c r="E823" s="738" t="s">
        <v>578</v>
      </c>
      <c r="F823" s="739" t="s">
        <v>2716</v>
      </c>
      <c r="G823" s="738" t="s">
        <v>622</v>
      </c>
      <c r="H823" s="738" t="s">
        <v>2507</v>
      </c>
      <c r="I823" s="738" t="s">
        <v>2508</v>
      </c>
      <c r="J823" s="738" t="s">
        <v>2509</v>
      </c>
      <c r="K823" s="738" t="s">
        <v>2510</v>
      </c>
      <c r="L823" s="740">
        <v>18485.910000000003</v>
      </c>
      <c r="M823" s="740">
        <v>3</v>
      </c>
      <c r="N823" s="741">
        <v>55457.73000000001</v>
      </c>
    </row>
    <row r="824" spans="1:14" ht="14.4" customHeight="1" x14ac:dyDescent="0.3">
      <c r="A824" s="736" t="s">
        <v>553</v>
      </c>
      <c r="B824" s="737" t="s">
        <v>2715</v>
      </c>
      <c r="C824" s="738" t="s">
        <v>566</v>
      </c>
      <c r="D824" s="739" t="s">
        <v>567</v>
      </c>
      <c r="E824" s="738" t="s">
        <v>578</v>
      </c>
      <c r="F824" s="739" t="s">
        <v>2716</v>
      </c>
      <c r="G824" s="738" t="s">
        <v>622</v>
      </c>
      <c r="H824" s="738" t="s">
        <v>2511</v>
      </c>
      <c r="I824" s="738" t="s">
        <v>918</v>
      </c>
      <c r="J824" s="738" t="s">
        <v>2512</v>
      </c>
      <c r="K824" s="738"/>
      <c r="L824" s="740">
        <v>31.871333333333336</v>
      </c>
      <c r="M824" s="740">
        <v>2</v>
      </c>
      <c r="N824" s="741">
        <v>63.742666666666672</v>
      </c>
    </row>
    <row r="825" spans="1:14" ht="14.4" customHeight="1" x14ac:dyDescent="0.3">
      <c r="A825" s="736" t="s">
        <v>553</v>
      </c>
      <c r="B825" s="737" t="s">
        <v>2715</v>
      </c>
      <c r="C825" s="738" t="s">
        <v>566</v>
      </c>
      <c r="D825" s="739" t="s">
        <v>567</v>
      </c>
      <c r="E825" s="738" t="s">
        <v>578</v>
      </c>
      <c r="F825" s="739" t="s">
        <v>2716</v>
      </c>
      <c r="G825" s="738" t="s">
        <v>622</v>
      </c>
      <c r="H825" s="738" t="s">
        <v>1232</v>
      </c>
      <c r="I825" s="738" t="s">
        <v>1233</v>
      </c>
      <c r="J825" s="738" t="s">
        <v>1234</v>
      </c>
      <c r="K825" s="738" t="s">
        <v>1235</v>
      </c>
      <c r="L825" s="740">
        <v>360.83021229032096</v>
      </c>
      <c r="M825" s="740">
        <v>1</v>
      </c>
      <c r="N825" s="741">
        <v>360.83021229032096</v>
      </c>
    </row>
    <row r="826" spans="1:14" ht="14.4" customHeight="1" x14ac:dyDescent="0.3">
      <c r="A826" s="736" t="s">
        <v>553</v>
      </c>
      <c r="B826" s="737" t="s">
        <v>2715</v>
      </c>
      <c r="C826" s="738" t="s">
        <v>566</v>
      </c>
      <c r="D826" s="739" t="s">
        <v>567</v>
      </c>
      <c r="E826" s="738" t="s">
        <v>578</v>
      </c>
      <c r="F826" s="739" t="s">
        <v>2716</v>
      </c>
      <c r="G826" s="738" t="s">
        <v>622</v>
      </c>
      <c r="H826" s="738" t="s">
        <v>1236</v>
      </c>
      <c r="I826" s="738" t="s">
        <v>1237</v>
      </c>
      <c r="J826" s="738" t="s">
        <v>1238</v>
      </c>
      <c r="K826" s="738" t="s">
        <v>1239</v>
      </c>
      <c r="L826" s="740">
        <v>133.19038793659914</v>
      </c>
      <c r="M826" s="740">
        <v>131.5034023</v>
      </c>
      <c r="N826" s="741">
        <v>17514.989167319665</v>
      </c>
    </row>
    <row r="827" spans="1:14" ht="14.4" customHeight="1" x14ac:dyDescent="0.3">
      <c r="A827" s="736" t="s">
        <v>553</v>
      </c>
      <c r="B827" s="737" t="s">
        <v>2715</v>
      </c>
      <c r="C827" s="738" t="s">
        <v>566</v>
      </c>
      <c r="D827" s="739" t="s">
        <v>567</v>
      </c>
      <c r="E827" s="738" t="s">
        <v>578</v>
      </c>
      <c r="F827" s="739" t="s">
        <v>2716</v>
      </c>
      <c r="G827" s="738" t="s">
        <v>622</v>
      </c>
      <c r="H827" s="738" t="s">
        <v>1240</v>
      </c>
      <c r="I827" s="738" t="s">
        <v>1241</v>
      </c>
      <c r="J827" s="738" t="s">
        <v>1238</v>
      </c>
      <c r="K827" s="738" t="s">
        <v>1242</v>
      </c>
      <c r="L827" s="740">
        <v>224.79199210648144</v>
      </c>
      <c r="M827" s="740">
        <v>206.166845</v>
      </c>
      <c r="N827" s="741">
        <v>46344.655793858183</v>
      </c>
    </row>
    <row r="828" spans="1:14" ht="14.4" customHeight="1" x14ac:dyDescent="0.3">
      <c r="A828" s="736" t="s">
        <v>553</v>
      </c>
      <c r="B828" s="737" t="s">
        <v>2715</v>
      </c>
      <c r="C828" s="738" t="s">
        <v>566</v>
      </c>
      <c r="D828" s="739" t="s">
        <v>567</v>
      </c>
      <c r="E828" s="738" t="s">
        <v>578</v>
      </c>
      <c r="F828" s="739" t="s">
        <v>2716</v>
      </c>
      <c r="G828" s="738" t="s">
        <v>622</v>
      </c>
      <c r="H828" s="738" t="s">
        <v>1254</v>
      </c>
      <c r="I828" s="738" t="s">
        <v>1255</v>
      </c>
      <c r="J828" s="738" t="s">
        <v>1256</v>
      </c>
      <c r="K828" s="738" t="s">
        <v>1257</v>
      </c>
      <c r="L828" s="740">
        <v>111.00033151893557</v>
      </c>
      <c r="M828" s="740">
        <v>80.419724899999963</v>
      </c>
      <c r="N828" s="741">
        <v>8926.6161245615931</v>
      </c>
    </row>
    <row r="829" spans="1:14" ht="14.4" customHeight="1" x14ac:dyDescent="0.3">
      <c r="A829" s="736" t="s">
        <v>553</v>
      </c>
      <c r="B829" s="737" t="s">
        <v>2715</v>
      </c>
      <c r="C829" s="738" t="s">
        <v>566</v>
      </c>
      <c r="D829" s="739" t="s">
        <v>567</v>
      </c>
      <c r="E829" s="738" t="s">
        <v>578</v>
      </c>
      <c r="F829" s="739" t="s">
        <v>2716</v>
      </c>
      <c r="G829" s="738" t="s">
        <v>622</v>
      </c>
      <c r="H829" s="738" t="s">
        <v>2513</v>
      </c>
      <c r="I829" s="738" t="s">
        <v>2514</v>
      </c>
      <c r="J829" s="738" t="s">
        <v>2515</v>
      </c>
      <c r="K829" s="738" t="s">
        <v>2516</v>
      </c>
      <c r="L829" s="740">
        <v>102.64100000000001</v>
      </c>
      <c r="M829" s="740">
        <v>2.5199999999999978</v>
      </c>
      <c r="N829" s="741">
        <v>258.65531999999979</v>
      </c>
    </row>
    <row r="830" spans="1:14" ht="14.4" customHeight="1" x14ac:dyDescent="0.3">
      <c r="A830" s="736" t="s">
        <v>553</v>
      </c>
      <c r="B830" s="737" t="s">
        <v>2715</v>
      </c>
      <c r="C830" s="738" t="s">
        <v>566</v>
      </c>
      <c r="D830" s="739" t="s">
        <v>567</v>
      </c>
      <c r="E830" s="738" t="s">
        <v>578</v>
      </c>
      <c r="F830" s="739" t="s">
        <v>2716</v>
      </c>
      <c r="G830" s="738" t="s">
        <v>622</v>
      </c>
      <c r="H830" s="738" t="s">
        <v>2517</v>
      </c>
      <c r="I830" s="738" t="s">
        <v>2518</v>
      </c>
      <c r="J830" s="738" t="s">
        <v>2519</v>
      </c>
      <c r="K830" s="738" t="s">
        <v>669</v>
      </c>
      <c r="L830" s="740">
        <v>3892.5476228605226</v>
      </c>
      <c r="M830" s="740">
        <v>0.73375159999999995</v>
      </c>
      <c r="N830" s="741">
        <v>2856.1630463501047</v>
      </c>
    </row>
    <row r="831" spans="1:14" ht="14.4" customHeight="1" x14ac:dyDescent="0.3">
      <c r="A831" s="736" t="s">
        <v>553</v>
      </c>
      <c r="B831" s="737" t="s">
        <v>2715</v>
      </c>
      <c r="C831" s="738" t="s">
        <v>566</v>
      </c>
      <c r="D831" s="739" t="s">
        <v>567</v>
      </c>
      <c r="E831" s="738" t="s">
        <v>578</v>
      </c>
      <c r="F831" s="739" t="s">
        <v>2716</v>
      </c>
      <c r="G831" s="738" t="s">
        <v>622</v>
      </c>
      <c r="H831" s="738" t="s">
        <v>2520</v>
      </c>
      <c r="I831" s="738" t="s">
        <v>2520</v>
      </c>
      <c r="J831" s="738" t="s">
        <v>2521</v>
      </c>
      <c r="K831" s="738" t="s">
        <v>2522</v>
      </c>
      <c r="L831" s="740">
        <v>6721.4784100899706</v>
      </c>
      <c r="M831" s="740">
        <v>105</v>
      </c>
      <c r="N831" s="741">
        <v>705755.23305944691</v>
      </c>
    </row>
    <row r="832" spans="1:14" ht="14.4" customHeight="1" x14ac:dyDescent="0.3">
      <c r="A832" s="736" t="s">
        <v>553</v>
      </c>
      <c r="B832" s="737" t="s">
        <v>2715</v>
      </c>
      <c r="C832" s="738" t="s">
        <v>566</v>
      </c>
      <c r="D832" s="739" t="s">
        <v>567</v>
      </c>
      <c r="E832" s="738" t="s">
        <v>578</v>
      </c>
      <c r="F832" s="739" t="s">
        <v>2716</v>
      </c>
      <c r="G832" s="738" t="s">
        <v>622</v>
      </c>
      <c r="H832" s="738" t="s">
        <v>2523</v>
      </c>
      <c r="I832" s="738" t="s">
        <v>2524</v>
      </c>
      <c r="J832" s="738" t="s">
        <v>2525</v>
      </c>
      <c r="K832" s="738" t="s">
        <v>2526</v>
      </c>
      <c r="L832" s="740">
        <v>3276.1990000000005</v>
      </c>
      <c r="M832" s="740">
        <v>60</v>
      </c>
      <c r="N832" s="741">
        <v>196571.94000000003</v>
      </c>
    </row>
    <row r="833" spans="1:14" ht="14.4" customHeight="1" x14ac:dyDescent="0.3">
      <c r="A833" s="736" t="s">
        <v>553</v>
      </c>
      <c r="B833" s="737" t="s">
        <v>2715</v>
      </c>
      <c r="C833" s="738" t="s">
        <v>566</v>
      </c>
      <c r="D833" s="739" t="s">
        <v>567</v>
      </c>
      <c r="E833" s="738" t="s">
        <v>578</v>
      </c>
      <c r="F833" s="739" t="s">
        <v>2716</v>
      </c>
      <c r="G833" s="738" t="s">
        <v>622</v>
      </c>
      <c r="H833" s="738" t="s">
        <v>1278</v>
      </c>
      <c r="I833" s="738" t="s">
        <v>1279</v>
      </c>
      <c r="J833" s="738" t="s">
        <v>1280</v>
      </c>
      <c r="K833" s="738" t="s">
        <v>1281</v>
      </c>
      <c r="L833" s="740">
        <v>78.760125431010493</v>
      </c>
      <c r="M833" s="740">
        <v>272.01685169999996</v>
      </c>
      <c r="N833" s="741">
        <v>21424.081359240576</v>
      </c>
    </row>
    <row r="834" spans="1:14" ht="14.4" customHeight="1" x14ac:dyDescent="0.3">
      <c r="A834" s="736" t="s">
        <v>553</v>
      </c>
      <c r="B834" s="737" t="s">
        <v>2715</v>
      </c>
      <c r="C834" s="738" t="s">
        <v>566</v>
      </c>
      <c r="D834" s="739" t="s">
        <v>567</v>
      </c>
      <c r="E834" s="738" t="s">
        <v>578</v>
      </c>
      <c r="F834" s="739" t="s">
        <v>2716</v>
      </c>
      <c r="G834" s="738" t="s">
        <v>622</v>
      </c>
      <c r="H834" s="738" t="s">
        <v>2527</v>
      </c>
      <c r="I834" s="738" t="s">
        <v>2528</v>
      </c>
      <c r="J834" s="738" t="s">
        <v>2519</v>
      </c>
      <c r="K834" s="738" t="s">
        <v>2529</v>
      </c>
      <c r="L834" s="740">
        <v>19472.452514147531</v>
      </c>
      <c r="M834" s="740">
        <v>0.37265429999999994</v>
      </c>
      <c r="N834" s="741">
        <v>7256.4931609428877</v>
      </c>
    </row>
    <row r="835" spans="1:14" ht="14.4" customHeight="1" x14ac:dyDescent="0.3">
      <c r="A835" s="736" t="s">
        <v>553</v>
      </c>
      <c r="B835" s="737" t="s">
        <v>2715</v>
      </c>
      <c r="C835" s="738" t="s">
        <v>566</v>
      </c>
      <c r="D835" s="739" t="s">
        <v>567</v>
      </c>
      <c r="E835" s="738" t="s">
        <v>578</v>
      </c>
      <c r="F835" s="739" t="s">
        <v>2716</v>
      </c>
      <c r="G835" s="738" t="s">
        <v>622</v>
      </c>
      <c r="H835" s="738" t="s">
        <v>1282</v>
      </c>
      <c r="I835" s="738" t="s">
        <v>1283</v>
      </c>
      <c r="J835" s="738" t="s">
        <v>1280</v>
      </c>
      <c r="K835" s="738" t="s">
        <v>1284</v>
      </c>
      <c r="L835" s="740">
        <v>224.6504373404147</v>
      </c>
      <c r="M835" s="740">
        <v>115.629</v>
      </c>
      <c r="N835" s="741">
        <v>25976.105419234813</v>
      </c>
    </row>
    <row r="836" spans="1:14" ht="14.4" customHeight="1" x14ac:dyDescent="0.3">
      <c r="A836" s="736" t="s">
        <v>553</v>
      </c>
      <c r="B836" s="737" t="s">
        <v>2715</v>
      </c>
      <c r="C836" s="738" t="s">
        <v>566</v>
      </c>
      <c r="D836" s="739" t="s">
        <v>567</v>
      </c>
      <c r="E836" s="738" t="s">
        <v>578</v>
      </c>
      <c r="F836" s="739" t="s">
        <v>2716</v>
      </c>
      <c r="G836" s="738" t="s">
        <v>622</v>
      </c>
      <c r="H836" s="738" t="s">
        <v>1291</v>
      </c>
      <c r="I836" s="738" t="s">
        <v>1292</v>
      </c>
      <c r="J836" s="738" t="s">
        <v>1280</v>
      </c>
      <c r="K836" s="738" t="s">
        <v>1293</v>
      </c>
      <c r="L836" s="740">
        <v>476.53043684403576</v>
      </c>
      <c r="M836" s="740">
        <v>89.611999999999981</v>
      </c>
      <c r="N836" s="741">
        <v>42702.845506467725</v>
      </c>
    </row>
    <row r="837" spans="1:14" ht="14.4" customHeight="1" x14ac:dyDescent="0.3">
      <c r="A837" s="736" t="s">
        <v>553</v>
      </c>
      <c r="B837" s="737" t="s">
        <v>2715</v>
      </c>
      <c r="C837" s="738" t="s">
        <v>566</v>
      </c>
      <c r="D837" s="739" t="s">
        <v>567</v>
      </c>
      <c r="E837" s="738" t="s">
        <v>578</v>
      </c>
      <c r="F837" s="739" t="s">
        <v>2716</v>
      </c>
      <c r="G837" s="738" t="s">
        <v>622</v>
      </c>
      <c r="H837" s="738" t="s">
        <v>1313</v>
      </c>
      <c r="I837" s="738" t="s">
        <v>1314</v>
      </c>
      <c r="J837" s="738" t="s">
        <v>1315</v>
      </c>
      <c r="K837" s="738" t="s">
        <v>1316</v>
      </c>
      <c r="L837" s="740">
        <v>366.24705399431696</v>
      </c>
      <c r="M837" s="740">
        <v>152.6272926</v>
      </c>
      <c r="N837" s="741">
        <v>55899.296273878615</v>
      </c>
    </row>
    <row r="838" spans="1:14" ht="14.4" customHeight="1" x14ac:dyDescent="0.3">
      <c r="A838" s="736" t="s">
        <v>553</v>
      </c>
      <c r="B838" s="737" t="s">
        <v>2715</v>
      </c>
      <c r="C838" s="738" t="s">
        <v>566</v>
      </c>
      <c r="D838" s="739" t="s">
        <v>567</v>
      </c>
      <c r="E838" s="738" t="s">
        <v>578</v>
      </c>
      <c r="F838" s="739" t="s">
        <v>2716</v>
      </c>
      <c r="G838" s="738" t="s">
        <v>622</v>
      </c>
      <c r="H838" s="738" t="s">
        <v>1317</v>
      </c>
      <c r="I838" s="738" t="s">
        <v>1317</v>
      </c>
      <c r="J838" s="738" t="s">
        <v>1318</v>
      </c>
      <c r="K838" s="738" t="s">
        <v>1319</v>
      </c>
      <c r="L838" s="740">
        <v>110.00000000000001</v>
      </c>
      <c r="M838" s="740">
        <v>72.548532900000012</v>
      </c>
      <c r="N838" s="741">
        <v>7980.3386190000019</v>
      </c>
    </row>
    <row r="839" spans="1:14" ht="14.4" customHeight="1" x14ac:dyDescent="0.3">
      <c r="A839" s="736" t="s">
        <v>553</v>
      </c>
      <c r="B839" s="737" t="s">
        <v>2715</v>
      </c>
      <c r="C839" s="738" t="s">
        <v>566</v>
      </c>
      <c r="D839" s="739" t="s">
        <v>567</v>
      </c>
      <c r="E839" s="738" t="s">
        <v>578</v>
      </c>
      <c r="F839" s="739" t="s">
        <v>2716</v>
      </c>
      <c r="G839" s="738" t="s">
        <v>622</v>
      </c>
      <c r="H839" s="738" t="s">
        <v>1320</v>
      </c>
      <c r="I839" s="738" t="s">
        <v>1321</v>
      </c>
      <c r="J839" s="738" t="s">
        <v>1322</v>
      </c>
      <c r="K839" s="738" t="s">
        <v>1323</v>
      </c>
      <c r="L839" s="740">
        <v>1439.9333333333332</v>
      </c>
      <c r="M839" s="740">
        <v>90</v>
      </c>
      <c r="N839" s="741">
        <v>129593.99999999999</v>
      </c>
    </row>
    <row r="840" spans="1:14" ht="14.4" customHeight="1" x14ac:dyDescent="0.3">
      <c r="A840" s="736" t="s">
        <v>553</v>
      </c>
      <c r="B840" s="737" t="s">
        <v>2715</v>
      </c>
      <c r="C840" s="738" t="s">
        <v>566</v>
      </c>
      <c r="D840" s="739" t="s">
        <v>567</v>
      </c>
      <c r="E840" s="738" t="s">
        <v>578</v>
      </c>
      <c r="F840" s="739" t="s">
        <v>2716</v>
      </c>
      <c r="G840" s="738" t="s">
        <v>622</v>
      </c>
      <c r="H840" s="738" t="s">
        <v>2530</v>
      </c>
      <c r="I840" s="738" t="s">
        <v>2531</v>
      </c>
      <c r="J840" s="738" t="s">
        <v>630</v>
      </c>
      <c r="K840" s="738" t="s">
        <v>2532</v>
      </c>
      <c r="L840" s="740">
        <v>28.710118475295989</v>
      </c>
      <c r="M840" s="740">
        <v>6</v>
      </c>
      <c r="N840" s="741">
        <v>172.26071085177594</v>
      </c>
    </row>
    <row r="841" spans="1:14" ht="14.4" customHeight="1" x14ac:dyDescent="0.3">
      <c r="A841" s="736" t="s">
        <v>553</v>
      </c>
      <c r="B841" s="737" t="s">
        <v>2715</v>
      </c>
      <c r="C841" s="738" t="s">
        <v>566</v>
      </c>
      <c r="D841" s="739" t="s">
        <v>567</v>
      </c>
      <c r="E841" s="738" t="s">
        <v>578</v>
      </c>
      <c r="F841" s="739" t="s">
        <v>2716</v>
      </c>
      <c r="G841" s="738" t="s">
        <v>622</v>
      </c>
      <c r="H841" s="738" t="s">
        <v>2118</v>
      </c>
      <c r="I841" s="738" t="s">
        <v>1184</v>
      </c>
      <c r="J841" s="738" t="s">
        <v>2119</v>
      </c>
      <c r="K841" s="738" t="s">
        <v>2120</v>
      </c>
      <c r="L841" s="740">
        <v>2755.6429999999991</v>
      </c>
      <c r="M841" s="740">
        <v>0.8</v>
      </c>
      <c r="N841" s="741">
        <v>2204.5143999999996</v>
      </c>
    </row>
    <row r="842" spans="1:14" ht="14.4" customHeight="1" x14ac:dyDescent="0.3">
      <c r="A842" s="736" t="s">
        <v>553</v>
      </c>
      <c r="B842" s="737" t="s">
        <v>2715</v>
      </c>
      <c r="C842" s="738" t="s">
        <v>566</v>
      </c>
      <c r="D842" s="739" t="s">
        <v>567</v>
      </c>
      <c r="E842" s="738" t="s">
        <v>578</v>
      </c>
      <c r="F842" s="739" t="s">
        <v>2716</v>
      </c>
      <c r="G842" s="738" t="s">
        <v>622</v>
      </c>
      <c r="H842" s="738" t="s">
        <v>2533</v>
      </c>
      <c r="I842" s="738" t="s">
        <v>918</v>
      </c>
      <c r="J842" s="738" t="s">
        <v>2534</v>
      </c>
      <c r="K842" s="738"/>
      <c r="L842" s="740">
        <v>135.43999999999997</v>
      </c>
      <c r="M842" s="740">
        <v>6</v>
      </c>
      <c r="N842" s="741">
        <v>812.63999999999987</v>
      </c>
    </row>
    <row r="843" spans="1:14" ht="14.4" customHeight="1" x14ac:dyDescent="0.3">
      <c r="A843" s="736" t="s">
        <v>553</v>
      </c>
      <c r="B843" s="737" t="s">
        <v>2715</v>
      </c>
      <c r="C843" s="738" t="s">
        <v>566</v>
      </c>
      <c r="D843" s="739" t="s">
        <v>567</v>
      </c>
      <c r="E843" s="738" t="s">
        <v>578</v>
      </c>
      <c r="F843" s="739" t="s">
        <v>2716</v>
      </c>
      <c r="G843" s="738" t="s">
        <v>622</v>
      </c>
      <c r="H843" s="738" t="s">
        <v>1326</v>
      </c>
      <c r="I843" s="738" t="s">
        <v>1327</v>
      </c>
      <c r="J843" s="738" t="s">
        <v>1328</v>
      </c>
      <c r="K843" s="738" t="s">
        <v>1329</v>
      </c>
      <c r="L843" s="740">
        <v>185.90000000000032</v>
      </c>
      <c r="M843" s="740">
        <v>221.30435340000002</v>
      </c>
      <c r="N843" s="741">
        <v>41140.479297060076</v>
      </c>
    </row>
    <row r="844" spans="1:14" ht="14.4" customHeight="1" x14ac:dyDescent="0.3">
      <c r="A844" s="736" t="s">
        <v>553</v>
      </c>
      <c r="B844" s="737" t="s">
        <v>2715</v>
      </c>
      <c r="C844" s="738" t="s">
        <v>566</v>
      </c>
      <c r="D844" s="739" t="s">
        <v>567</v>
      </c>
      <c r="E844" s="738" t="s">
        <v>578</v>
      </c>
      <c r="F844" s="739" t="s">
        <v>2716</v>
      </c>
      <c r="G844" s="738" t="s">
        <v>622</v>
      </c>
      <c r="H844" s="738" t="s">
        <v>1330</v>
      </c>
      <c r="I844" s="738" t="s">
        <v>1184</v>
      </c>
      <c r="J844" s="738" t="s">
        <v>1331</v>
      </c>
      <c r="K844" s="738" t="s">
        <v>1332</v>
      </c>
      <c r="L844" s="740">
        <v>32.647272509513641</v>
      </c>
      <c r="M844" s="740">
        <v>23</v>
      </c>
      <c r="N844" s="741">
        <v>750.88726771881375</v>
      </c>
    </row>
    <row r="845" spans="1:14" ht="14.4" customHeight="1" x14ac:dyDescent="0.3">
      <c r="A845" s="736" t="s">
        <v>553</v>
      </c>
      <c r="B845" s="737" t="s">
        <v>2715</v>
      </c>
      <c r="C845" s="738" t="s">
        <v>566</v>
      </c>
      <c r="D845" s="739" t="s">
        <v>567</v>
      </c>
      <c r="E845" s="738" t="s">
        <v>578</v>
      </c>
      <c r="F845" s="739" t="s">
        <v>2716</v>
      </c>
      <c r="G845" s="738" t="s">
        <v>622</v>
      </c>
      <c r="H845" s="738" t="s">
        <v>2123</v>
      </c>
      <c r="I845" s="738" t="s">
        <v>1184</v>
      </c>
      <c r="J845" s="738" t="s">
        <v>2124</v>
      </c>
      <c r="K845" s="738" t="s">
        <v>2125</v>
      </c>
      <c r="L845" s="740">
        <v>18.888144105682326</v>
      </c>
      <c r="M845" s="740">
        <v>7</v>
      </c>
      <c r="N845" s="741">
        <v>132.21700873977628</v>
      </c>
    </row>
    <row r="846" spans="1:14" ht="14.4" customHeight="1" x14ac:dyDescent="0.3">
      <c r="A846" s="736" t="s">
        <v>553</v>
      </c>
      <c r="B846" s="737" t="s">
        <v>2715</v>
      </c>
      <c r="C846" s="738" t="s">
        <v>566</v>
      </c>
      <c r="D846" s="739" t="s">
        <v>567</v>
      </c>
      <c r="E846" s="738" t="s">
        <v>578</v>
      </c>
      <c r="F846" s="739" t="s">
        <v>2716</v>
      </c>
      <c r="G846" s="738" t="s">
        <v>622</v>
      </c>
      <c r="H846" s="738" t="s">
        <v>2535</v>
      </c>
      <c r="I846" s="738" t="s">
        <v>2536</v>
      </c>
      <c r="J846" s="738" t="s">
        <v>2537</v>
      </c>
      <c r="K846" s="738" t="s">
        <v>2538</v>
      </c>
      <c r="L846" s="740">
        <v>8564.4462722040244</v>
      </c>
      <c r="M846" s="740">
        <v>88</v>
      </c>
      <c r="N846" s="741">
        <v>753671.27195395413</v>
      </c>
    </row>
    <row r="847" spans="1:14" ht="14.4" customHeight="1" x14ac:dyDescent="0.3">
      <c r="A847" s="736" t="s">
        <v>553</v>
      </c>
      <c r="B847" s="737" t="s">
        <v>2715</v>
      </c>
      <c r="C847" s="738" t="s">
        <v>566</v>
      </c>
      <c r="D847" s="739" t="s">
        <v>567</v>
      </c>
      <c r="E847" s="738" t="s">
        <v>578</v>
      </c>
      <c r="F847" s="739" t="s">
        <v>2716</v>
      </c>
      <c r="G847" s="738" t="s">
        <v>622</v>
      </c>
      <c r="H847" s="738" t="s">
        <v>2129</v>
      </c>
      <c r="I847" s="738" t="s">
        <v>2129</v>
      </c>
      <c r="J847" s="738" t="s">
        <v>2130</v>
      </c>
      <c r="K847" s="738" t="s">
        <v>2131</v>
      </c>
      <c r="L847" s="740">
        <v>621.88162697166126</v>
      </c>
      <c r="M847" s="740">
        <v>8</v>
      </c>
      <c r="N847" s="741">
        <v>4975.0530157732901</v>
      </c>
    </row>
    <row r="848" spans="1:14" ht="14.4" customHeight="1" x14ac:dyDescent="0.3">
      <c r="A848" s="736" t="s">
        <v>553</v>
      </c>
      <c r="B848" s="737" t="s">
        <v>2715</v>
      </c>
      <c r="C848" s="738" t="s">
        <v>566</v>
      </c>
      <c r="D848" s="739" t="s">
        <v>567</v>
      </c>
      <c r="E848" s="738" t="s">
        <v>578</v>
      </c>
      <c r="F848" s="739" t="s">
        <v>2716</v>
      </c>
      <c r="G848" s="738" t="s">
        <v>622</v>
      </c>
      <c r="H848" s="738" t="s">
        <v>2539</v>
      </c>
      <c r="I848" s="738" t="s">
        <v>2540</v>
      </c>
      <c r="J848" s="738" t="s">
        <v>2541</v>
      </c>
      <c r="K848" s="738" t="s">
        <v>2542</v>
      </c>
      <c r="L848" s="740">
        <v>617.2919532254399</v>
      </c>
      <c r="M848" s="740">
        <v>6.9379999999999997</v>
      </c>
      <c r="N848" s="741">
        <v>4282.7715714781016</v>
      </c>
    </row>
    <row r="849" spans="1:14" ht="14.4" customHeight="1" x14ac:dyDescent="0.3">
      <c r="A849" s="736" t="s">
        <v>553</v>
      </c>
      <c r="B849" s="737" t="s">
        <v>2715</v>
      </c>
      <c r="C849" s="738" t="s">
        <v>566</v>
      </c>
      <c r="D849" s="739" t="s">
        <v>567</v>
      </c>
      <c r="E849" s="738" t="s">
        <v>578</v>
      </c>
      <c r="F849" s="739" t="s">
        <v>2716</v>
      </c>
      <c r="G849" s="738" t="s">
        <v>622</v>
      </c>
      <c r="H849" s="738" t="s">
        <v>1337</v>
      </c>
      <c r="I849" s="738" t="s">
        <v>1184</v>
      </c>
      <c r="J849" s="738" t="s">
        <v>1338</v>
      </c>
      <c r="K849" s="738"/>
      <c r="L849" s="740">
        <v>12.748940824770076</v>
      </c>
      <c r="M849" s="740">
        <v>95</v>
      </c>
      <c r="N849" s="741">
        <v>1211.1493783531571</v>
      </c>
    </row>
    <row r="850" spans="1:14" ht="14.4" customHeight="1" x14ac:dyDescent="0.3">
      <c r="A850" s="736" t="s">
        <v>553</v>
      </c>
      <c r="B850" s="737" t="s">
        <v>2715</v>
      </c>
      <c r="C850" s="738" t="s">
        <v>566</v>
      </c>
      <c r="D850" s="739" t="s">
        <v>567</v>
      </c>
      <c r="E850" s="738" t="s">
        <v>578</v>
      </c>
      <c r="F850" s="739" t="s">
        <v>2716</v>
      </c>
      <c r="G850" s="738" t="s">
        <v>622</v>
      </c>
      <c r="H850" s="738" t="s">
        <v>2132</v>
      </c>
      <c r="I850" s="738" t="s">
        <v>1184</v>
      </c>
      <c r="J850" s="738" t="s">
        <v>2133</v>
      </c>
      <c r="K850" s="738"/>
      <c r="L850" s="740">
        <v>2.4202840753323258</v>
      </c>
      <c r="M850" s="740">
        <v>72</v>
      </c>
      <c r="N850" s="741">
        <v>174.26045342392746</v>
      </c>
    </row>
    <row r="851" spans="1:14" ht="14.4" customHeight="1" x14ac:dyDescent="0.3">
      <c r="A851" s="736" t="s">
        <v>553</v>
      </c>
      <c r="B851" s="737" t="s">
        <v>2715</v>
      </c>
      <c r="C851" s="738" t="s">
        <v>566</v>
      </c>
      <c r="D851" s="739" t="s">
        <v>567</v>
      </c>
      <c r="E851" s="738" t="s">
        <v>578</v>
      </c>
      <c r="F851" s="739" t="s">
        <v>2716</v>
      </c>
      <c r="G851" s="738" t="s">
        <v>622</v>
      </c>
      <c r="H851" s="738" t="s">
        <v>1346</v>
      </c>
      <c r="I851" s="738" t="s">
        <v>1346</v>
      </c>
      <c r="J851" s="738" t="s">
        <v>1347</v>
      </c>
      <c r="K851" s="738" t="s">
        <v>1348</v>
      </c>
      <c r="L851" s="740">
        <v>79.199999999999946</v>
      </c>
      <c r="M851" s="740">
        <v>128.72000000000003</v>
      </c>
      <c r="N851" s="741">
        <v>10194.623999999994</v>
      </c>
    </row>
    <row r="852" spans="1:14" ht="14.4" customHeight="1" x14ac:dyDescent="0.3">
      <c r="A852" s="736" t="s">
        <v>553</v>
      </c>
      <c r="B852" s="737" t="s">
        <v>2715</v>
      </c>
      <c r="C852" s="738" t="s">
        <v>566</v>
      </c>
      <c r="D852" s="739" t="s">
        <v>567</v>
      </c>
      <c r="E852" s="738" t="s">
        <v>578</v>
      </c>
      <c r="F852" s="739" t="s">
        <v>2716</v>
      </c>
      <c r="G852" s="738" t="s">
        <v>622</v>
      </c>
      <c r="H852" s="738" t="s">
        <v>1349</v>
      </c>
      <c r="I852" s="738" t="s">
        <v>1349</v>
      </c>
      <c r="J852" s="738" t="s">
        <v>1347</v>
      </c>
      <c r="K852" s="738" t="s">
        <v>1350</v>
      </c>
      <c r="L852" s="740">
        <v>525.79999999999961</v>
      </c>
      <c r="M852" s="740">
        <v>75.225063100000028</v>
      </c>
      <c r="N852" s="741">
        <v>39553.338177979982</v>
      </c>
    </row>
    <row r="853" spans="1:14" ht="14.4" customHeight="1" x14ac:dyDescent="0.3">
      <c r="A853" s="736" t="s">
        <v>553</v>
      </c>
      <c r="B853" s="737" t="s">
        <v>2715</v>
      </c>
      <c r="C853" s="738" t="s">
        <v>566</v>
      </c>
      <c r="D853" s="739" t="s">
        <v>567</v>
      </c>
      <c r="E853" s="738" t="s">
        <v>578</v>
      </c>
      <c r="F853" s="739" t="s">
        <v>2716</v>
      </c>
      <c r="G853" s="738" t="s">
        <v>622</v>
      </c>
      <c r="H853" s="738" t="s">
        <v>1351</v>
      </c>
      <c r="I853" s="738" t="s">
        <v>1351</v>
      </c>
      <c r="J853" s="738" t="s">
        <v>1347</v>
      </c>
      <c r="K853" s="738" t="s">
        <v>1352</v>
      </c>
      <c r="L853" s="740">
        <v>218.89999999999998</v>
      </c>
      <c r="M853" s="740">
        <v>186.49915820000004</v>
      </c>
      <c r="N853" s="741">
        <v>40824.665729980006</v>
      </c>
    </row>
    <row r="854" spans="1:14" ht="14.4" customHeight="1" x14ac:dyDescent="0.3">
      <c r="A854" s="736" t="s">
        <v>553</v>
      </c>
      <c r="B854" s="737" t="s">
        <v>2715</v>
      </c>
      <c r="C854" s="738" t="s">
        <v>566</v>
      </c>
      <c r="D854" s="739" t="s">
        <v>567</v>
      </c>
      <c r="E854" s="738" t="s">
        <v>578</v>
      </c>
      <c r="F854" s="739" t="s">
        <v>2716</v>
      </c>
      <c r="G854" s="738" t="s">
        <v>622</v>
      </c>
      <c r="H854" s="738" t="s">
        <v>1357</v>
      </c>
      <c r="I854" s="738" t="s">
        <v>1357</v>
      </c>
      <c r="J854" s="738" t="s">
        <v>1347</v>
      </c>
      <c r="K854" s="738" t="s">
        <v>1358</v>
      </c>
      <c r="L854" s="740">
        <v>734.79999999999973</v>
      </c>
      <c r="M854" s="740">
        <v>23.272894399999998</v>
      </c>
      <c r="N854" s="741">
        <v>17100.922805119993</v>
      </c>
    </row>
    <row r="855" spans="1:14" ht="14.4" customHeight="1" x14ac:dyDescent="0.3">
      <c r="A855" s="736" t="s">
        <v>553</v>
      </c>
      <c r="B855" s="737" t="s">
        <v>2715</v>
      </c>
      <c r="C855" s="738" t="s">
        <v>566</v>
      </c>
      <c r="D855" s="739" t="s">
        <v>567</v>
      </c>
      <c r="E855" s="738" t="s">
        <v>578</v>
      </c>
      <c r="F855" s="739" t="s">
        <v>2716</v>
      </c>
      <c r="G855" s="738" t="s">
        <v>622</v>
      </c>
      <c r="H855" s="738" t="s">
        <v>1370</v>
      </c>
      <c r="I855" s="738" t="s">
        <v>1371</v>
      </c>
      <c r="J855" s="738" t="s">
        <v>1372</v>
      </c>
      <c r="K855" s="738" t="s">
        <v>1373</v>
      </c>
      <c r="L855" s="740">
        <v>159.32185609227653</v>
      </c>
      <c r="M855" s="740">
        <v>24.838767999999998</v>
      </c>
      <c r="N855" s="741">
        <v>3957.358620805443</v>
      </c>
    </row>
    <row r="856" spans="1:14" ht="14.4" customHeight="1" x14ac:dyDescent="0.3">
      <c r="A856" s="736" t="s">
        <v>553</v>
      </c>
      <c r="B856" s="737" t="s">
        <v>2715</v>
      </c>
      <c r="C856" s="738" t="s">
        <v>566</v>
      </c>
      <c r="D856" s="739" t="s">
        <v>567</v>
      </c>
      <c r="E856" s="738" t="s">
        <v>578</v>
      </c>
      <c r="F856" s="739" t="s">
        <v>2716</v>
      </c>
      <c r="G856" s="738" t="s">
        <v>622</v>
      </c>
      <c r="H856" s="738" t="s">
        <v>1377</v>
      </c>
      <c r="I856" s="738" t="s">
        <v>1378</v>
      </c>
      <c r="J856" s="738" t="s">
        <v>1379</v>
      </c>
      <c r="K856" s="738" t="s">
        <v>1380</v>
      </c>
      <c r="L856" s="740">
        <v>93.190543072819978</v>
      </c>
      <c r="M856" s="740">
        <v>66.358214300000014</v>
      </c>
      <c r="N856" s="741">
        <v>6183.9580279595702</v>
      </c>
    </row>
    <row r="857" spans="1:14" ht="14.4" customHeight="1" x14ac:dyDescent="0.3">
      <c r="A857" s="736" t="s">
        <v>553</v>
      </c>
      <c r="B857" s="737" t="s">
        <v>2715</v>
      </c>
      <c r="C857" s="738" t="s">
        <v>566</v>
      </c>
      <c r="D857" s="739" t="s">
        <v>567</v>
      </c>
      <c r="E857" s="738" t="s">
        <v>578</v>
      </c>
      <c r="F857" s="739" t="s">
        <v>2716</v>
      </c>
      <c r="G857" s="738" t="s">
        <v>622</v>
      </c>
      <c r="H857" s="738" t="s">
        <v>1381</v>
      </c>
      <c r="I857" s="738" t="s">
        <v>1382</v>
      </c>
      <c r="J857" s="738" t="s">
        <v>1256</v>
      </c>
      <c r="K857" s="738" t="s">
        <v>1383</v>
      </c>
      <c r="L857" s="740">
        <v>246.9398934332354</v>
      </c>
      <c r="M857" s="740">
        <v>20.014375999999995</v>
      </c>
      <c r="N857" s="741">
        <v>4942.3478765727032</v>
      </c>
    </row>
    <row r="858" spans="1:14" ht="14.4" customHeight="1" x14ac:dyDescent="0.3">
      <c r="A858" s="736" t="s">
        <v>553</v>
      </c>
      <c r="B858" s="737" t="s">
        <v>2715</v>
      </c>
      <c r="C858" s="738" t="s">
        <v>566</v>
      </c>
      <c r="D858" s="739" t="s">
        <v>567</v>
      </c>
      <c r="E858" s="738" t="s">
        <v>578</v>
      </c>
      <c r="F858" s="739" t="s">
        <v>2716</v>
      </c>
      <c r="G858" s="738" t="s">
        <v>622</v>
      </c>
      <c r="H858" s="738" t="s">
        <v>1384</v>
      </c>
      <c r="I858" s="738" t="s">
        <v>1384</v>
      </c>
      <c r="J858" s="738" t="s">
        <v>1385</v>
      </c>
      <c r="K858" s="738" t="s">
        <v>1386</v>
      </c>
      <c r="L858" s="740">
        <v>618.75046676995362</v>
      </c>
      <c r="M858" s="740">
        <v>251.30264890000009</v>
      </c>
      <c r="N858" s="741">
        <v>155493.63130740082</v>
      </c>
    </row>
    <row r="859" spans="1:14" ht="14.4" customHeight="1" x14ac:dyDescent="0.3">
      <c r="A859" s="736" t="s">
        <v>553</v>
      </c>
      <c r="B859" s="737" t="s">
        <v>2715</v>
      </c>
      <c r="C859" s="738" t="s">
        <v>566</v>
      </c>
      <c r="D859" s="739" t="s">
        <v>567</v>
      </c>
      <c r="E859" s="738" t="s">
        <v>578</v>
      </c>
      <c r="F859" s="739" t="s">
        <v>2716</v>
      </c>
      <c r="G859" s="738" t="s">
        <v>622</v>
      </c>
      <c r="H859" s="738" t="s">
        <v>1387</v>
      </c>
      <c r="I859" s="738" t="s">
        <v>1387</v>
      </c>
      <c r="J859" s="738" t="s">
        <v>1385</v>
      </c>
      <c r="K859" s="738" t="s">
        <v>1388</v>
      </c>
      <c r="L859" s="740">
        <v>245.53020521220031</v>
      </c>
      <c r="M859" s="740">
        <v>165.45583239999993</v>
      </c>
      <c r="N859" s="741">
        <v>40624.404482727405</v>
      </c>
    </row>
    <row r="860" spans="1:14" ht="14.4" customHeight="1" x14ac:dyDescent="0.3">
      <c r="A860" s="736" t="s">
        <v>553</v>
      </c>
      <c r="B860" s="737" t="s">
        <v>2715</v>
      </c>
      <c r="C860" s="738" t="s">
        <v>566</v>
      </c>
      <c r="D860" s="739" t="s">
        <v>567</v>
      </c>
      <c r="E860" s="738" t="s">
        <v>578</v>
      </c>
      <c r="F860" s="739" t="s">
        <v>2716</v>
      </c>
      <c r="G860" s="738" t="s">
        <v>622</v>
      </c>
      <c r="H860" s="738" t="s">
        <v>1408</v>
      </c>
      <c r="I860" s="738" t="s">
        <v>1408</v>
      </c>
      <c r="J860" s="738" t="s">
        <v>1409</v>
      </c>
      <c r="K860" s="738" t="s">
        <v>1410</v>
      </c>
      <c r="L860" s="740">
        <v>313.5001381224094</v>
      </c>
      <c r="M860" s="740">
        <v>78.430196400000028</v>
      </c>
      <c r="N860" s="741">
        <v>24587.877404367704</v>
      </c>
    </row>
    <row r="861" spans="1:14" ht="14.4" customHeight="1" x14ac:dyDescent="0.3">
      <c r="A861" s="736" t="s">
        <v>553</v>
      </c>
      <c r="B861" s="737" t="s">
        <v>2715</v>
      </c>
      <c r="C861" s="738" t="s">
        <v>566</v>
      </c>
      <c r="D861" s="739" t="s">
        <v>567</v>
      </c>
      <c r="E861" s="738" t="s">
        <v>578</v>
      </c>
      <c r="F861" s="739" t="s">
        <v>2716</v>
      </c>
      <c r="G861" s="738" t="s">
        <v>622</v>
      </c>
      <c r="H861" s="738" t="s">
        <v>2172</v>
      </c>
      <c r="I861" s="738" t="s">
        <v>2173</v>
      </c>
      <c r="J861" s="738" t="s">
        <v>1256</v>
      </c>
      <c r="K861" s="738" t="s">
        <v>2174</v>
      </c>
      <c r="L861" s="740">
        <v>497.22019422459647</v>
      </c>
      <c r="M861" s="740">
        <v>4.1010220000000013</v>
      </c>
      <c r="N861" s="741">
        <v>2039.1109553593437</v>
      </c>
    </row>
    <row r="862" spans="1:14" ht="14.4" customHeight="1" x14ac:dyDescent="0.3">
      <c r="A862" s="736" t="s">
        <v>553</v>
      </c>
      <c r="B862" s="737" t="s">
        <v>2715</v>
      </c>
      <c r="C862" s="738" t="s">
        <v>566</v>
      </c>
      <c r="D862" s="739" t="s">
        <v>567</v>
      </c>
      <c r="E862" s="738" t="s">
        <v>578</v>
      </c>
      <c r="F862" s="739" t="s">
        <v>2716</v>
      </c>
      <c r="G862" s="738" t="s">
        <v>622</v>
      </c>
      <c r="H862" s="738" t="s">
        <v>1461</v>
      </c>
      <c r="I862" s="738" t="s">
        <v>1461</v>
      </c>
      <c r="J862" s="738" t="s">
        <v>1462</v>
      </c>
      <c r="K862" s="738" t="s">
        <v>1463</v>
      </c>
      <c r="L862" s="740">
        <v>84.150077064145748</v>
      </c>
      <c r="M862" s="740">
        <v>35</v>
      </c>
      <c r="N862" s="741">
        <v>2945.252697245101</v>
      </c>
    </row>
    <row r="863" spans="1:14" ht="14.4" customHeight="1" x14ac:dyDescent="0.3">
      <c r="A863" s="736" t="s">
        <v>553</v>
      </c>
      <c r="B863" s="737" t="s">
        <v>2715</v>
      </c>
      <c r="C863" s="738" t="s">
        <v>566</v>
      </c>
      <c r="D863" s="739" t="s">
        <v>567</v>
      </c>
      <c r="E863" s="738" t="s">
        <v>578</v>
      </c>
      <c r="F863" s="739" t="s">
        <v>2716</v>
      </c>
      <c r="G863" s="738" t="s">
        <v>622</v>
      </c>
      <c r="H863" s="738" t="s">
        <v>1464</v>
      </c>
      <c r="I863" s="738" t="s">
        <v>1464</v>
      </c>
      <c r="J863" s="738" t="s">
        <v>1465</v>
      </c>
      <c r="K863" s="738" t="s">
        <v>1466</v>
      </c>
      <c r="L863" s="740">
        <v>314.16016850766914</v>
      </c>
      <c r="M863" s="740">
        <v>70.728999999999999</v>
      </c>
      <c r="N863" s="741">
        <v>22220.234558378932</v>
      </c>
    </row>
    <row r="864" spans="1:14" ht="14.4" customHeight="1" x14ac:dyDescent="0.3">
      <c r="A864" s="736" t="s">
        <v>553</v>
      </c>
      <c r="B864" s="737" t="s">
        <v>2715</v>
      </c>
      <c r="C864" s="738" t="s">
        <v>566</v>
      </c>
      <c r="D864" s="739" t="s">
        <v>567</v>
      </c>
      <c r="E864" s="738" t="s">
        <v>578</v>
      </c>
      <c r="F864" s="739" t="s">
        <v>2716</v>
      </c>
      <c r="G864" s="738" t="s">
        <v>622</v>
      </c>
      <c r="H864" s="738" t="s">
        <v>2543</v>
      </c>
      <c r="I864" s="738" t="s">
        <v>2544</v>
      </c>
      <c r="J864" s="738" t="s">
        <v>2545</v>
      </c>
      <c r="K864" s="738" t="s">
        <v>2546</v>
      </c>
      <c r="L864" s="740">
        <v>1996.8401382617642</v>
      </c>
      <c r="M864" s="740">
        <v>3.9711200000000002E-2</v>
      </c>
      <c r="N864" s="741">
        <v>79.296918098540573</v>
      </c>
    </row>
    <row r="865" spans="1:14" ht="14.4" customHeight="1" x14ac:dyDescent="0.3">
      <c r="A865" s="736" t="s">
        <v>553</v>
      </c>
      <c r="B865" s="737" t="s">
        <v>2715</v>
      </c>
      <c r="C865" s="738" t="s">
        <v>566</v>
      </c>
      <c r="D865" s="739" t="s">
        <v>567</v>
      </c>
      <c r="E865" s="738" t="s">
        <v>578</v>
      </c>
      <c r="F865" s="739" t="s">
        <v>2716</v>
      </c>
      <c r="G865" s="738" t="s">
        <v>622</v>
      </c>
      <c r="H865" s="738" t="s">
        <v>2547</v>
      </c>
      <c r="I865" s="738" t="s">
        <v>2547</v>
      </c>
      <c r="J865" s="738" t="s">
        <v>2548</v>
      </c>
      <c r="K865" s="738" t="s">
        <v>2549</v>
      </c>
      <c r="L865" s="740">
        <v>5546.2289996330155</v>
      </c>
      <c r="M865" s="740">
        <v>12</v>
      </c>
      <c r="N865" s="741">
        <v>66554.74799559619</v>
      </c>
    </row>
    <row r="866" spans="1:14" ht="14.4" customHeight="1" x14ac:dyDescent="0.3">
      <c r="A866" s="736" t="s">
        <v>553</v>
      </c>
      <c r="B866" s="737" t="s">
        <v>2715</v>
      </c>
      <c r="C866" s="738" t="s">
        <v>566</v>
      </c>
      <c r="D866" s="739" t="s">
        <v>567</v>
      </c>
      <c r="E866" s="738" t="s">
        <v>578</v>
      </c>
      <c r="F866" s="739" t="s">
        <v>2716</v>
      </c>
      <c r="G866" s="738" t="s">
        <v>622</v>
      </c>
      <c r="H866" s="738" t="s">
        <v>1486</v>
      </c>
      <c r="I866" s="738" t="s">
        <v>1486</v>
      </c>
      <c r="J866" s="738" t="s">
        <v>1487</v>
      </c>
      <c r="K866" s="738" t="s">
        <v>1488</v>
      </c>
      <c r="L866" s="740">
        <v>19.25</v>
      </c>
      <c r="M866" s="740">
        <v>100</v>
      </c>
      <c r="N866" s="741">
        <v>1925</v>
      </c>
    </row>
    <row r="867" spans="1:14" ht="14.4" customHeight="1" x14ac:dyDescent="0.3">
      <c r="A867" s="736" t="s">
        <v>553</v>
      </c>
      <c r="B867" s="737" t="s">
        <v>2715</v>
      </c>
      <c r="C867" s="738" t="s">
        <v>566</v>
      </c>
      <c r="D867" s="739" t="s">
        <v>567</v>
      </c>
      <c r="E867" s="738" t="s">
        <v>578</v>
      </c>
      <c r="F867" s="739" t="s">
        <v>2716</v>
      </c>
      <c r="G867" s="738" t="s">
        <v>622</v>
      </c>
      <c r="H867" s="738" t="s">
        <v>2550</v>
      </c>
      <c r="I867" s="738" t="s">
        <v>918</v>
      </c>
      <c r="J867" s="738" t="s">
        <v>2551</v>
      </c>
      <c r="K867" s="738"/>
      <c r="L867" s="740">
        <v>72.599999999999994</v>
      </c>
      <c r="M867" s="740">
        <v>5</v>
      </c>
      <c r="N867" s="741">
        <v>363</v>
      </c>
    </row>
    <row r="868" spans="1:14" ht="14.4" customHeight="1" x14ac:dyDescent="0.3">
      <c r="A868" s="736" t="s">
        <v>553</v>
      </c>
      <c r="B868" s="737" t="s">
        <v>2715</v>
      </c>
      <c r="C868" s="738" t="s">
        <v>566</v>
      </c>
      <c r="D868" s="739" t="s">
        <v>567</v>
      </c>
      <c r="E868" s="738" t="s">
        <v>578</v>
      </c>
      <c r="F868" s="739" t="s">
        <v>2716</v>
      </c>
      <c r="G868" s="738" t="s">
        <v>622</v>
      </c>
      <c r="H868" s="738" t="s">
        <v>2552</v>
      </c>
      <c r="I868" s="738" t="s">
        <v>2553</v>
      </c>
      <c r="J868" s="738" t="s">
        <v>2554</v>
      </c>
      <c r="K868" s="738" t="s">
        <v>2555</v>
      </c>
      <c r="L868" s="740">
        <v>169.4</v>
      </c>
      <c r="M868" s="740">
        <v>8</v>
      </c>
      <c r="N868" s="741">
        <v>1355.2</v>
      </c>
    </row>
    <row r="869" spans="1:14" ht="14.4" customHeight="1" x14ac:dyDescent="0.3">
      <c r="A869" s="736" t="s">
        <v>553</v>
      </c>
      <c r="B869" s="737" t="s">
        <v>2715</v>
      </c>
      <c r="C869" s="738" t="s">
        <v>566</v>
      </c>
      <c r="D869" s="739" t="s">
        <v>567</v>
      </c>
      <c r="E869" s="738" t="s">
        <v>578</v>
      </c>
      <c r="F869" s="739" t="s">
        <v>2716</v>
      </c>
      <c r="G869" s="738" t="s">
        <v>622</v>
      </c>
      <c r="H869" s="738" t="s">
        <v>1489</v>
      </c>
      <c r="I869" s="738" t="s">
        <v>1489</v>
      </c>
      <c r="J869" s="738" t="s">
        <v>1490</v>
      </c>
      <c r="K869" s="738" t="s">
        <v>1491</v>
      </c>
      <c r="L869" s="740">
        <v>110.67887727656615</v>
      </c>
      <c r="M869" s="740">
        <v>53.802838999999999</v>
      </c>
      <c r="N869" s="741">
        <v>5954.8378148118472</v>
      </c>
    </row>
    <row r="870" spans="1:14" ht="14.4" customHeight="1" x14ac:dyDescent="0.3">
      <c r="A870" s="736" t="s">
        <v>553</v>
      </c>
      <c r="B870" s="737" t="s">
        <v>2715</v>
      </c>
      <c r="C870" s="738" t="s">
        <v>566</v>
      </c>
      <c r="D870" s="739" t="s">
        <v>567</v>
      </c>
      <c r="E870" s="738" t="s">
        <v>578</v>
      </c>
      <c r="F870" s="739" t="s">
        <v>2716</v>
      </c>
      <c r="G870" s="738" t="s">
        <v>622</v>
      </c>
      <c r="H870" s="738" t="s">
        <v>1492</v>
      </c>
      <c r="I870" s="738" t="s">
        <v>1492</v>
      </c>
      <c r="J870" s="738" t="s">
        <v>1490</v>
      </c>
      <c r="K870" s="738" t="s">
        <v>1493</v>
      </c>
      <c r="L870" s="740">
        <v>258.7018072050563</v>
      </c>
      <c r="M870" s="740">
        <v>179.50348300000002</v>
      </c>
      <c r="N870" s="741">
        <v>46437.875451702101</v>
      </c>
    </row>
    <row r="871" spans="1:14" ht="14.4" customHeight="1" x14ac:dyDescent="0.3">
      <c r="A871" s="736" t="s">
        <v>553</v>
      </c>
      <c r="B871" s="737" t="s">
        <v>2715</v>
      </c>
      <c r="C871" s="738" t="s">
        <v>566</v>
      </c>
      <c r="D871" s="739" t="s">
        <v>567</v>
      </c>
      <c r="E871" s="738" t="s">
        <v>578</v>
      </c>
      <c r="F871" s="739" t="s">
        <v>2716</v>
      </c>
      <c r="G871" s="738" t="s">
        <v>622</v>
      </c>
      <c r="H871" s="738" t="s">
        <v>2556</v>
      </c>
      <c r="I871" s="738" t="s">
        <v>918</v>
      </c>
      <c r="J871" s="738" t="s">
        <v>2557</v>
      </c>
      <c r="K871" s="738" t="s">
        <v>2558</v>
      </c>
      <c r="L871" s="740">
        <v>1.0999999999999999</v>
      </c>
      <c r="M871" s="740">
        <v>24</v>
      </c>
      <c r="N871" s="741">
        <v>26.4</v>
      </c>
    </row>
    <row r="872" spans="1:14" ht="14.4" customHeight="1" x14ac:dyDescent="0.3">
      <c r="A872" s="736" t="s">
        <v>553</v>
      </c>
      <c r="B872" s="737" t="s">
        <v>2715</v>
      </c>
      <c r="C872" s="738" t="s">
        <v>566</v>
      </c>
      <c r="D872" s="739" t="s">
        <v>567</v>
      </c>
      <c r="E872" s="738" t="s">
        <v>578</v>
      </c>
      <c r="F872" s="739" t="s">
        <v>2716</v>
      </c>
      <c r="G872" s="738" t="s">
        <v>1499</v>
      </c>
      <c r="H872" s="738" t="s">
        <v>1506</v>
      </c>
      <c r="I872" s="738" t="s">
        <v>1507</v>
      </c>
      <c r="J872" s="738" t="s">
        <v>1508</v>
      </c>
      <c r="K872" s="738" t="s">
        <v>1509</v>
      </c>
      <c r="L872" s="740">
        <v>56.88000000000001</v>
      </c>
      <c r="M872" s="740">
        <v>20</v>
      </c>
      <c r="N872" s="741">
        <v>1137.6000000000001</v>
      </c>
    </row>
    <row r="873" spans="1:14" ht="14.4" customHeight="1" x14ac:dyDescent="0.3">
      <c r="A873" s="736" t="s">
        <v>553</v>
      </c>
      <c r="B873" s="737" t="s">
        <v>2715</v>
      </c>
      <c r="C873" s="738" t="s">
        <v>566</v>
      </c>
      <c r="D873" s="739" t="s">
        <v>567</v>
      </c>
      <c r="E873" s="738" t="s">
        <v>578</v>
      </c>
      <c r="F873" s="739" t="s">
        <v>2716</v>
      </c>
      <c r="G873" s="738" t="s">
        <v>1499</v>
      </c>
      <c r="H873" s="738" t="s">
        <v>1510</v>
      </c>
      <c r="I873" s="738" t="s">
        <v>1511</v>
      </c>
      <c r="J873" s="738" t="s">
        <v>1512</v>
      </c>
      <c r="K873" s="738" t="s">
        <v>1513</v>
      </c>
      <c r="L873" s="740">
        <v>34.75</v>
      </c>
      <c r="M873" s="740">
        <v>30</v>
      </c>
      <c r="N873" s="741">
        <v>1042.5</v>
      </c>
    </row>
    <row r="874" spans="1:14" ht="14.4" customHeight="1" x14ac:dyDescent="0.3">
      <c r="A874" s="736" t="s">
        <v>553</v>
      </c>
      <c r="B874" s="737" t="s">
        <v>2715</v>
      </c>
      <c r="C874" s="738" t="s">
        <v>566</v>
      </c>
      <c r="D874" s="739" t="s">
        <v>567</v>
      </c>
      <c r="E874" s="738" t="s">
        <v>578</v>
      </c>
      <c r="F874" s="739" t="s">
        <v>2716</v>
      </c>
      <c r="G874" s="738" t="s">
        <v>1499</v>
      </c>
      <c r="H874" s="738" t="s">
        <v>2559</v>
      </c>
      <c r="I874" s="738" t="s">
        <v>2560</v>
      </c>
      <c r="J874" s="738" t="s">
        <v>1539</v>
      </c>
      <c r="K874" s="738" t="s">
        <v>2561</v>
      </c>
      <c r="L874" s="740">
        <v>67.110000000000014</v>
      </c>
      <c r="M874" s="740">
        <v>50</v>
      </c>
      <c r="N874" s="741">
        <v>3355.5000000000009</v>
      </c>
    </row>
    <row r="875" spans="1:14" ht="14.4" customHeight="1" x14ac:dyDescent="0.3">
      <c r="A875" s="736" t="s">
        <v>553</v>
      </c>
      <c r="B875" s="737" t="s">
        <v>2715</v>
      </c>
      <c r="C875" s="738" t="s">
        <v>566</v>
      </c>
      <c r="D875" s="739" t="s">
        <v>567</v>
      </c>
      <c r="E875" s="738" t="s">
        <v>578</v>
      </c>
      <c r="F875" s="739" t="s">
        <v>2716</v>
      </c>
      <c r="G875" s="738" t="s">
        <v>1499</v>
      </c>
      <c r="H875" s="738" t="s">
        <v>2282</v>
      </c>
      <c r="I875" s="738" t="s">
        <v>2283</v>
      </c>
      <c r="J875" s="738" t="s">
        <v>1512</v>
      </c>
      <c r="K875" s="738" t="s">
        <v>2284</v>
      </c>
      <c r="L875" s="740">
        <v>64.099999999999994</v>
      </c>
      <c r="M875" s="740">
        <v>20</v>
      </c>
      <c r="N875" s="741">
        <v>1282</v>
      </c>
    </row>
    <row r="876" spans="1:14" ht="14.4" customHeight="1" x14ac:dyDescent="0.3">
      <c r="A876" s="736" t="s">
        <v>553</v>
      </c>
      <c r="B876" s="737" t="s">
        <v>2715</v>
      </c>
      <c r="C876" s="738" t="s">
        <v>566</v>
      </c>
      <c r="D876" s="739" t="s">
        <v>567</v>
      </c>
      <c r="E876" s="738" t="s">
        <v>578</v>
      </c>
      <c r="F876" s="739" t="s">
        <v>2716</v>
      </c>
      <c r="G876" s="738" t="s">
        <v>1499</v>
      </c>
      <c r="H876" s="738" t="s">
        <v>1625</v>
      </c>
      <c r="I876" s="738" t="s">
        <v>1626</v>
      </c>
      <c r="J876" s="738" t="s">
        <v>1627</v>
      </c>
      <c r="K876" s="738" t="s">
        <v>1628</v>
      </c>
      <c r="L876" s="740">
        <v>226.70428684098968</v>
      </c>
      <c r="M876" s="740">
        <v>18.428000000000001</v>
      </c>
      <c r="N876" s="741">
        <v>4177.7065979057579</v>
      </c>
    </row>
    <row r="877" spans="1:14" ht="14.4" customHeight="1" x14ac:dyDescent="0.3">
      <c r="A877" s="736" t="s">
        <v>553</v>
      </c>
      <c r="B877" s="737" t="s">
        <v>2715</v>
      </c>
      <c r="C877" s="738" t="s">
        <v>566</v>
      </c>
      <c r="D877" s="739" t="s">
        <v>567</v>
      </c>
      <c r="E877" s="738" t="s">
        <v>578</v>
      </c>
      <c r="F877" s="739" t="s">
        <v>2716</v>
      </c>
      <c r="G877" s="738" t="s">
        <v>1499</v>
      </c>
      <c r="H877" s="738" t="s">
        <v>1629</v>
      </c>
      <c r="I877" s="738" t="s">
        <v>1629</v>
      </c>
      <c r="J877" s="738" t="s">
        <v>1630</v>
      </c>
      <c r="K877" s="738" t="s">
        <v>1631</v>
      </c>
      <c r="L877" s="740">
        <v>834.66999999999985</v>
      </c>
      <c r="M877" s="740">
        <v>1</v>
      </c>
      <c r="N877" s="741">
        <v>834.66999999999985</v>
      </c>
    </row>
    <row r="878" spans="1:14" ht="14.4" customHeight="1" x14ac:dyDescent="0.3">
      <c r="A878" s="736" t="s">
        <v>553</v>
      </c>
      <c r="B878" s="737" t="s">
        <v>2715</v>
      </c>
      <c r="C878" s="738" t="s">
        <v>566</v>
      </c>
      <c r="D878" s="739" t="s">
        <v>567</v>
      </c>
      <c r="E878" s="738" t="s">
        <v>578</v>
      </c>
      <c r="F878" s="739" t="s">
        <v>2716</v>
      </c>
      <c r="G878" s="738" t="s">
        <v>1499</v>
      </c>
      <c r="H878" s="738" t="s">
        <v>2296</v>
      </c>
      <c r="I878" s="738" t="s">
        <v>2297</v>
      </c>
      <c r="J878" s="738" t="s">
        <v>2298</v>
      </c>
      <c r="K878" s="738" t="s">
        <v>2299</v>
      </c>
      <c r="L878" s="740">
        <v>20995.370083313515</v>
      </c>
      <c r="M878" s="740">
        <v>20</v>
      </c>
      <c r="N878" s="741">
        <v>419907.40166627028</v>
      </c>
    </row>
    <row r="879" spans="1:14" ht="14.4" customHeight="1" x14ac:dyDescent="0.3">
      <c r="A879" s="736" t="s">
        <v>553</v>
      </c>
      <c r="B879" s="737" t="s">
        <v>2715</v>
      </c>
      <c r="C879" s="738" t="s">
        <v>566</v>
      </c>
      <c r="D879" s="739" t="s">
        <v>567</v>
      </c>
      <c r="E879" s="738" t="s">
        <v>578</v>
      </c>
      <c r="F879" s="739" t="s">
        <v>2716</v>
      </c>
      <c r="G879" s="738" t="s">
        <v>1499</v>
      </c>
      <c r="H879" s="738" t="s">
        <v>2300</v>
      </c>
      <c r="I879" s="738" t="s">
        <v>2300</v>
      </c>
      <c r="J879" s="738" t="s">
        <v>2301</v>
      </c>
      <c r="K879" s="738" t="s">
        <v>1631</v>
      </c>
      <c r="L879" s="740">
        <v>950.75039858540356</v>
      </c>
      <c r="M879" s="740">
        <v>32</v>
      </c>
      <c r="N879" s="741">
        <v>30424.012754732914</v>
      </c>
    </row>
    <row r="880" spans="1:14" ht="14.4" customHeight="1" x14ac:dyDescent="0.3">
      <c r="A880" s="736" t="s">
        <v>553</v>
      </c>
      <c r="B880" s="737" t="s">
        <v>2715</v>
      </c>
      <c r="C880" s="738" t="s">
        <v>566</v>
      </c>
      <c r="D880" s="739" t="s">
        <v>567</v>
      </c>
      <c r="E880" s="738" t="s">
        <v>578</v>
      </c>
      <c r="F880" s="739" t="s">
        <v>2716</v>
      </c>
      <c r="G880" s="738" t="s">
        <v>1499</v>
      </c>
      <c r="H880" s="738" t="s">
        <v>1638</v>
      </c>
      <c r="I880" s="738" t="s">
        <v>1639</v>
      </c>
      <c r="J880" s="738" t="s">
        <v>1640</v>
      </c>
      <c r="K880" s="738" t="s">
        <v>1641</v>
      </c>
      <c r="L880" s="740">
        <v>331.38942976610929</v>
      </c>
      <c r="M880" s="740">
        <v>17.545999999999999</v>
      </c>
      <c r="N880" s="741">
        <v>5814.5589346761535</v>
      </c>
    </row>
    <row r="881" spans="1:14" ht="14.4" customHeight="1" x14ac:dyDescent="0.3">
      <c r="A881" s="736" t="s">
        <v>553</v>
      </c>
      <c r="B881" s="737" t="s">
        <v>2715</v>
      </c>
      <c r="C881" s="738" t="s">
        <v>566</v>
      </c>
      <c r="D881" s="739" t="s">
        <v>567</v>
      </c>
      <c r="E881" s="738" t="s">
        <v>578</v>
      </c>
      <c r="F881" s="739" t="s">
        <v>2716</v>
      </c>
      <c r="G881" s="738" t="s">
        <v>1499</v>
      </c>
      <c r="H881" s="738" t="s">
        <v>2562</v>
      </c>
      <c r="I881" s="738" t="s">
        <v>2562</v>
      </c>
      <c r="J881" s="738" t="s">
        <v>2563</v>
      </c>
      <c r="K881" s="738" t="s">
        <v>2564</v>
      </c>
      <c r="L881" s="740">
        <v>27048.219787234044</v>
      </c>
      <c r="M881" s="740">
        <v>47</v>
      </c>
      <c r="N881" s="741">
        <v>1271266.33</v>
      </c>
    </row>
    <row r="882" spans="1:14" ht="14.4" customHeight="1" x14ac:dyDescent="0.3">
      <c r="A882" s="736" t="s">
        <v>553</v>
      </c>
      <c r="B882" s="737" t="s">
        <v>2715</v>
      </c>
      <c r="C882" s="738" t="s">
        <v>566</v>
      </c>
      <c r="D882" s="739" t="s">
        <v>567</v>
      </c>
      <c r="E882" s="738" t="s">
        <v>578</v>
      </c>
      <c r="F882" s="739" t="s">
        <v>2716</v>
      </c>
      <c r="G882" s="738" t="s">
        <v>1499</v>
      </c>
      <c r="H882" s="738" t="s">
        <v>2317</v>
      </c>
      <c r="I882" s="738" t="s">
        <v>2317</v>
      </c>
      <c r="J882" s="738" t="s">
        <v>1659</v>
      </c>
      <c r="K882" s="738" t="s">
        <v>2318</v>
      </c>
      <c r="L882" s="740">
        <v>158.40017610272022</v>
      </c>
      <c r="M882" s="740">
        <v>5.2060000000000004</v>
      </c>
      <c r="N882" s="741">
        <v>824.63131679076162</v>
      </c>
    </row>
    <row r="883" spans="1:14" ht="14.4" customHeight="1" x14ac:dyDescent="0.3">
      <c r="A883" s="736" t="s">
        <v>553</v>
      </c>
      <c r="B883" s="737" t="s">
        <v>2715</v>
      </c>
      <c r="C883" s="738" t="s">
        <v>566</v>
      </c>
      <c r="D883" s="739" t="s">
        <v>567</v>
      </c>
      <c r="E883" s="738" t="s">
        <v>578</v>
      </c>
      <c r="F883" s="739" t="s">
        <v>2716</v>
      </c>
      <c r="G883" s="738" t="s">
        <v>1499</v>
      </c>
      <c r="H883" s="738" t="s">
        <v>2319</v>
      </c>
      <c r="I883" s="738" t="s">
        <v>2320</v>
      </c>
      <c r="J883" s="738" t="s">
        <v>1659</v>
      </c>
      <c r="K883" s="738" t="s">
        <v>2321</v>
      </c>
      <c r="L883" s="740">
        <v>104.50001425257497</v>
      </c>
      <c r="M883" s="740">
        <v>1.5576904</v>
      </c>
      <c r="N883" s="741">
        <v>162.77866900109922</v>
      </c>
    </row>
    <row r="884" spans="1:14" ht="14.4" customHeight="1" x14ac:dyDescent="0.3">
      <c r="A884" s="736" t="s">
        <v>553</v>
      </c>
      <c r="B884" s="737" t="s">
        <v>2715</v>
      </c>
      <c r="C884" s="738" t="s">
        <v>566</v>
      </c>
      <c r="D884" s="739" t="s">
        <v>567</v>
      </c>
      <c r="E884" s="738" t="s">
        <v>578</v>
      </c>
      <c r="F884" s="739" t="s">
        <v>2716</v>
      </c>
      <c r="G884" s="738" t="s">
        <v>1499</v>
      </c>
      <c r="H884" s="738" t="s">
        <v>1657</v>
      </c>
      <c r="I884" s="738" t="s">
        <v>1658</v>
      </c>
      <c r="J884" s="738" t="s">
        <v>1659</v>
      </c>
      <c r="K884" s="738" t="s">
        <v>1660</v>
      </c>
      <c r="L884" s="740">
        <v>324.50046857386161</v>
      </c>
      <c r="M884" s="740">
        <v>1.161475</v>
      </c>
      <c r="N884" s="741">
        <v>376.89918173682594</v>
      </c>
    </row>
    <row r="885" spans="1:14" ht="14.4" customHeight="1" x14ac:dyDescent="0.3">
      <c r="A885" s="736" t="s">
        <v>553</v>
      </c>
      <c r="B885" s="737" t="s">
        <v>2715</v>
      </c>
      <c r="C885" s="738" t="s">
        <v>566</v>
      </c>
      <c r="D885" s="739" t="s">
        <v>567</v>
      </c>
      <c r="E885" s="738" t="s">
        <v>578</v>
      </c>
      <c r="F885" s="739" t="s">
        <v>2716</v>
      </c>
      <c r="G885" s="738" t="s">
        <v>1499</v>
      </c>
      <c r="H885" s="738" t="s">
        <v>2322</v>
      </c>
      <c r="I885" s="738" t="s">
        <v>2322</v>
      </c>
      <c r="J885" s="738" t="s">
        <v>2323</v>
      </c>
      <c r="K885" s="738" t="s">
        <v>2324</v>
      </c>
      <c r="L885" s="740">
        <v>280.71998350175733</v>
      </c>
      <c r="M885" s="740">
        <v>90</v>
      </c>
      <c r="N885" s="741">
        <v>25264.79851515816</v>
      </c>
    </row>
    <row r="886" spans="1:14" ht="14.4" customHeight="1" x14ac:dyDescent="0.3">
      <c r="A886" s="736" t="s">
        <v>553</v>
      </c>
      <c r="B886" s="737" t="s">
        <v>2715</v>
      </c>
      <c r="C886" s="738" t="s">
        <v>566</v>
      </c>
      <c r="D886" s="739" t="s">
        <v>567</v>
      </c>
      <c r="E886" s="738" t="s">
        <v>578</v>
      </c>
      <c r="F886" s="739" t="s">
        <v>2716</v>
      </c>
      <c r="G886" s="738" t="s">
        <v>1499</v>
      </c>
      <c r="H886" s="738" t="s">
        <v>1675</v>
      </c>
      <c r="I886" s="738" t="s">
        <v>1675</v>
      </c>
      <c r="J886" s="738" t="s">
        <v>1676</v>
      </c>
      <c r="K886" s="738" t="s">
        <v>1677</v>
      </c>
      <c r="L886" s="740">
        <v>67.696666666666658</v>
      </c>
      <c r="M886" s="740">
        <v>30</v>
      </c>
      <c r="N886" s="741">
        <v>2030.8999999999999</v>
      </c>
    </row>
    <row r="887" spans="1:14" ht="14.4" customHeight="1" x14ac:dyDescent="0.3">
      <c r="A887" s="736" t="s">
        <v>553</v>
      </c>
      <c r="B887" s="737" t="s">
        <v>2715</v>
      </c>
      <c r="C887" s="738" t="s">
        <v>566</v>
      </c>
      <c r="D887" s="739" t="s">
        <v>567</v>
      </c>
      <c r="E887" s="738" t="s">
        <v>578</v>
      </c>
      <c r="F887" s="739" t="s">
        <v>2716</v>
      </c>
      <c r="G887" s="738" t="s">
        <v>1499</v>
      </c>
      <c r="H887" s="738" t="s">
        <v>2341</v>
      </c>
      <c r="I887" s="738" t="s">
        <v>2341</v>
      </c>
      <c r="J887" s="738" t="s">
        <v>2342</v>
      </c>
      <c r="K887" s="738" t="s">
        <v>2343</v>
      </c>
      <c r="L887" s="740">
        <v>81.909989148306906</v>
      </c>
      <c r="M887" s="740">
        <v>170</v>
      </c>
      <c r="N887" s="741">
        <v>13924.698155212174</v>
      </c>
    </row>
    <row r="888" spans="1:14" ht="14.4" customHeight="1" x14ac:dyDescent="0.3">
      <c r="A888" s="736" t="s">
        <v>553</v>
      </c>
      <c r="B888" s="737" t="s">
        <v>2715</v>
      </c>
      <c r="C888" s="738" t="s">
        <v>566</v>
      </c>
      <c r="D888" s="739" t="s">
        <v>567</v>
      </c>
      <c r="E888" s="738" t="s">
        <v>578</v>
      </c>
      <c r="F888" s="739" t="s">
        <v>2716</v>
      </c>
      <c r="G888" s="738" t="s">
        <v>1499</v>
      </c>
      <c r="H888" s="738" t="s">
        <v>2565</v>
      </c>
      <c r="I888" s="738" t="s">
        <v>2565</v>
      </c>
      <c r="J888" s="738" t="s">
        <v>2566</v>
      </c>
      <c r="K888" s="738" t="s">
        <v>2567</v>
      </c>
      <c r="L888" s="740">
        <v>1730.7299999999998</v>
      </c>
      <c r="M888" s="740">
        <v>7</v>
      </c>
      <c r="N888" s="741">
        <v>12115.109999999999</v>
      </c>
    </row>
    <row r="889" spans="1:14" ht="14.4" customHeight="1" x14ac:dyDescent="0.3">
      <c r="A889" s="736" t="s">
        <v>553</v>
      </c>
      <c r="B889" s="737" t="s">
        <v>2715</v>
      </c>
      <c r="C889" s="738" t="s">
        <v>566</v>
      </c>
      <c r="D889" s="739" t="s">
        <v>567</v>
      </c>
      <c r="E889" s="738" t="s">
        <v>578</v>
      </c>
      <c r="F889" s="739" t="s">
        <v>2716</v>
      </c>
      <c r="G889" s="738" t="s">
        <v>1499</v>
      </c>
      <c r="H889" s="738" t="s">
        <v>2568</v>
      </c>
      <c r="I889" s="738" t="s">
        <v>2568</v>
      </c>
      <c r="J889" s="738" t="s">
        <v>2569</v>
      </c>
      <c r="K889" s="738" t="s">
        <v>2570</v>
      </c>
      <c r="L889" s="740">
        <v>9260.0500000000011</v>
      </c>
      <c r="M889" s="740">
        <v>3</v>
      </c>
      <c r="N889" s="741">
        <v>27780.15</v>
      </c>
    </row>
    <row r="890" spans="1:14" ht="14.4" customHeight="1" x14ac:dyDescent="0.3">
      <c r="A890" s="736" t="s">
        <v>553</v>
      </c>
      <c r="B890" s="737" t="s">
        <v>2715</v>
      </c>
      <c r="C890" s="738" t="s">
        <v>566</v>
      </c>
      <c r="D890" s="739" t="s">
        <v>567</v>
      </c>
      <c r="E890" s="738" t="s">
        <v>2571</v>
      </c>
      <c r="F890" s="739" t="s">
        <v>2722</v>
      </c>
      <c r="G890" s="738" t="s">
        <v>622</v>
      </c>
      <c r="H890" s="738" t="s">
        <v>2572</v>
      </c>
      <c r="I890" s="738" t="s">
        <v>2572</v>
      </c>
      <c r="J890" s="738" t="s">
        <v>2573</v>
      </c>
      <c r="K890" s="738" t="s">
        <v>2574</v>
      </c>
      <c r="L890" s="740">
        <v>1.1184210526315788</v>
      </c>
      <c r="M890" s="740">
        <v>38</v>
      </c>
      <c r="N890" s="741">
        <v>42.499999999999993</v>
      </c>
    </row>
    <row r="891" spans="1:14" ht="14.4" customHeight="1" x14ac:dyDescent="0.3">
      <c r="A891" s="736" t="s">
        <v>553</v>
      </c>
      <c r="B891" s="737" t="s">
        <v>2715</v>
      </c>
      <c r="C891" s="738" t="s">
        <v>566</v>
      </c>
      <c r="D891" s="739" t="s">
        <v>567</v>
      </c>
      <c r="E891" s="738" t="s">
        <v>2571</v>
      </c>
      <c r="F891" s="739" t="s">
        <v>2722</v>
      </c>
      <c r="G891" s="738" t="s">
        <v>622</v>
      </c>
      <c r="H891" s="738" t="s">
        <v>2575</v>
      </c>
      <c r="I891" s="738" t="s">
        <v>2575</v>
      </c>
      <c r="J891" s="738" t="s">
        <v>2576</v>
      </c>
      <c r="K891" s="738" t="s">
        <v>1466</v>
      </c>
      <c r="L891" s="740">
        <v>13673.572338163285</v>
      </c>
      <c r="M891" s="740">
        <v>6</v>
      </c>
      <c r="N891" s="741">
        <v>82041.434028979711</v>
      </c>
    </row>
    <row r="892" spans="1:14" ht="14.4" customHeight="1" x14ac:dyDescent="0.3">
      <c r="A892" s="736" t="s">
        <v>553</v>
      </c>
      <c r="B892" s="737" t="s">
        <v>2715</v>
      </c>
      <c r="C892" s="738" t="s">
        <v>566</v>
      </c>
      <c r="D892" s="739" t="s">
        <v>567</v>
      </c>
      <c r="E892" s="738" t="s">
        <v>2571</v>
      </c>
      <c r="F892" s="739" t="s">
        <v>2722</v>
      </c>
      <c r="G892" s="738" t="s">
        <v>622</v>
      </c>
      <c r="H892" s="738" t="s">
        <v>2577</v>
      </c>
      <c r="I892" s="738" t="s">
        <v>2577</v>
      </c>
      <c r="J892" s="738" t="s">
        <v>2576</v>
      </c>
      <c r="K892" s="738" t="s">
        <v>2578</v>
      </c>
      <c r="L892" s="740">
        <v>32906.990572464652</v>
      </c>
      <c r="M892" s="740">
        <v>13</v>
      </c>
      <c r="N892" s="741">
        <v>427790.87744204048</v>
      </c>
    </row>
    <row r="893" spans="1:14" ht="14.4" customHeight="1" x14ac:dyDescent="0.3">
      <c r="A893" s="736" t="s">
        <v>553</v>
      </c>
      <c r="B893" s="737" t="s">
        <v>2715</v>
      </c>
      <c r="C893" s="738" t="s">
        <v>566</v>
      </c>
      <c r="D893" s="739" t="s">
        <v>567</v>
      </c>
      <c r="E893" s="738" t="s">
        <v>2571</v>
      </c>
      <c r="F893" s="739" t="s">
        <v>2722</v>
      </c>
      <c r="G893" s="738" t="s">
        <v>1499</v>
      </c>
      <c r="H893" s="738" t="s">
        <v>2579</v>
      </c>
      <c r="I893" s="738" t="s">
        <v>2580</v>
      </c>
      <c r="J893" s="738" t="s">
        <v>2581</v>
      </c>
      <c r="K893" s="738" t="s">
        <v>2582</v>
      </c>
      <c r="L893" s="740">
        <v>1.10000005030753</v>
      </c>
      <c r="M893" s="740">
        <v>3</v>
      </c>
      <c r="N893" s="741">
        <v>3.3000001509225898</v>
      </c>
    </row>
    <row r="894" spans="1:14" ht="14.4" customHeight="1" x14ac:dyDescent="0.3">
      <c r="A894" s="736" t="s">
        <v>553</v>
      </c>
      <c r="B894" s="737" t="s">
        <v>2715</v>
      </c>
      <c r="C894" s="738" t="s">
        <v>566</v>
      </c>
      <c r="D894" s="739" t="s">
        <v>567</v>
      </c>
      <c r="E894" s="738" t="s">
        <v>2571</v>
      </c>
      <c r="F894" s="739" t="s">
        <v>2722</v>
      </c>
      <c r="G894" s="738" t="s">
        <v>1499</v>
      </c>
      <c r="H894" s="738" t="s">
        <v>2583</v>
      </c>
      <c r="I894" s="738" t="s">
        <v>2583</v>
      </c>
      <c r="J894" s="738" t="s">
        <v>2584</v>
      </c>
      <c r="K894" s="738" t="s">
        <v>2585</v>
      </c>
      <c r="L894" s="740">
        <v>3818.54</v>
      </c>
      <c r="M894" s="740">
        <v>3.89</v>
      </c>
      <c r="N894" s="741">
        <v>14854.1206</v>
      </c>
    </row>
    <row r="895" spans="1:14" ht="14.4" customHeight="1" x14ac:dyDescent="0.3">
      <c r="A895" s="736" t="s">
        <v>553</v>
      </c>
      <c r="B895" s="737" t="s">
        <v>2715</v>
      </c>
      <c r="C895" s="738" t="s">
        <v>566</v>
      </c>
      <c r="D895" s="739" t="s">
        <v>567</v>
      </c>
      <c r="E895" s="738" t="s">
        <v>2571</v>
      </c>
      <c r="F895" s="739" t="s">
        <v>2722</v>
      </c>
      <c r="G895" s="738" t="s">
        <v>1499</v>
      </c>
      <c r="H895" s="738" t="s">
        <v>2586</v>
      </c>
      <c r="I895" s="738" t="s">
        <v>2586</v>
      </c>
      <c r="J895" s="738" t="s">
        <v>2587</v>
      </c>
      <c r="K895" s="738" t="s">
        <v>2588</v>
      </c>
      <c r="L895" s="740">
        <v>7524.7700000000013</v>
      </c>
      <c r="M895" s="740">
        <v>1</v>
      </c>
      <c r="N895" s="741">
        <v>7524.7700000000013</v>
      </c>
    </row>
    <row r="896" spans="1:14" ht="14.4" customHeight="1" x14ac:dyDescent="0.3">
      <c r="A896" s="736" t="s">
        <v>553</v>
      </c>
      <c r="B896" s="737" t="s">
        <v>2715</v>
      </c>
      <c r="C896" s="738" t="s">
        <v>566</v>
      </c>
      <c r="D896" s="739" t="s">
        <v>567</v>
      </c>
      <c r="E896" s="738" t="s">
        <v>2589</v>
      </c>
      <c r="F896" s="739" t="s">
        <v>2723</v>
      </c>
      <c r="G896" s="738" t="s">
        <v>622</v>
      </c>
      <c r="H896" s="738" t="s">
        <v>2590</v>
      </c>
      <c r="I896" s="738" t="s">
        <v>2590</v>
      </c>
      <c r="J896" s="738" t="s">
        <v>2591</v>
      </c>
      <c r="K896" s="738" t="s">
        <v>2592</v>
      </c>
      <c r="L896" s="740">
        <v>160468</v>
      </c>
      <c r="M896" s="740">
        <v>3</v>
      </c>
      <c r="N896" s="741">
        <v>481404</v>
      </c>
    </row>
    <row r="897" spans="1:14" ht="14.4" customHeight="1" x14ac:dyDescent="0.3">
      <c r="A897" s="736" t="s">
        <v>553</v>
      </c>
      <c r="B897" s="737" t="s">
        <v>2715</v>
      </c>
      <c r="C897" s="738" t="s">
        <v>566</v>
      </c>
      <c r="D897" s="739" t="s">
        <v>567</v>
      </c>
      <c r="E897" s="738" t="s">
        <v>2589</v>
      </c>
      <c r="F897" s="739" t="s">
        <v>2723</v>
      </c>
      <c r="G897" s="738" t="s">
        <v>622</v>
      </c>
      <c r="H897" s="738" t="s">
        <v>2593</v>
      </c>
      <c r="I897" s="738" t="s">
        <v>2594</v>
      </c>
      <c r="J897" s="738" t="s">
        <v>2595</v>
      </c>
      <c r="K897" s="738" t="s">
        <v>2596</v>
      </c>
      <c r="L897" s="740">
        <v>36934.567999999992</v>
      </c>
      <c r="M897" s="740">
        <v>5</v>
      </c>
      <c r="N897" s="741">
        <v>184672.83999999997</v>
      </c>
    </row>
    <row r="898" spans="1:14" ht="14.4" customHeight="1" x14ac:dyDescent="0.3">
      <c r="A898" s="736" t="s">
        <v>553</v>
      </c>
      <c r="B898" s="737" t="s">
        <v>2715</v>
      </c>
      <c r="C898" s="738" t="s">
        <v>566</v>
      </c>
      <c r="D898" s="739" t="s">
        <v>567</v>
      </c>
      <c r="E898" s="738" t="s">
        <v>2589</v>
      </c>
      <c r="F898" s="739" t="s">
        <v>2723</v>
      </c>
      <c r="G898" s="738" t="s">
        <v>622</v>
      </c>
      <c r="H898" s="738" t="s">
        <v>2597</v>
      </c>
      <c r="I898" s="738" t="s">
        <v>2597</v>
      </c>
      <c r="J898" s="738" t="s">
        <v>2598</v>
      </c>
      <c r="K898" s="738" t="s">
        <v>2599</v>
      </c>
      <c r="L898" s="740">
        <v>123818.86333333334</v>
      </c>
      <c r="M898" s="740">
        <v>3</v>
      </c>
      <c r="N898" s="741">
        <v>371456.59</v>
      </c>
    </row>
    <row r="899" spans="1:14" ht="14.4" customHeight="1" x14ac:dyDescent="0.3">
      <c r="A899" s="736" t="s">
        <v>553</v>
      </c>
      <c r="B899" s="737" t="s">
        <v>2715</v>
      </c>
      <c r="C899" s="738" t="s">
        <v>566</v>
      </c>
      <c r="D899" s="739" t="s">
        <v>567</v>
      </c>
      <c r="E899" s="738" t="s">
        <v>2589</v>
      </c>
      <c r="F899" s="739" t="s">
        <v>2723</v>
      </c>
      <c r="G899" s="738" t="s">
        <v>622</v>
      </c>
      <c r="H899" s="738" t="s">
        <v>2600</v>
      </c>
      <c r="I899" s="738" t="s">
        <v>2600</v>
      </c>
      <c r="J899" s="738" t="s">
        <v>2601</v>
      </c>
      <c r="K899" s="738" t="s">
        <v>2602</v>
      </c>
      <c r="L899" s="740">
        <v>1.0999999999999999</v>
      </c>
      <c r="M899" s="740">
        <v>6</v>
      </c>
      <c r="N899" s="741">
        <v>6.6</v>
      </c>
    </row>
    <row r="900" spans="1:14" ht="14.4" customHeight="1" x14ac:dyDescent="0.3">
      <c r="A900" s="736" t="s">
        <v>553</v>
      </c>
      <c r="B900" s="737" t="s">
        <v>2715</v>
      </c>
      <c r="C900" s="738" t="s">
        <v>569</v>
      </c>
      <c r="D900" s="739" t="s">
        <v>570</v>
      </c>
      <c r="E900" s="738" t="s">
        <v>578</v>
      </c>
      <c r="F900" s="739" t="s">
        <v>2716</v>
      </c>
      <c r="G900" s="738"/>
      <c r="H900" s="738" t="s">
        <v>2499</v>
      </c>
      <c r="I900" s="738" t="s">
        <v>2500</v>
      </c>
      <c r="J900" s="738" t="s">
        <v>2501</v>
      </c>
      <c r="K900" s="738" t="s">
        <v>2502</v>
      </c>
      <c r="L900" s="740">
        <v>5746.6499999999987</v>
      </c>
      <c r="M900" s="740">
        <v>18</v>
      </c>
      <c r="N900" s="741">
        <v>103439.69999999998</v>
      </c>
    </row>
    <row r="901" spans="1:14" ht="14.4" customHeight="1" x14ac:dyDescent="0.3">
      <c r="A901" s="736" t="s">
        <v>553</v>
      </c>
      <c r="B901" s="737" t="s">
        <v>2715</v>
      </c>
      <c r="C901" s="738" t="s">
        <v>569</v>
      </c>
      <c r="D901" s="739" t="s">
        <v>570</v>
      </c>
      <c r="E901" s="738" t="s">
        <v>578</v>
      </c>
      <c r="F901" s="739" t="s">
        <v>2716</v>
      </c>
      <c r="G901" s="738" t="s">
        <v>622</v>
      </c>
      <c r="H901" s="738" t="s">
        <v>635</v>
      </c>
      <c r="I901" s="738" t="s">
        <v>636</v>
      </c>
      <c r="J901" s="738" t="s">
        <v>637</v>
      </c>
      <c r="K901" s="738" t="s">
        <v>638</v>
      </c>
      <c r="L901" s="740">
        <v>87.030000000000044</v>
      </c>
      <c r="M901" s="740">
        <v>1</v>
      </c>
      <c r="N901" s="741">
        <v>87.030000000000044</v>
      </c>
    </row>
    <row r="902" spans="1:14" ht="14.4" customHeight="1" x14ac:dyDescent="0.3">
      <c r="A902" s="736" t="s">
        <v>553</v>
      </c>
      <c r="B902" s="737" t="s">
        <v>2715</v>
      </c>
      <c r="C902" s="738" t="s">
        <v>569</v>
      </c>
      <c r="D902" s="739" t="s">
        <v>570</v>
      </c>
      <c r="E902" s="738" t="s">
        <v>578</v>
      </c>
      <c r="F902" s="739" t="s">
        <v>2716</v>
      </c>
      <c r="G902" s="738" t="s">
        <v>622</v>
      </c>
      <c r="H902" s="738" t="s">
        <v>2603</v>
      </c>
      <c r="I902" s="738" t="s">
        <v>2604</v>
      </c>
      <c r="J902" s="738" t="s">
        <v>957</v>
      </c>
      <c r="K902" s="738" t="s">
        <v>2605</v>
      </c>
      <c r="L902" s="740">
        <v>87.57</v>
      </c>
      <c r="M902" s="740">
        <v>3</v>
      </c>
      <c r="N902" s="741">
        <v>262.70999999999998</v>
      </c>
    </row>
    <row r="903" spans="1:14" ht="14.4" customHeight="1" x14ac:dyDescent="0.3">
      <c r="A903" s="736" t="s">
        <v>553</v>
      </c>
      <c r="B903" s="737" t="s">
        <v>2715</v>
      </c>
      <c r="C903" s="738" t="s">
        <v>569</v>
      </c>
      <c r="D903" s="739" t="s">
        <v>570</v>
      </c>
      <c r="E903" s="738" t="s">
        <v>578</v>
      </c>
      <c r="F903" s="739" t="s">
        <v>2716</v>
      </c>
      <c r="G903" s="738" t="s">
        <v>622</v>
      </c>
      <c r="H903" s="738" t="s">
        <v>1037</v>
      </c>
      <c r="I903" s="738" t="s">
        <v>1038</v>
      </c>
      <c r="J903" s="738" t="s">
        <v>1039</v>
      </c>
      <c r="K903" s="738" t="s">
        <v>1040</v>
      </c>
      <c r="L903" s="740">
        <v>9.3498848887934596</v>
      </c>
      <c r="M903" s="740">
        <v>1</v>
      </c>
      <c r="N903" s="741">
        <v>9.3498848887934596</v>
      </c>
    </row>
    <row r="904" spans="1:14" ht="14.4" customHeight="1" x14ac:dyDescent="0.3">
      <c r="A904" s="736" t="s">
        <v>553</v>
      </c>
      <c r="B904" s="737" t="s">
        <v>2715</v>
      </c>
      <c r="C904" s="738" t="s">
        <v>569</v>
      </c>
      <c r="D904" s="739" t="s">
        <v>570</v>
      </c>
      <c r="E904" s="738" t="s">
        <v>578</v>
      </c>
      <c r="F904" s="739" t="s">
        <v>2716</v>
      </c>
      <c r="G904" s="738" t="s">
        <v>622</v>
      </c>
      <c r="H904" s="738" t="s">
        <v>2606</v>
      </c>
      <c r="I904" s="738" t="s">
        <v>918</v>
      </c>
      <c r="J904" s="738" t="s">
        <v>2607</v>
      </c>
      <c r="K904" s="738"/>
      <c r="L904" s="740">
        <v>516.80579970664201</v>
      </c>
      <c r="M904" s="740">
        <v>7</v>
      </c>
      <c r="N904" s="741">
        <v>3617.6405979464944</v>
      </c>
    </row>
    <row r="905" spans="1:14" ht="14.4" customHeight="1" x14ac:dyDescent="0.3">
      <c r="A905" s="736" t="s">
        <v>553</v>
      </c>
      <c r="B905" s="737" t="s">
        <v>2715</v>
      </c>
      <c r="C905" s="738" t="s">
        <v>569</v>
      </c>
      <c r="D905" s="739" t="s">
        <v>570</v>
      </c>
      <c r="E905" s="738" t="s">
        <v>578</v>
      </c>
      <c r="F905" s="739" t="s">
        <v>2716</v>
      </c>
      <c r="G905" s="738" t="s">
        <v>622</v>
      </c>
      <c r="H905" s="738" t="s">
        <v>1121</v>
      </c>
      <c r="I905" s="738" t="s">
        <v>1122</v>
      </c>
      <c r="J905" s="738" t="s">
        <v>1123</v>
      </c>
      <c r="K905" s="738" t="s">
        <v>1124</v>
      </c>
      <c r="L905" s="740">
        <v>12.650006246947514</v>
      </c>
      <c r="M905" s="740">
        <v>1</v>
      </c>
      <c r="N905" s="741">
        <v>12.650006246947514</v>
      </c>
    </row>
    <row r="906" spans="1:14" ht="14.4" customHeight="1" x14ac:dyDescent="0.3">
      <c r="A906" s="736" t="s">
        <v>553</v>
      </c>
      <c r="B906" s="737" t="s">
        <v>2715</v>
      </c>
      <c r="C906" s="738" t="s">
        <v>569</v>
      </c>
      <c r="D906" s="739" t="s">
        <v>570</v>
      </c>
      <c r="E906" s="738" t="s">
        <v>578</v>
      </c>
      <c r="F906" s="739" t="s">
        <v>2716</v>
      </c>
      <c r="G906" s="738" t="s">
        <v>622</v>
      </c>
      <c r="H906" s="738" t="s">
        <v>1168</v>
      </c>
      <c r="I906" s="738" t="s">
        <v>918</v>
      </c>
      <c r="J906" s="738" t="s">
        <v>1169</v>
      </c>
      <c r="K906" s="738" t="s">
        <v>1170</v>
      </c>
      <c r="L906" s="740">
        <v>75.019960294714622</v>
      </c>
      <c r="M906" s="740">
        <v>2</v>
      </c>
      <c r="N906" s="741">
        <v>150.03992058942924</v>
      </c>
    </row>
    <row r="907" spans="1:14" ht="14.4" customHeight="1" x14ac:dyDescent="0.3">
      <c r="A907" s="736" t="s">
        <v>553</v>
      </c>
      <c r="B907" s="737" t="s">
        <v>2715</v>
      </c>
      <c r="C907" s="738" t="s">
        <v>569</v>
      </c>
      <c r="D907" s="739" t="s">
        <v>570</v>
      </c>
      <c r="E907" s="738" t="s">
        <v>578</v>
      </c>
      <c r="F907" s="739" t="s">
        <v>2716</v>
      </c>
      <c r="G907" s="738" t="s">
        <v>622</v>
      </c>
      <c r="H907" s="738" t="s">
        <v>1346</v>
      </c>
      <c r="I907" s="738" t="s">
        <v>1346</v>
      </c>
      <c r="J907" s="738" t="s">
        <v>1347</v>
      </c>
      <c r="K907" s="738" t="s">
        <v>1348</v>
      </c>
      <c r="L907" s="740">
        <v>79.2</v>
      </c>
      <c r="M907" s="740">
        <v>0.748</v>
      </c>
      <c r="N907" s="741">
        <v>59.241600000000005</v>
      </c>
    </row>
    <row r="908" spans="1:14" ht="14.4" customHeight="1" x14ac:dyDescent="0.3">
      <c r="A908" s="736" t="s">
        <v>553</v>
      </c>
      <c r="B908" s="737" t="s">
        <v>2715</v>
      </c>
      <c r="C908" s="738" t="s">
        <v>569</v>
      </c>
      <c r="D908" s="739" t="s">
        <v>570</v>
      </c>
      <c r="E908" s="738" t="s">
        <v>578</v>
      </c>
      <c r="F908" s="739" t="s">
        <v>2716</v>
      </c>
      <c r="G908" s="738" t="s">
        <v>622</v>
      </c>
      <c r="H908" s="738" t="s">
        <v>1349</v>
      </c>
      <c r="I908" s="738" t="s">
        <v>1349</v>
      </c>
      <c r="J908" s="738" t="s">
        <v>1347</v>
      </c>
      <c r="K908" s="738" t="s">
        <v>1350</v>
      </c>
      <c r="L908" s="740">
        <v>525.79999999999995</v>
      </c>
      <c r="M908" s="740">
        <v>0.30299999999999999</v>
      </c>
      <c r="N908" s="741">
        <v>159.31739999999999</v>
      </c>
    </row>
    <row r="909" spans="1:14" ht="14.4" customHeight="1" x14ac:dyDescent="0.3">
      <c r="A909" s="736" t="s">
        <v>553</v>
      </c>
      <c r="B909" s="737" t="s">
        <v>2715</v>
      </c>
      <c r="C909" s="738" t="s">
        <v>569</v>
      </c>
      <c r="D909" s="739" t="s">
        <v>570</v>
      </c>
      <c r="E909" s="738" t="s">
        <v>578</v>
      </c>
      <c r="F909" s="739" t="s">
        <v>2716</v>
      </c>
      <c r="G909" s="738" t="s">
        <v>622</v>
      </c>
      <c r="H909" s="738" t="s">
        <v>1384</v>
      </c>
      <c r="I909" s="738" t="s">
        <v>1384</v>
      </c>
      <c r="J909" s="738" t="s">
        <v>1385</v>
      </c>
      <c r="K909" s="738" t="s">
        <v>1386</v>
      </c>
      <c r="L909" s="740">
        <v>618.75064292537161</v>
      </c>
      <c r="M909" s="740">
        <v>0.63205650000000002</v>
      </c>
      <c r="N909" s="741">
        <v>391.08536574016017</v>
      </c>
    </row>
    <row r="910" spans="1:14" ht="14.4" customHeight="1" x14ac:dyDescent="0.3">
      <c r="A910" s="736" t="s">
        <v>553</v>
      </c>
      <c r="B910" s="737" t="s">
        <v>2715</v>
      </c>
      <c r="C910" s="738" t="s">
        <v>569</v>
      </c>
      <c r="D910" s="739" t="s">
        <v>570</v>
      </c>
      <c r="E910" s="738" t="s">
        <v>578</v>
      </c>
      <c r="F910" s="739" t="s">
        <v>2716</v>
      </c>
      <c r="G910" s="738" t="s">
        <v>622</v>
      </c>
      <c r="H910" s="738" t="s">
        <v>1387</v>
      </c>
      <c r="I910" s="738" t="s">
        <v>1387</v>
      </c>
      <c r="J910" s="738" t="s">
        <v>1385</v>
      </c>
      <c r="K910" s="738" t="s">
        <v>1388</v>
      </c>
      <c r="L910" s="740">
        <v>245.53033269647699</v>
      </c>
      <c r="M910" s="740">
        <v>6.8068100000000006E-2</v>
      </c>
      <c r="N910" s="741">
        <v>16.712783239017067</v>
      </c>
    </row>
    <row r="911" spans="1:14" ht="14.4" customHeight="1" x14ac:dyDescent="0.3">
      <c r="A911" s="736" t="s">
        <v>553</v>
      </c>
      <c r="B911" s="737" t="s">
        <v>2715</v>
      </c>
      <c r="C911" s="738" t="s">
        <v>569</v>
      </c>
      <c r="D911" s="739" t="s">
        <v>570</v>
      </c>
      <c r="E911" s="738" t="s">
        <v>578</v>
      </c>
      <c r="F911" s="739" t="s">
        <v>2716</v>
      </c>
      <c r="G911" s="738" t="s">
        <v>622</v>
      </c>
      <c r="H911" s="738" t="s">
        <v>2547</v>
      </c>
      <c r="I911" s="738" t="s">
        <v>2547</v>
      </c>
      <c r="J911" s="738" t="s">
        <v>2548</v>
      </c>
      <c r="K911" s="738" t="s">
        <v>2549</v>
      </c>
      <c r="L911" s="740">
        <v>5546.2378738855496</v>
      </c>
      <c r="M911" s="740">
        <v>18</v>
      </c>
      <c r="N911" s="741">
        <v>99832.281729939888</v>
      </c>
    </row>
    <row r="912" spans="1:14" ht="14.4" customHeight="1" x14ac:dyDescent="0.3">
      <c r="A912" s="736" t="s">
        <v>553</v>
      </c>
      <c r="B912" s="737" t="s">
        <v>2715</v>
      </c>
      <c r="C912" s="738" t="s">
        <v>572</v>
      </c>
      <c r="D912" s="739" t="s">
        <v>573</v>
      </c>
      <c r="E912" s="738" t="s">
        <v>578</v>
      </c>
      <c r="F912" s="739" t="s">
        <v>2716</v>
      </c>
      <c r="G912" s="738" t="s">
        <v>622</v>
      </c>
      <c r="H912" s="738" t="s">
        <v>635</v>
      </c>
      <c r="I912" s="738" t="s">
        <v>636</v>
      </c>
      <c r="J912" s="738" t="s">
        <v>637</v>
      </c>
      <c r="K912" s="738" t="s">
        <v>638</v>
      </c>
      <c r="L912" s="740">
        <v>87.029857304962121</v>
      </c>
      <c r="M912" s="740">
        <v>1</v>
      </c>
      <c r="N912" s="741">
        <v>87.029857304962121</v>
      </c>
    </row>
    <row r="913" spans="1:14" ht="14.4" customHeight="1" x14ac:dyDescent="0.3">
      <c r="A913" s="736" t="s">
        <v>553</v>
      </c>
      <c r="B913" s="737" t="s">
        <v>2715</v>
      </c>
      <c r="C913" s="738" t="s">
        <v>572</v>
      </c>
      <c r="D913" s="739" t="s">
        <v>573</v>
      </c>
      <c r="E913" s="738" t="s">
        <v>578</v>
      </c>
      <c r="F913" s="739" t="s">
        <v>2716</v>
      </c>
      <c r="G913" s="738" t="s">
        <v>622</v>
      </c>
      <c r="H913" s="738" t="s">
        <v>646</v>
      </c>
      <c r="I913" s="738" t="s">
        <v>647</v>
      </c>
      <c r="J913" s="738" t="s">
        <v>648</v>
      </c>
      <c r="K913" s="738" t="s">
        <v>649</v>
      </c>
      <c r="L913" s="740">
        <v>177.20999999999998</v>
      </c>
      <c r="M913" s="740">
        <v>1</v>
      </c>
      <c r="N913" s="741">
        <v>177.20999999999998</v>
      </c>
    </row>
    <row r="914" spans="1:14" ht="14.4" customHeight="1" x14ac:dyDescent="0.3">
      <c r="A914" s="736" t="s">
        <v>553</v>
      </c>
      <c r="B914" s="737" t="s">
        <v>2715</v>
      </c>
      <c r="C914" s="738" t="s">
        <v>572</v>
      </c>
      <c r="D914" s="739" t="s">
        <v>573</v>
      </c>
      <c r="E914" s="738" t="s">
        <v>578</v>
      </c>
      <c r="F914" s="739" t="s">
        <v>2716</v>
      </c>
      <c r="G914" s="738" t="s">
        <v>622</v>
      </c>
      <c r="H914" s="738" t="s">
        <v>2608</v>
      </c>
      <c r="I914" s="738" t="s">
        <v>2609</v>
      </c>
      <c r="J914" s="738" t="s">
        <v>2610</v>
      </c>
      <c r="K914" s="738" t="s">
        <v>2611</v>
      </c>
      <c r="L914" s="740">
        <v>164.48</v>
      </c>
      <c r="M914" s="740">
        <v>1</v>
      </c>
      <c r="N914" s="741">
        <v>164.48</v>
      </c>
    </row>
    <row r="915" spans="1:14" ht="14.4" customHeight="1" x14ac:dyDescent="0.3">
      <c r="A915" s="736" t="s">
        <v>553</v>
      </c>
      <c r="B915" s="737" t="s">
        <v>2715</v>
      </c>
      <c r="C915" s="738" t="s">
        <v>572</v>
      </c>
      <c r="D915" s="739" t="s">
        <v>573</v>
      </c>
      <c r="E915" s="738" t="s">
        <v>578</v>
      </c>
      <c r="F915" s="739" t="s">
        <v>2716</v>
      </c>
      <c r="G915" s="738" t="s">
        <v>622</v>
      </c>
      <c r="H915" s="738" t="s">
        <v>801</v>
      </c>
      <c r="I915" s="738" t="s">
        <v>802</v>
      </c>
      <c r="J915" s="738" t="s">
        <v>803</v>
      </c>
      <c r="K915" s="738" t="s">
        <v>804</v>
      </c>
      <c r="L915" s="740">
        <v>74.869877242588927</v>
      </c>
      <c r="M915" s="740">
        <v>1</v>
      </c>
      <c r="N915" s="741">
        <v>74.869877242588927</v>
      </c>
    </row>
    <row r="916" spans="1:14" ht="14.4" customHeight="1" x14ac:dyDescent="0.3">
      <c r="A916" s="736" t="s">
        <v>553</v>
      </c>
      <c r="B916" s="737" t="s">
        <v>2715</v>
      </c>
      <c r="C916" s="738" t="s">
        <v>572</v>
      </c>
      <c r="D916" s="739" t="s">
        <v>573</v>
      </c>
      <c r="E916" s="738" t="s">
        <v>578</v>
      </c>
      <c r="F916" s="739" t="s">
        <v>2716</v>
      </c>
      <c r="G916" s="738" t="s">
        <v>622</v>
      </c>
      <c r="H916" s="738" t="s">
        <v>1938</v>
      </c>
      <c r="I916" s="738" t="s">
        <v>1939</v>
      </c>
      <c r="J916" s="738" t="s">
        <v>1940</v>
      </c>
      <c r="K916" s="738"/>
      <c r="L916" s="740">
        <v>416.99</v>
      </c>
      <c r="M916" s="740">
        <v>1</v>
      </c>
      <c r="N916" s="741">
        <v>416.99</v>
      </c>
    </row>
    <row r="917" spans="1:14" ht="14.4" customHeight="1" x14ac:dyDescent="0.3">
      <c r="A917" s="736" t="s">
        <v>553</v>
      </c>
      <c r="B917" s="737" t="s">
        <v>2715</v>
      </c>
      <c r="C917" s="738" t="s">
        <v>572</v>
      </c>
      <c r="D917" s="739" t="s">
        <v>573</v>
      </c>
      <c r="E917" s="738" t="s">
        <v>578</v>
      </c>
      <c r="F917" s="739" t="s">
        <v>2716</v>
      </c>
      <c r="G917" s="738" t="s">
        <v>622</v>
      </c>
      <c r="H917" s="738" t="s">
        <v>2612</v>
      </c>
      <c r="I917" s="738" t="s">
        <v>2613</v>
      </c>
      <c r="J917" s="738" t="s">
        <v>2614</v>
      </c>
      <c r="K917" s="738" t="s">
        <v>2615</v>
      </c>
      <c r="L917" s="740">
        <v>285.99999999999994</v>
      </c>
      <c r="M917" s="740">
        <v>1</v>
      </c>
      <c r="N917" s="741">
        <v>285.99999999999994</v>
      </c>
    </row>
    <row r="918" spans="1:14" ht="14.4" customHeight="1" x14ac:dyDescent="0.3">
      <c r="A918" s="736" t="s">
        <v>553</v>
      </c>
      <c r="B918" s="737" t="s">
        <v>2715</v>
      </c>
      <c r="C918" s="738" t="s">
        <v>572</v>
      </c>
      <c r="D918" s="739" t="s">
        <v>573</v>
      </c>
      <c r="E918" s="738" t="s">
        <v>578</v>
      </c>
      <c r="F918" s="739" t="s">
        <v>2716</v>
      </c>
      <c r="G918" s="738" t="s">
        <v>622</v>
      </c>
      <c r="H918" s="738" t="s">
        <v>2616</v>
      </c>
      <c r="I918" s="738" t="s">
        <v>2617</v>
      </c>
      <c r="J918" s="738" t="s">
        <v>2618</v>
      </c>
      <c r="K918" s="738" t="s">
        <v>2409</v>
      </c>
      <c r="L918" s="740">
        <v>117.93987374393386</v>
      </c>
      <c r="M918" s="740">
        <v>1</v>
      </c>
      <c r="N918" s="741">
        <v>117.93987374393386</v>
      </c>
    </row>
    <row r="919" spans="1:14" ht="14.4" customHeight="1" x14ac:dyDescent="0.3">
      <c r="A919" s="736" t="s">
        <v>553</v>
      </c>
      <c r="B919" s="737" t="s">
        <v>2715</v>
      </c>
      <c r="C919" s="738" t="s">
        <v>572</v>
      </c>
      <c r="D919" s="739" t="s">
        <v>573</v>
      </c>
      <c r="E919" s="738" t="s">
        <v>578</v>
      </c>
      <c r="F919" s="739" t="s">
        <v>2716</v>
      </c>
      <c r="G919" s="738" t="s">
        <v>622</v>
      </c>
      <c r="H919" s="738" t="s">
        <v>2619</v>
      </c>
      <c r="I919" s="738" t="s">
        <v>2620</v>
      </c>
      <c r="J919" s="738" t="s">
        <v>2621</v>
      </c>
      <c r="K919" s="738" t="s">
        <v>2622</v>
      </c>
      <c r="L919" s="740">
        <v>48.220422032543986</v>
      </c>
      <c r="M919" s="740">
        <v>1</v>
      </c>
      <c r="N919" s="741">
        <v>48.220422032543986</v>
      </c>
    </row>
    <row r="920" spans="1:14" ht="14.4" customHeight="1" x14ac:dyDescent="0.3">
      <c r="A920" s="736" t="s">
        <v>553</v>
      </c>
      <c r="B920" s="737" t="s">
        <v>2715</v>
      </c>
      <c r="C920" s="738" t="s">
        <v>575</v>
      </c>
      <c r="D920" s="739" t="s">
        <v>576</v>
      </c>
      <c r="E920" s="738" t="s">
        <v>2571</v>
      </c>
      <c r="F920" s="739" t="s">
        <v>2722</v>
      </c>
      <c r="G920" s="738" t="s">
        <v>622</v>
      </c>
      <c r="H920" s="738" t="s">
        <v>2623</v>
      </c>
      <c r="I920" s="738" t="s">
        <v>2624</v>
      </c>
      <c r="J920" s="738" t="s">
        <v>2625</v>
      </c>
      <c r="K920" s="738" t="s">
        <v>2626</v>
      </c>
      <c r="L920" s="740">
        <v>55624.309625371163</v>
      </c>
      <c r="M920" s="740">
        <v>100</v>
      </c>
      <c r="N920" s="741">
        <v>5562430.9625371164</v>
      </c>
    </row>
    <row r="921" spans="1:14" ht="14.4" customHeight="1" x14ac:dyDescent="0.3">
      <c r="A921" s="736" t="s">
        <v>553</v>
      </c>
      <c r="B921" s="737" t="s">
        <v>2715</v>
      </c>
      <c r="C921" s="738" t="s">
        <v>575</v>
      </c>
      <c r="D921" s="739" t="s">
        <v>576</v>
      </c>
      <c r="E921" s="738" t="s">
        <v>2571</v>
      </c>
      <c r="F921" s="739" t="s">
        <v>2722</v>
      </c>
      <c r="G921" s="738" t="s">
        <v>622</v>
      </c>
      <c r="H921" s="738" t="s">
        <v>2627</v>
      </c>
      <c r="I921" s="738" t="s">
        <v>2627</v>
      </c>
      <c r="J921" s="738" t="s">
        <v>2628</v>
      </c>
      <c r="K921" s="738" t="s">
        <v>2629</v>
      </c>
      <c r="L921" s="740">
        <v>9068.1177368932604</v>
      </c>
      <c r="M921" s="740">
        <v>63.494</v>
      </c>
      <c r="N921" s="741">
        <v>575771.06758630066</v>
      </c>
    </row>
    <row r="922" spans="1:14" ht="14.4" customHeight="1" x14ac:dyDescent="0.3">
      <c r="A922" s="736" t="s">
        <v>553</v>
      </c>
      <c r="B922" s="737" t="s">
        <v>2715</v>
      </c>
      <c r="C922" s="738" t="s">
        <v>575</v>
      </c>
      <c r="D922" s="739" t="s">
        <v>576</v>
      </c>
      <c r="E922" s="738" t="s">
        <v>2571</v>
      </c>
      <c r="F922" s="739" t="s">
        <v>2722</v>
      </c>
      <c r="G922" s="738" t="s">
        <v>622</v>
      </c>
      <c r="H922" s="738" t="s">
        <v>2630</v>
      </c>
      <c r="I922" s="738" t="s">
        <v>2630</v>
      </c>
      <c r="J922" s="738" t="s">
        <v>2625</v>
      </c>
      <c r="K922" s="738" t="s">
        <v>2631</v>
      </c>
      <c r="L922" s="740">
        <v>168728.91855856075</v>
      </c>
      <c r="M922" s="740">
        <v>27</v>
      </c>
      <c r="N922" s="741">
        <v>4555680.8010811405</v>
      </c>
    </row>
    <row r="923" spans="1:14" ht="14.4" customHeight="1" x14ac:dyDescent="0.3">
      <c r="A923" s="736" t="s">
        <v>553</v>
      </c>
      <c r="B923" s="737" t="s">
        <v>2715</v>
      </c>
      <c r="C923" s="738" t="s">
        <v>575</v>
      </c>
      <c r="D923" s="739" t="s">
        <v>576</v>
      </c>
      <c r="E923" s="738" t="s">
        <v>2571</v>
      </c>
      <c r="F923" s="739" t="s">
        <v>2722</v>
      </c>
      <c r="G923" s="738" t="s">
        <v>622</v>
      </c>
      <c r="H923" s="738" t="s">
        <v>2632</v>
      </c>
      <c r="I923" s="738" t="s">
        <v>2633</v>
      </c>
      <c r="J923" s="738" t="s">
        <v>2634</v>
      </c>
      <c r="K923" s="738" t="s">
        <v>2635</v>
      </c>
      <c r="L923" s="740">
        <v>28544.968846385116</v>
      </c>
      <c r="M923" s="740">
        <v>14</v>
      </c>
      <c r="N923" s="741">
        <v>399629.56384939165</v>
      </c>
    </row>
    <row r="924" spans="1:14" ht="14.4" customHeight="1" x14ac:dyDescent="0.3">
      <c r="A924" s="736" t="s">
        <v>553</v>
      </c>
      <c r="B924" s="737" t="s">
        <v>2715</v>
      </c>
      <c r="C924" s="738" t="s">
        <v>575</v>
      </c>
      <c r="D924" s="739" t="s">
        <v>576</v>
      </c>
      <c r="E924" s="738" t="s">
        <v>2571</v>
      </c>
      <c r="F924" s="739" t="s">
        <v>2722</v>
      </c>
      <c r="G924" s="738" t="s">
        <v>622</v>
      </c>
      <c r="H924" s="738" t="s">
        <v>2636</v>
      </c>
      <c r="I924" s="738" t="s">
        <v>2637</v>
      </c>
      <c r="J924" s="738" t="s">
        <v>2638</v>
      </c>
      <c r="K924" s="738" t="s">
        <v>2639</v>
      </c>
      <c r="L924" s="740">
        <v>57847.597662150212</v>
      </c>
      <c r="M924" s="740">
        <v>14</v>
      </c>
      <c r="N924" s="741">
        <v>809866.36727010296</v>
      </c>
    </row>
    <row r="925" spans="1:14" ht="14.4" customHeight="1" x14ac:dyDescent="0.3">
      <c r="A925" s="736" t="s">
        <v>553</v>
      </c>
      <c r="B925" s="737" t="s">
        <v>2715</v>
      </c>
      <c r="C925" s="738" t="s">
        <v>575</v>
      </c>
      <c r="D925" s="739" t="s">
        <v>576</v>
      </c>
      <c r="E925" s="738" t="s">
        <v>2571</v>
      </c>
      <c r="F925" s="739" t="s">
        <v>2722</v>
      </c>
      <c r="G925" s="738" t="s">
        <v>622</v>
      </c>
      <c r="H925" s="738" t="s">
        <v>2640</v>
      </c>
      <c r="I925" s="738" t="s">
        <v>2641</v>
      </c>
      <c r="J925" s="738" t="s">
        <v>2642</v>
      </c>
      <c r="K925" s="738" t="s">
        <v>2643</v>
      </c>
      <c r="L925" s="740">
        <v>111446.53016668471</v>
      </c>
      <c r="M925" s="740">
        <v>51</v>
      </c>
      <c r="N925" s="741">
        <v>5683773.0385009199</v>
      </c>
    </row>
    <row r="926" spans="1:14" ht="14.4" customHeight="1" x14ac:dyDescent="0.3">
      <c r="A926" s="736" t="s">
        <v>553</v>
      </c>
      <c r="B926" s="737" t="s">
        <v>2715</v>
      </c>
      <c r="C926" s="738" t="s">
        <v>575</v>
      </c>
      <c r="D926" s="739" t="s">
        <v>576</v>
      </c>
      <c r="E926" s="738" t="s">
        <v>2571</v>
      </c>
      <c r="F926" s="739" t="s">
        <v>2722</v>
      </c>
      <c r="G926" s="738" t="s">
        <v>622</v>
      </c>
      <c r="H926" s="738" t="s">
        <v>2644</v>
      </c>
      <c r="I926" s="738" t="s">
        <v>2645</v>
      </c>
      <c r="J926" s="738" t="s">
        <v>2646</v>
      </c>
      <c r="K926" s="738" t="s">
        <v>2647</v>
      </c>
      <c r="L926" s="740">
        <v>78826.979460916293</v>
      </c>
      <c r="M926" s="740">
        <v>7</v>
      </c>
      <c r="N926" s="741">
        <v>551788.85622641409</v>
      </c>
    </row>
    <row r="927" spans="1:14" ht="14.4" customHeight="1" x14ac:dyDescent="0.3">
      <c r="A927" s="736" t="s">
        <v>553</v>
      </c>
      <c r="B927" s="737" t="s">
        <v>2715</v>
      </c>
      <c r="C927" s="738" t="s">
        <v>575</v>
      </c>
      <c r="D927" s="739" t="s">
        <v>576</v>
      </c>
      <c r="E927" s="738" t="s">
        <v>2571</v>
      </c>
      <c r="F927" s="739" t="s">
        <v>2722</v>
      </c>
      <c r="G927" s="738" t="s">
        <v>622</v>
      </c>
      <c r="H927" s="738" t="s">
        <v>2648</v>
      </c>
      <c r="I927" s="738" t="s">
        <v>2649</v>
      </c>
      <c r="J927" s="738" t="s">
        <v>2650</v>
      </c>
      <c r="K927" s="738"/>
      <c r="L927" s="740">
        <v>76867.385446823857</v>
      </c>
      <c r="M927" s="740">
        <v>14</v>
      </c>
      <c r="N927" s="741">
        <v>1076143.3962555339</v>
      </c>
    </row>
    <row r="928" spans="1:14" ht="14.4" customHeight="1" x14ac:dyDescent="0.3">
      <c r="A928" s="736" t="s">
        <v>553</v>
      </c>
      <c r="B928" s="737" t="s">
        <v>2715</v>
      </c>
      <c r="C928" s="738" t="s">
        <v>575</v>
      </c>
      <c r="D928" s="739" t="s">
        <v>576</v>
      </c>
      <c r="E928" s="738" t="s">
        <v>2571</v>
      </c>
      <c r="F928" s="739" t="s">
        <v>2722</v>
      </c>
      <c r="G928" s="738" t="s">
        <v>622</v>
      </c>
      <c r="H928" s="738" t="s">
        <v>2572</v>
      </c>
      <c r="I928" s="738" t="s">
        <v>2572</v>
      </c>
      <c r="J928" s="738" t="s">
        <v>2573</v>
      </c>
      <c r="K928" s="738" t="s">
        <v>2574</v>
      </c>
      <c r="L928" s="740">
        <v>46600.003779203893</v>
      </c>
      <c r="M928" s="740">
        <v>42</v>
      </c>
      <c r="N928" s="741">
        <v>1957200.1587265634</v>
      </c>
    </row>
    <row r="929" spans="1:14" ht="14.4" customHeight="1" x14ac:dyDescent="0.3">
      <c r="A929" s="736" t="s">
        <v>553</v>
      </c>
      <c r="B929" s="737" t="s">
        <v>2715</v>
      </c>
      <c r="C929" s="738" t="s">
        <v>575</v>
      </c>
      <c r="D929" s="739" t="s">
        <v>576</v>
      </c>
      <c r="E929" s="738" t="s">
        <v>2571</v>
      </c>
      <c r="F929" s="739" t="s">
        <v>2722</v>
      </c>
      <c r="G929" s="738" t="s">
        <v>622</v>
      </c>
      <c r="H929" s="738" t="s">
        <v>2651</v>
      </c>
      <c r="I929" s="738" t="s">
        <v>2651</v>
      </c>
      <c r="J929" s="738" t="s">
        <v>2652</v>
      </c>
      <c r="K929" s="738" t="s">
        <v>1319</v>
      </c>
      <c r="L929" s="740">
        <v>72961.335999999981</v>
      </c>
      <c r="M929" s="740">
        <v>10</v>
      </c>
      <c r="N929" s="741">
        <v>729613.35999999987</v>
      </c>
    </row>
    <row r="930" spans="1:14" ht="14.4" customHeight="1" x14ac:dyDescent="0.3">
      <c r="A930" s="736" t="s">
        <v>553</v>
      </c>
      <c r="B930" s="737" t="s">
        <v>2715</v>
      </c>
      <c r="C930" s="738" t="s">
        <v>575</v>
      </c>
      <c r="D930" s="739" t="s">
        <v>576</v>
      </c>
      <c r="E930" s="738" t="s">
        <v>2571</v>
      </c>
      <c r="F930" s="739" t="s">
        <v>2722</v>
      </c>
      <c r="G930" s="738" t="s">
        <v>622</v>
      </c>
      <c r="H930" s="738" t="s">
        <v>2653</v>
      </c>
      <c r="I930" s="738" t="s">
        <v>2653</v>
      </c>
      <c r="J930" s="738" t="s">
        <v>2654</v>
      </c>
      <c r="K930" s="738" t="s">
        <v>2655</v>
      </c>
      <c r="L930" s="740">
        <v>81705.459999999992</v>
      </c>
      <c r="M930" s="740">
        <v>19</v>
      </c>
      <c r="N930" s="741">
        <v>1552403.7399999998</v>
      </c>
    </row>
    <row r="931" spans="1:14" ht="14.4" customHeight="1" x14ac:dyDescent="0.3">
      <c r="A931" s="736" t="s">
        <v>553</v>
      </c>
      <c r="B931" s="737" t="s">
        <v>2715</v>
      </c>
      <c r="C931" s="738" t="s">
        <v>575</v>
      </c>
      <c r="D931" s="739" t="s">
        <v>576</v>
      </c>
      <c r="E931" s="738" t="s">
        <v>2571</v>
      </c>
      <c r="F931" s="739" t="s">
        <v>2722</v>
      </c>
      <c r="G931" s="738" t="s">
        <v>622</v>
      </c>
      <c r="H931" s="738" t="s">
        <v>2656</v>
      </c>
      <c r="I931" s="738" t="s">
        <v>2656</v>
      </c>
      <c r="J931" s="738" t="s">
        <v>2657</v>
      </c>
      <c r="K931" s="738" t="s">
        <v>2658</v>
      </c>
      <c r="L931" s="740">
        <v>79984.9600514333</v>
      </c>
      <c r="M931" s="740">
        <v>89</v>
      </c>
      <c r="N931" s="741">
        <v>7118661.4445775636</v>
      </c>
    </row>
    <row r="932" spans="1:14" ht="14.4" customHeight="1" x14ac:dyDescent="0.3">
      <c r="A932" s="736" t="s">
        <v>553</v>
      </c>
      <c r="B932" s="737" t="s">
        <v>2715</v>
      </c>
      <c r="C932" s="738" t="s">
        <v>575</v>
      </c>
      <c r="D932" s="739" t="s">
        <v>576</v>
      </c>
      <c r="E932" s="738" t="s">
        <v>2571</v>
      </c>
      <c r="F932" s="739" t="s">
        <v>2722</v>
      </c>
      <c r="G932" s="738" t="s">
        <v>622</v>
      </c>
      <c r="H932" s="738" t="s">
        <v>2659</v>
      </c>
      <c r="I932" s="738" t="s">
        <v>2659</v>
      </c>
      <c r="J932" s="738" t="s">
        <v>2660</v>
      </c>
      <c r="K932" s="738" t="s">
        <v>2661</v>
      </c>
      <c r="L932" s="740">
        <v>7888.7739492212177</v>
      </c>
      <c r="M932" s="740">
        <v>4</v>
      </c>
      <c r="N932" s="741">
        <v>31555.095796884871</v>
      </c>
    </row>
    <row r="933" spans="1:14" ht="14.4" customHeight="1" x14ac:dyDescent="0.3">
      <c r="A933" s="736" t="s">
        <v>553</v>
      </c>
      <c r="B933" s="737" t="s">
        <v>2715</v>
      </c>
      <c r="C933" s="738" t="s">
        <v>575</v>
      </c>
      <c r="D933" s="739" t="s">
        <v>576</v>
      </c>
      <c r="E933" s="738" t="s">
        <v>2571</v>
      </c>
      <c r="F933" s="739" t="s">
        <v>2722</v>
      </c>
      <c r="G933" s="738" t="s">
        <v>622</v>
      </c>
      <c r="H933" s="738" t="s">
        <v>2662</v>
      </c>
      <c r="I933" s="738" t="s">
        <v>2662</v>
      </c>
      <c r="J933" s="738" t="s">
        <v>2660</v>
      </c>
      <c r="K933" s="738" t="s">
        <v>2663</v>
      </c>
      <c r="L933" s="740">
        <v>16468.582101557564</v>
      </c>
      <c r="M933" s="740">
        <v>2</v>
      </c>
      <c r="N933" s="741">
        <v>32937.164203115128</v>
      </c>
    </row>
    <row r="934" spans="1:14" ht="14.4" customHeight="1" x14ac:dyDescent="0.3">
      <c r="A934" s="736" t="s">
        <v>553</v>
      </c>
      <c r="B934" s="737" t="s">
        <v>2715</v>
      </c>
      <c r="C934" s="738" t="s">
        <v>575</v>
      </c>
      <c r="D934" s="739" t="s">
        <v>576</v>
      </c>
      <c r="E934" s="738" t="s">
        <v>2571</v>
      </c>
      <c r="F934" s="739" t="s">
        <v>2722</v>
      </c>
      <c r="G934" s="738" t="s">
        <v>622</v>
      </c>
      <c r="H934" s="738" t="s">
        <v>2664</v>
      </c>
      <c r="I934" s="738" t="s">
        <v>2664</v>
      </c>
      <c r="J934" s="738" t="s">
        <v>2665</v>
      </c>
      <c r="K934" s="738" t="s">
        <v>2666</v>
      </c>
      <c r="L934" s="740">
        <v>134386.01</v>
      </c>
      <c r="M934" s="740">
        <v>7</v>
      </c>
      <c r="N934" s="741">
        <v>940702.07000000007</v>
      </c>
    </row>
    <row r="935" spans="1:14" ht="14.4" customHeight="1" x14ac:dyDescent="0.3">
      <c r="A935" s="736" t="s">
        <v>553</v>
      </c>
      <c r="B935" s="737" t="s">
        <v>2715</v>
      </c>
      <c r="C935" s="738" t="s">
        <v>575</v>
      </c>
      <c r="D935" s="739" t="s">
        <v>576</v>
      </c>
      <c r="E935" s="738" t="s">
        <v>2571</v>
      </c>
      <c r="F935" s="739" t="s">
        <v>2722</v>
      </c>
      <c r="G935" s="738" t="s">
        <v>1499</v>
      </c>
      <c r="H935" s="738" t="s">
        <v>2667</v>
      </c>
      <c r="I935" s="738" t="s">
        <v>2668</v>
      </c>
      <c r="J935" s="738" t="s">
        <v>2669</v>
      </c>
      <c r="K935" s="738" t="s">
        <v>2670</v>
      </c>
      <c r="L935" s="740">
        <v>7171.5930763407705</v>
      </c>
      <c r="M935" s="740">
        <v>14.548</v>
      </c>
      <c r="N935" s="741">
        <v>104332.33607460553</v>
      </c>
    </row>
    <row r="936" spans="1:14" ht="14.4" customHeight="1" x14ac:dyDescent="0.3">
      <c r="A936" s="736" t="s">
        <v>553</v>
      </c>
      <c r="B936" s="737" t="s">
        <v>2715</v>
      </c>
      <c r="C936" s="738" t="s">
        <v>575</v>
      </c>
      <c r="D936" s="739" t="s">
        <v>576</v>
      </c>
      <c r="E936" s="738" t="s">
        <v>2571</v>
      </c>
      <c r="F936" s="739" t="s">
        <v>2722</v>
      </c>
      <c r="G936" s="738" t="s">
        <v>1499</v>
      </c>
      <c r="H936" s="738" t="s">
        <v>2671</v>
      </c>
      <c r="I936" s="738" t="s">
        <v>2672</v>
      </c>
      <c r="J936" s="738" t="s">
        <v>2669</v>
      </c>
      <c r="K936" s="738" t="s">
        <v>2673</v>
      </c>
      <c r="L936" s="740">
        <v>28686.625217461464</v>
      </c>
      <c r="M936" s="740">
        <v>8.4499999999999993</v>
      </c>
      <c r="N936" s="741">
        <v>242401.98308754934</v>
      </c>
    </row>
    <row r="937" spans="1:14" ht="14.4" customHeight="1" x14ac:dyDescent="0.3">
      <c r="A937" s="736" t="s">
        <v>553</v>
      </c>
      <c r="B937" s="737" t="s">
        <v>2715</v>
      </c>
      <c r="C937" s="738" t="s">
        <v>575</v>
      </c>
      <c r="D937" s="739" t="s">
        <v>576</v>
      </c>
      <c r="E937" s="738" t="s">
        <v>2571</v>
      </c>
      <c r="F937" s="739" t="s">
        <v>2722</v>
      </c>
      <c r="G937" s="738" t="s">
        <v>1499</v>
      </c>
      <c r="H937" s="738" t="s">
        <v>2674</v>
      </c>
      <c r="I937" s="738" t="s">
        <v>2674</v>
      </c>
      <c r="J937" s="738" t="s">
        <v>2675</v>
      </c>
      <c r="K937" s="738" t="s">
        <v>2676</v>
      </c>
      <c r="L937" s="740">
        <v>70021.599999999991</v>
      </c>
      <c r="M937" s="740">
        <v>3</v>
      </c>
      <c r="N937" s="741">
        <v>210064.8</v>
      </c>
    </row>
    <row r="938" spans="1:14" ht="14.4" customHeight="1" x14ac:dyDescent="0.3">
      <c r="A938" s="736" t="s">
        <v>553</v>
      </c>
      <c r="B938" s="737" t="s">
        <v>2715</v>
      </c>
      <c r="C938" s="738" t="s">
        <v>575</v>
      </c>
      <c r="D938" s="739" t="s">
        <v>576</v>
      </c>
      <c r="E938" s="738" t="s">
        <v>2571</v>
      </c>
      <c r="F938" s="739" t="s">
        <v>2722</v>
      </c>
      <c r="G938" s="738" t="s">
        <v>1499</v>
      </c>
      <c r="H938" s="738" t="s">
        <v>2677</v>
      </c>
      <c r="I938" s="738" t="s">
        <v>2678</v>
      </c>
      <c r="J938" s="738" t="s">
        <v>2679</v>
      </c>
      <c r="K938" s="738" t="s">
        <v>2680</v>
      </c>
      <c r="L938" s="740">
        <v>14135.636788823318</v>
      </c>
      <c r="M938" s="740">
        <v>350.93200040000005</v>
      </c>
      <c r="N938" s="741">
        <v>4960647.2952295998</v>
      </c>
    </row>
    <row r="939" spans="1:14" ht="14.4" customHeight="1" x14ac:dyDescent="0.3">
      <c r="A939" s="736" t="s">
        <v>553</v>
      </c>
      <c r="B939" s="737" t="s">
        <v>2715</v>
      </c>
      <c r="C939" s="738" t="s">
        <v>575</v>
      </c>
      <c r="D939" s="739" t="s">
        <v>576</v>
      </c>
      <c r="E939" s="738" t="s">
        <v>2571</v>
      </c>
      <c r="F939" s="739" t="s">
        <v>2722</v>
      </c>
      <c r="G939" s="738" t="s">
        <v>1499</v>
      </c>
      <c r="H939" s="738" t="s">
        <v>2681</v>
      </c>
      <c r="I939" s="738" t="s">
        <v>2682</v>
      </c>
      <c r="J939" s="738" t="s">
        <v>2683</v>
      </c>
      <c r="K939" s="738" t="s">
        <v>2684</v>
      </c>
      <c r="L939" s="740">
        <v>4983.0004531468967</v>
      </c>
      <c r="M939" s="740">
        <v>901.37999999999931</v>
      </c>
      <c r="N939" s="741">
        <v>4491576.9484575465</v>
      </c>
    </row>
    <row r="940" spans="1:14" ht="14.4" customHeight="1" x14ac:dyDescent="0.3">
      <c r="A940" s="736" t="s">
        <v>553</v>
      </c>
      <c r="B940" s="737" t="s">
        <v>2715</v>
      </c>
      <c r="C940" s="738" t="s">
        <v>575</v>
      </c>
      <c r="D940" s="739" t="s">
        <v>576</v>
      </c>
      <c r="E940" s="738" t="s">
        <v>2571</v>
      </c>
      <c r="F940" s="739" t="s">
        <v>2722</v>
      </c>
      <c r="G940" s="738" t="s">
        <v>1499</v>
      </c>
      <c r="H940" s="738" t="s">
        <v>2685</v>
      </c>
      <c r="I940" s="738" t="s">
        <v>2686</v>
      </c>
      <c r="J940" s="738" t="s">
        <v>2687</v>
      </c>
      <c r="K940" s="738" t="s">
        <v>2688</v>
      </c>
      <c r="L940" s="740">
        <v>10537.493999999999</v>
      </c>
      <c r="M940" s="740">
        <v>193.023</v>
      </c>
      <c r="N940" s="741">
        <v>2033978.7043619996</v>
      </c>
    </row>
    <row r="941" spans="1:14" ht="14.4" customHeight="1" x14ac:dyDescent="0.3">
      <c r="A941" s="736" t="s">
        <v>553</v>
      </c>
      <c r="B941" s="737" t="s">
        <v>2715</v>
      </c>
      <c r="C941" s="738" t="s">
        <v>575</v>
      </c>
      <c r="D941" s="739" t="s">
        <v>576</v>
      </c>
      <c r="E941" s="738" t="s">
        <v>2571</v>
      </c>
      <c r="F941" s="739" t="s">
        <v>2722</v>
      </c>
      <c r="G941" s="738" t="s">
        <v>1499</v>
      </c>
      <c r="H941" s="738" t="s">
        <v>2689</v>
      </c>
      <c r="I941" s="738" t="s">
        <v>2689</v>
      </c>
      <c r="J941" s="738" t="s">
        <v>2690</v>
      </c>
      <c r="K941" s="738" t="s">
        <v>969</v>
      </c>
      <c r="L941" s="740">
        <v>87462.029873135412</v>
      </c>
      <c r="M941" s="740">
        <v>7</v>
      </c>
      <c r="N941" s="741">
        <v>612234.20911194792</v>
      </c>
    </row>
    <row r="942" spans="1:14" ht="14.4" customHeight="1" x14ac:dyDescent="0.3">
      <c r="A942" s="736" t="s">
        <v>553</v>
      </c>
      <c r="B942" s="737" t="s">
        <v>2715</v>
      </c>
      <c r="C942" s="738" t="s">
        <v>575</v>
      </c>
      <c r="D942" s="739" t="s">
        <v>576</v>
      </c>
      <c r="E942" s="738" t="s">
        <v>2571</v>
      </c>
      <c r="F942" s="739" t="s">
        <v>2722</v>
      </c>
      <c r="G942" s="738" t="s">
        <v>1499</v>
      </c>
      <c r="H942" s="738" t="s">
        <v>2691</v>
      </c>
      <c r="I942" s="738" t="s">
        <v>2691</v>
      </c>
      <c r="J942" s="738" t="s">
        <v>2692</v>
      </c>
      <c r="K942" s="738" t="s">
        <v>2693</v>
      </c>
      <c r="L942" s="740">
        <v>25878.859706286017</v>
      </c>
      <c r="M942" s="740">
        <v>8</v>
      </c>
      <c r="N942" s="741">
        <v>207030.87765028814</v>
      </c>
    </row>
    <row r="943" spans="1:14" ht="14.4" customHeight="1" x14ac:dyDescent="0.3">
      <c r="A943" s="736" t="s">
        <v>553</v>
      </c>
      <c r="B943" s="737" t="s">
        <v>2715</v>
      </c>
      <c r="C943" s="738" t="s">
        <v>575</v>
      </c>
      <c r="D943" s="739" t="s">
        <v>576</v>
      </c>
      <c r="E943" s="738" t="s">
        <v>2571</v>
      </c>
      <c r="F943" s="739" t="s">
        <v>2722</v>
      </c>
      <c r="G943" s="738" t="s">
        <v>1499</v>
      </c>
      <c r="H943" s="738" t="s">
        <v>2694</v>
      </c>
      <c r="I943" s="738" t="s">
        <v>2694</v>
      </c>
      <c r="J943" s="738" t="s">
        <v>2695</v>
      </c>
      <c r="K943" s="738" t="s">
        <v>2696</v>
      </c>
      <c r="L943" s="740">
        <v>76619.329999999987</v>
      </c>
      <c r="M943" s="740">
        <v>13</v>
      </c>
      <c r="N943" s="741">
        <v>996051.2899999998</v>
      </c>
    </row>
    <row r="944" spans="1:14" ht="14.4" customHeight="1" x14ac:dyDescent="0.3">
      <c r="A944" s="736" t="s">
        <v>553</v>
      </c>
      <c r="B944" s="737" t="s">
        <v>2715</v>
      </c>
      <c r="C944" s="738" t="s">
        <v>575</v>
      </c>
      <c r="D944" s="739" t="s">
        <v>576</v>
      </c>
      <c r="E944" s="738" t="s">
        <v>2571</v>
      </c>
      <c r="F944" s="739" t="s">
        <v>2722</v>
      </c>
      <c r="G944" s="738" t="s">
        <v>1499</v>
      </c>
      <c r="H944" s="738" t="s">
        <v>2697</v>
      </c>
      <c r="I944" s="738" t="s">
        <v>2580</v>
      </c>
      <c r="J944" s="738" t="s">
        <v>2698</v>
      </c>
      <c r="K944" s="738" t="s">
        <v>965</v>
      </c>
      <c r="L944" s="740">
        <v>43731.029638314438</v>
      </c>
      <c r="M944" s="740">
        <v>3</v>
      </c>
      <c r="N944" s="741">
        <v>131193.08891494331</v>
      </c>
    </row>
    <row r="945" spans="1:14" ht="14.4" customHeight="1" x14ac:dyDescent="0.3">
      <c r="A945" s="736" t="s">
        <v>553</v>
      </c>
      <c r="B945" s="737" t="s">
        <v>2715</v>
      </c>
      <c r="C945" s="738" t="s">
        <v>575</v>
      </c>
      <c r="D945" s="739" t="s">
        <v>576</v>
      </c>
      <c r="E945" s="738" t="s">
        <v>2571</v>
      </c>
      <c r="F945" s="739" t="s">
        <v>2722</v>
      </c>
      <c r="G945" s="738" t="s">
        <v>1499</v>
      </c>
      <c r="H945" s="738" t="s">
        <v>2699</v>
      </c>
      <c r="I945" s="738" t="s">
        <v>2700</v>
      </c>
      <c r="J945" s="738" t="s">
        <v>2701</v>
      </c>
      <c r="K945" s="738" t="s">
        <v>2702</v>
      </c>
      <c r="L945" s="740">
        <v>17505.399999999998</v>
      </c>
      <c r="M945" s="740">
        <v>11</v>
      </c>
      <c r="N945" s="741">
        <v>192559.39999999997</v>
      </c>
    </row>
    <row r="946" spans="1:14" ht="14.4" customHeight="1" x14ac:dyDescent="0.3">
      <c r="A946" s="736" t="s">
        <v>553</v>
      </c>
      <c r="B946" s="737" t="s">
        <v>2715</v>
      </c>
      <c r="C946" s="738" t="s">
        <v>575</v>
      </c>
      <c r="D946" s="739" t="s">
        <v>576</v>
      </c>
      <c r="E946" s="738" t="s">
        <v>2571</v>
      </c>
      <c r="F946" s="739" t="s">
        <v>2722</v>
      </c>
      <c r="G946" s="738" t="s">
        <v>1499</v>
      </c>
      <c r="H946" s="738" t="s">
        <v>2703</v>
      </c>
      <c r="I946" s="738" t="s">
        <v>2703</v>
      </c>
      <c r="J946" s="738" t="s">
        <v>2704</v>
      </c>
      <c r="K946" s="738" t="s">
        <v>2705</v>
      </c>
      <c r="L946" s="740">
        <v>42357.756225620571</v>
      </c>
      <c r="M946" s="740">
        <v>95</v>
      </c>
      <c r="N946" s="741">
        <v>4023986.8414339544</v>
      </c>
    </row>
    <row r="947" spans="1:14" ht="14.4" customHeight="1" x14ac:dyDescent="0.3">
      <c r="A947" s="736" t="s">
        <v>553</v>
      </c>
      <c r="B947" s="737" t="s">
        <v>2715</v>
      </c>
      <c r="C947" s="738" t="s">
        <v>575</v>
      </c>
      <c r="D947" s="739" t="s">
        <v>576</v>
      </c>
      <c r="E947" s="738" t="s">
        <v>2571</v>
      </c>
      <c r="F947" s="739" t="s">
        <v>2722</v>
      </c>
      <c r="G947" s="738" t="s">
        <v>1499</v>
      </c>
      <c r="H947" s="738" t="s">
        <v>2706</v>
      </c>
      <c r="I947" s="738" t="s">
        <v>2706</v>
      </c>
      <c r="J947" s="738" t="s">
        <v>2707</v>
      </c>
      <c r="K947" s="738" t="s">
        <v>2708</v>
      </c>
      <c r="L947" s="740">
        <v>19652.858931065137</v>
      </c>
      <c r="M947" s="740">
        <v>9</v>
      </c>
      <c r="N947" s="741">
        <v>176875.73037958622</v>
      </c>
    </row>
    <row r="948" spans="1:14" ht="14.4" customHeight="1" x14ac:dyDescent="0.3">
      <c r="A948" s="736" t="s">
        <v>553</v>
      </c>
      <c r="B948" s="737" t="s">
        <v>2715</v>
      </c>
      <c r="C948" s="738" t="s">
        <v>575</v>
      </c>
      <c r="D948" s="739" t="s">
        <v>576</v>
      </c>
      <c r="E948" s="738" t="s">
        <v>2571</v>
      </c>
      <c r="F948" s="739" t="s">
        <v>2722</v>
      </c>
      <c r="G948" s="738" t="s">
        <v>1499</v>
      </c>
      <c r="H948" s="738" t="s">
        <v>2709</v>
      </c>
      <c r="I948" s="738" t="s">
        <v>2709</v>
      </c>
      <c r="J948" s="738" t="s">
        <v>2710</v>
      </c>
      <c r="K948" s="738" t="s">
        <v>2711</v>
      </c>
      <c r="L948" s="740">
        <v>49517.237510447463</v>
      </c>
      <c r="M948" s="740">
        <v>62.000000000000007</v>
      </c>
      <c r="N948" s="741">
        <v>3070068.7256477429</v>
      </c>
    </row>
    <row r="949" spans="1:14" ht="14.4" customHeight="1" x14ac:dyDescent="0.3">
      <c r="A949" s="736" t="s">
        <v>553</v>
      </c>
      <c r="B949" s="737" t="s">
        <v>2715</v>
      </c>
      <c r="C949" s="738" t="s">
        <v>575</v>
      </c>
      <c r="D949" s="739" t="s">
        <v>576</v>
      </c>
      <c r="E949" s="738" t="s">
        <v>2571</v>
      </c>
      <c r="F949" s="739" t="s">
        <v>2722</v>
      </c>
      <c r="G949" s="738" t="s">
        <v>1499</v>
      </c>
      <c r="H949" s="738" t="s">
        <v>2712</v>
      </c>
      <c r="I949" s="738" t="s">
        <v>2712</v>
      </c>
      <c r="J949" s="738" t="s">
        <v>2713</v>
      </c>
      <c r="K949" s="738" t="s">
        <v>2714</v>
      </c>
      <c r="L949" s="740">
        <v>78687.544052690369</v>
      </c>
      <c r="M949" s="740">
        <v>15</v>
      </c>
      <c r="N949" s="741">
        <v>1180313.1607903556</v>
      </c>
    </row>
    <row r="950" spans="1:14" ht="14.4" customHeight="1" x14ac:dyDescent="0.3">
      <c r="A950" s="736" t="s">
        <v>553</v>
      </c>
      <c r="B950" s="737" t="s">
        <v>2715</v>
      </c>
      <c r="C950" s="738" t="s">
        <v>575</v>
      </c>
      <c r="D950" s="739" t="s">
        <v>576</v>
      </c>
      <c r="E950" s="738" t="s">
        <v>2571</v>
      </c>
      <c r="F950" s="739" t="s">
        <v>2722</v>
      </c>
      <c r="G950" s="738" t="s">
        <v>1499</v>
      </c>
      <c r="H950" s="738" t="s">
        <v>2583</v>
      </c>
      <c r="I950" s="738" t="s">
        <v>2583</v>
      </c>
      <c r="J950" s="738" t="s">
        <v>2584</v>
      </c>
      <c r="K950" s="738" t="s">
        <v>2585</v>
      </c>
      <c r="L950" s="740">
        <v>3818.5400427812087</v>
      </c>
      <c r="M950" s="740">
        <v>6.4048338000000005</v>
      </c>
      <c r="N950" s="741">
        <v>24457.114332658533</v>
      </c>
    </row>
    <row r="951" spans="1:14" ht="14.4" customHeight="1" thickBot="1" x14ac:dyDescent="0.35">
      <c r="A951" s="742" t="s">
        <v>553</v>
      </c>
      <c r="B951" s="743" t="s">
        <v>2715</v>
      </c>
      <c r="C951" s="744" t="s">
        <v>575</v>
      </c>
      <c r="D951" s="745" t="s">
        <v>576</v>
      </c>
      <c r="E951" s="744" t="s">
        <v>2571</v>
      </c>
      <c r="F951" s="745" t="s">
        <v>2722</v>
      </c>
      <c r="G951" s="744" t="s">
        <v>1499</v>
      </c>
      <c r="H951" s="744" t="s">
        <v>2586</v>
      </c>
      <c r="I951" s="744" t="s">
        <v>2586</v>
      </c>
      <c r="J951" s="744" t="s">
        <v>2587</v>
      </c>
      <c r="K951" s="744" t="s">
        <v>2588</v>
      </c>
      <c r="L951" s="746">
        <v>7524.7699999999995</v>
      </c>
      <c r="M951" s="746">
        <v>3.9403835000000003</v>
      </c>
      <c r="N951" s="747">
        <v>29650.479549295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75" t="s">
        <v>206</v>
      </c>
      <c r="B1" s="576"/>
      <c r="C1" s="576"/>
      <c r="D1" s="576"/>
      <c r="E1" s="576"/>
      <c r="F1" s="576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77" t="s">
        <v>161</v>
      </c>
      <c r="C3" s="578"/>
      <c r="D3" s="579" t="s">
        <v>160</v>
      </c>
      <c r="E3" s="578"/>
      <c r="F3" s="105" t="s">
        <v>3</v>
      </c>
    </row>
    <row r="4" spans="1:6" ht="14.4" customHeight="1" thickBot="1" x14ac:dyDescent="0.35">
      <c r="A4" s="748" t="s">
        <v>185</v>
      </c>
      <c r="B4" s="749" t="s">
        <v>14</v>
      </c>
      <c r="C4" s="750" t="s">
        <v>2</v>
      </c>
      <c r="D4" s="749" t="s">
        <v>14</v>
      </c>
      <c r="E4" s="750" t="s">
        <v>2</v>
      </c>
      <c r="F4" s="751" t="s">
        <v>14</v>
      </c>
    </row>
    <row r="5" spans="1:6" ht="14.4" customHeight="1" x14ac:dyDescent="0.3">
      <c r="A5" s="762" t="s">
        <v>2724</v>
      </c>
      <c r="B5" s="734">
        <v>281093.60000000003</v>
      </c>
      <c r="C5" s="752">
        <v>0.13319098642031921</v>
      </c>
      <c r="D5" s="734">
        <v>1829361.5257915845</v>
      </c>
      <c r="E5" s="752">
        <v>0.86680901357968076</v>
      </c>
      <c r="F5" s="735">
        <v>2110455.1257915846</v>
      </c>
    </row>
    <row r="6" spans="1:6" ht="14.4" customHeight="1" x14ac:dyDescent="0.3">
      <c r="A6" s="763" t="s">
        <v>2725</v>
      </c>
      <c r="B6" s="740">
        <v>63213.149999999994</v>
      </c>
      <c r="C6" s="753">
        <v>1</v>
      </c>
      <c r="D6" s="740"/>
      <c r="E6" s="753">
        <v>0</v>
      </c>
      <c r="F6" s="741">
        <v>63213.149999999994</v>
      </c>
    </row>
    <row r="7" spans="1:6" ht="14.4" customHeight="1" x14ac:dyDescent="0.3">
      <c r="A7" s="763" t="s">
        <v>2726</v>
      </c>
      <c r="B7" s="740">
        <v>5194.99</v>
      </c>
      <c r="C7" s="753">
        <v>5.5664256561560613E-2</v>
      </c>
      <c r="D7" s="740">
        <v>88132.224282557043</v>
      </c>
      <c r="E7" s="753">
        <v>0.94433574343843929</v>
      </c>
      <c r="F7" s="741">
        <v>93327.214282557048</v>
      </c>
    </row>
    <row r="8" spans="1:6" ht="14.4" customHeight="1" x14ac:dyDescent="0.3">
      <c r="A8" s="763" t="s">
        <v>2727</v>
      </c>
      <c r="B8" s="740">
        <v>2394.9101754362873</v>
      </c>
      <c r="C8" s="753">
        <v>1.3295727028204194E-2</v>
      </c>
      <c r="D8" s="740">
        <v>177731.39433998961</v>
      </c>
      <c r="E8" s="753">
        <v>0.98670427297179575</v>
      </c>
      <c r="F8" s="741">
        <v>180126.3045154259</v>
      </c>
    </row>
    <row r="9" spans="1:6" ht="14.4" customHeight="1" thickBot="1" x14ac:dyDescent="0.35">
      <c r="A9" s="764" t="s">
        <v>2728</v>
      </c>
      <c r="B9" s="755"/>
      <c r="C9" s="756">
        <v>0</v>
      </c>
      <c r="D9" s="755">
        <v>15113973.058518661</v>
      </c>
      <c r="E9" s="756">
        <v>1</v>
      </c>
      <c r="F9" s="757">
        <v>15113973.058518661</v>
      </c>
    </row>
    <row r="10" spans="1:6" ht="14.4" customHeight="1" thickBot="1" x14ac:dyDescent="0.35">
      <c r="A10" s="758" t="s">
        <v>3</v>
      </c>
      <c r="B10" s="759">
        <v>351896.65017543628</v>
      </c>
      <c r="C10" s="760">
        <v>2.0038423180269556E-2</v>
      </c>
      <c r="D10" s="759">
        <v>17209198.202932794</v>
      </c>
      <c r="E10" s="760">
        <v>0.97996157681973062</v>
      </c>
      <c r="F10" s="761">
        <v>17561094.853108227</v>
      </c>
    </row>
    <row r="11" spans="1:6" ht="14.4" customHeight="1" thickBot="1" x14ac:dyDescent="0.35"/>
    <row r="12" spans="1:6" ht="14.4" customHeight="1" x14ac:dyDescent="0.3">
      <c r="A12" s="762" t="s">
        <v>2729</v>
      </c>
      <c r="B12" s="734">
        <v>344306.75</v>
      </c>
      <c r="C12" s="752">
        <v>1</v>
      </c>
      <c r="D12" s="734"/>
      <c r="E12" s="752">
        <v>0</v>
      </c>
      <c r="F12" s="735">
        <v>344306.75</v>
      </c>
    </row>
    <row r="13" spans="1:6" ht="14.4" customHeight="1" x14ac:dyDescent="0.3">
      <c r="A13" s="763" t="s">
        <v>2730</v>
      </c>
      <c r="B13" s="740">
        <v>3568.08</v>
      </c>
      <c r="C13" s="753">
        <v>9.4513600398363151E-2</v>
      </c>
      <c r="D13" s="740">
        <v>34183.947062359104</v>
      </c>
      <c r="E13" s="753">
        <v>0.90548639960163679</v>
      </c>
      <c r="F13" s="741">
        <v>37752.027062359106</v>
      </c>
    </row>
    <row r="14" spans="1:6" ht="14.4" customHeight="1" x14ac:dyDescent="0.3">
      <c r="A14" s="763" t="s">
        <v>2731</v>
      </c>
      <c r="B14" s="740">
        <v>1436.9</v>
      </c>
      <c r="C14" s="753">
        <v>1</v>
      </c>
      <c r="D14" s="740"/>
      <c r="E14" s="753">
        <v>0</v>
      </c>
      <c r="F14" s="741">
        <v>1436.9</v>
      </c>
    </row>
    <row r="15" spans="1:6" ht="14.4" customHeight="1" x14ac:dyDescent="0.3">
      <c r="A15" s="763" t="s">
        <v>2732</v>
      </c>
      <c r="B15" s="740">
        <v>948.08999999999992</v>
      </c>
      <c r="C15" s="753">
        <v>1</v>
      </c>
      <c r="D15" s="740"/>
      <c r="E15" s="753">
        <v>0</v>
      </c>
      <c r="F15" s="741">
        <v>948.08999999999992</v>
      </c>
    </row>
    <row r="16" spans="1:6" ht="14.4" customHeight="1" x14ac:dyDescent="0.3">
      <c r="A16" s="763" t="s">
        <v>2733</v>
      </c>
      <c r="B16" s="740">
        <v>727.86</v>
      </c>
      <c r="C16" s="753">
        <v>0.2933322586495255</v>
      </c>
      <c r="D16" s="740">
        <v>1753.49</v>
      </c>
      <c r="E16" s="753">
        <v>0.70666774135047461</v>
      </c>
      <c r="F16" s="741">
        <v>2481.35</v>
      </c>
    </row>
    <row r="17" spans="1:6" ht="14.4" customHeight="1" x14ac:dyDescent="0.3">
      <c r="A17" s="763" t="s">
        <v>2734</v>
      </c>
      <c r="B17" s="740">
        <v>369.7</v>
      </c>
      <c r="C17" s="753">
        <v>0.1613100276631208</v>
      </c>
      <c r="D17" s="740">
        <v>1922.1599999999999</v>
      </c>
      <c r="E17" s="753">
        <v>0.83868997233687925</v>
      </c>
      <c r="F17" s="741">
        <v>2291.8599999999997</v>
      </c>
    </row>
    <row r="18" spans="1:6" ht="14.4" customHeight="1" x14ac:dyDescent="0.3">
      <c r="A18" s="763" t="s">
        <v>2735</v>
      </c>
      <c r="B18" s="740">
        <v>325.95017543628722</v>
      </c>
      <c r="C18" s="753">
        <v>0.28805886217041371</v>
      </c>
      <c r="D18" s="740">
        <v>805.59</v>
      </c>
      <c r="E18" s="753">
        <v>0.71194113782958635</v>
      </c>
      <c r="F18" s="741">
        <v>1131.5401754362872</v>
      </c>
    </row>
    <row r="19" spans="1:6" ht="14.4" customHeight="1" x14ac:dyDescent="0.3">
      <c r="A19" s="763" t="s">
        <v>2736</v>
      </c>
      <c r="B19" s="740">
        <v>110</v>
      </c>
      <c r="C19" s="753">
        <v>0.10273173009572729</v>
      </c>
      <c r="D19" s="740">
        <v>960.75000000000011</v>
      </c>
      <c r="E19" s="753">
        <v>0.89726826990427277</v>
      </c>
      <c r="F19" s="741">
        <v>1070.75</v>
      </c>
    </row>
    <row r="20" spans="1:6" ht="14.4" customHeight="1" x14ac:dyDescent="0.3">
      <c r="A20" s="763" t="s">
        <v>2737</v>
      </c>
      <c r="B20" s="740">
        <v>103.31999999999996</v>
      </c>
      <c r="C20" s="753">
        <v>0.1278396436525612</v>
      </c>
      <c r="D20" s="740">
        <v>704.88000000000011</v>
      </c>
      <c r="E20" s="753">
        <v>0.87216035634743883</v>
      </c>
      <c r="F20" s="741">
        <v>808.2</v>
      </c>
    </row>
    <row r="21" spans="1:6" ht="14.4" customHeight="1" x14ac:dyDescent="0.3">
      <c r="A21" s="763" t="s">
        <v>2738</v>
      </c>
      <c r="B21" s="740"/>
      <c r="C21" s="753">
        <v>0</v>
      </c>
      <c r="D21" s="740">
        <v>3070068.7256477429</v>
      </c>
      <c r="E21" s="753">
        <v>1</v>
      </c>
      <c r="F21" s="741">
        <v>3070068.7256477429</v>
      </c>
    </row>
    <row r="22" spans="1:6" ht="14.4" customHeight="1" x14ac:dyDescent="0.3">
      <c r="A22" s="763" t="s">
        <v>2739</v>
      </c>
      <c r="B22" s="740"/>
      <c r="C22" s="753">
        <v>0</v>
      </c>
      <c r="D22" s="740">
        <v>6538.6755665165783</v>
      </c>
      <c r="E22" s="753">
        <v>1</v>
      </c>
      <c r="F22" s="741">
        <v>6538.6755665165783</v>
      </c>
    </row>
    <row r="23" spans="1:6" ht="14.4" customHeight="1" x14ac:dyDescent="0.3">
      <c r="A23" s="763" t="s">
        <v>2740</v>
      </c>
      <c r="B23" s="740"/>
      <c r="C23" s="753">
        <v>0</v>
      </c>
      <c r="D23" s="740">
        <v>207030.87765028814</v>
      </c>
      <c r="E23" s="753">
        <v>1</v>
      </c>
      <c r="F23" s="741">
        <v>207030.87765028814</v>
      </c>
    </row>
    <row r="24" spans="1:6" ht="14.4" customHeight="1" x14ac:dyDescent="0.3">
      <c r="A24" s="763" t="s">
        <v>2741</v>
      </c>
      <c r="B24" s="740"/>
      <c r="C24" s="753">
        <v>0</v>
      </c>
      <c r="D24" s="740">
        <v>51803.514999999999</v>
      </c>
      <c r="E24" s="753">
        <v>1</v>
      </c>
      <c r="F24" s="741">
        <v>51803.514999999999</v>
      </c>
    </row>
    <row r="25" spans="1:6" ht="14.4" customHeight="1" x14ac:dyDescent="0.3">
      <c r="A25" s="763" t="s">
        <v>2742</v>
      </c>
      <c r="B25" s="740"/>
      <c r="C25" s="753">
        <v>0</v>
      </c>
      <c r="D25" s="740">
        <v>1332.8</v>
      </c>
      <c r="E25" s="753">
        <v>1</v>
      </c>
      <c r="F25" s="741">
        <v>1332.8</v>
      </c>
    </row>
    <row r="26" spans="1:6" ht="14.4" customHeight="1" x14ac:dyDescent="0.3">
      <c r="A26" s="763" t="s">
        <v>2743</v>
      </c>
      <c r="B26" s="740"/>
      <c r="C26" s="753">
        <v>0</v>
      </c>
      <c r="D26" s="740">
        <v>420.25999999999993</v>
      </c>
      <c r="E26" s="753">
        <v>1</v>
      </c>
      <c r="F26" s="741">
        <v>420.25999999999993</v>
      </c>
    </row>
    <row r="27" spans="1:6" ht="14.4" customHeight="1" x14ac:dyDescent="0.3">
      <c r="A27" s="763" t="s">
        <v>2744</v>
      </c>
      <c r="B27" s="740"/>
      <c r="C27" s="753">
        <v>0</v>
      </c>
      <c r="D27" s="740">
        <v>5583128.3985315943</v>
      </c>
      <c r="E27" s="753">
        <v>1</v>
      </c>
      <c r="F27" s="741">
        <v>5583128.3985315943</v>
      </c>
    </row>
    <row r="28" spans="1:6" ht="14.4" customHeight="1" x14ac:dyDescent="0.3">
      <c r="A28" s="763" t="s">
        <v>2745</v>
      </c>
      <c r="B28" s="740"/>
      <c r="C28" s="753">
        <v>0</v>
      </c>
      <c r="D28" s="740">
        <v>252.71</v>
      </c>
      <c r="E28" s="753">
        <v>1</v>
      </c>
      <c r="F28" s="741">
        <v>252.71</v>
      </c>
    </row>
    <row r="29" spans="1:6" ht="14.4" customHeight="1" x14ac:dyDescent="0.3">
      <c r="A29" s="763" t="s">
        <v>2746</v>
      </c>
      <c r="B29" s="740"/>
      <c r="C29" s="753">
        <v>0</v>
      </c>
      <c r="D29" s="740">
        <v>12115.11</v>
      </c>
      <c r="E29" s="753">
        <v>1</v>
      </c>
      <c r="F29" s="741">
        <v>12115.11</v>
      </c>
    </row>
    <row r="30" spans="1:6" ht="14.4" customHeight="1" x14ac:dyDescent="0.3">
      <c r="A30" s="763" t="s">
        <v>2747</v>
      </c>
      <c r="B30" s="740"/>
      <c r="C30" s="753">
        <v>0</v>
      </c>
      <c r="D30" s="740">
        <v>1001.9300000000001</v>
      </c>
      <c r="E30" s="753">
        <v>1</v>
      </c>
      <c r="F30" s="741">
        <v>1001.9300000000001</v>
      </c>
    </row>
    <row r="31" spans="1:6" ht="14.4" customHeight="1" x14ac:dyDescent="0.3">
      <c r="A31" s="763" t="s">
        <v>2748</v>
      </c>
      <c r="B31" s="740"/>
      <c r="C31" s="753">
        <v>0</v>
      </c>
      <c r="D31" s="740">
        <v>780.91994720239802</v>
      </c>
      <c r="E31" s="753">
        <v>1</v>
      </c>
      <c r="F31" s="741">
        <v>780.91994720239802</v>
      </c>
    </row>
    <row r="32" spans="1:6" ht="14.4" customHeight="1" x14ac:dyDescent="0.3">
      <c r="A32" s="763" t="s">
        <v>2749</v>
      </c>
      <c r="B32" s="740"/>
      <c r="C32" s="753">
        <v>0</v>
      </c>
      <c r="D32" s="740">
        <v>196.88000000000005</v>
      </c>
      <c r="E32" s="753">
        <v>1</v>
      </c>
      <c r="F32" s="741">
        <v>196.88000000000005</v>
      </c>
    </row>
    <row r="33" spans="1:6" ht="14.4" customHeight="1" x14ac:dyDescent="0.3">
      <c r="A33" s="763" t="s">
        <v>2750</v>
      </c>
      <c r="B33" s="740"/>
      <c r="C33" s="753">
        <v>0</v>
      </c>
      <c r="D33" s="740">
        <v>23943.527882410708</v>
      </c>
      <c r="E33" s="753">
        <v>1</v>
      </c>
      <c r="F33" s="741">
        <v>23943.527882410708</v>
      </c>
    </row>
    <row r="34" spans="1:6" ht="14.4" customHeight="1" x14ac:dyDescent="0.3">
      <c r="A34" s="763" t="s">
        <v>2751</v>
      </c>
      <c r="B34" s="740"/>
      <c r="C34" s="753">
        <v>0</v>
      </c>
      <c r="D34" s="740">
        <v>85.16</v>
      </c>
      <c r="E34" s="753">
        <v>1</v>
      </c>
      <c r="F34" s="741">
        <v>85.16</v>
      </c>
    </row>
    <row r="35" spans="1:6" ht="14.4" customHeight="1" x14ac:dyDescent="0.3">
      <c r="A35" s="763" t="s">
        <v>2752</v>
      </c>
      <c r="B35" s="740"/>
      <c r="C35" s="753">
        <v>0</v>
      </c>
      <c r="D35" s="740">
        <v>3721.5600000000009</v>
      </c>
      <c r="E35" s="753">
        <v>1</v>
      </c>
      <c r="F35" s="741">
        <v>3721.5600000000009</v>
      </c>
    </row>
    <row r="36" spans="1:6" ht="14.4" customHeight="1" x14ac:dyDescent="0.3">
      <c r="A36" s="763" t="s">
        <v>2753</v>
      </c>
      <c r="B36" s="740"/>
      <c r="C36" s="753">
        <v>0</v>
      </c>
      <c r="D36" s="740">
        <v>335.3</v>
      </c>
      <c r="E36" s="753">
        <v>1</v>
      </c>
      <c r="F36" s="741">
        <v>335.3</v>
      </c>
    </row>
    <row r="37" spans="1:6" ht="14.4" customHeight="1" x14ac:dyDescent="0.3">
      <c r="A37" s="763" t="s">
        <v>2754</v>
      </c>
      <c r="B37" s="740"/>
      <c r="C37" s="753">
        <v>0</v>
      </c>
      <c r="D37" s="740">
        <v>197198.67274704974</v>
      </c>
      <c r="E37" s="753">
        <v>1</v>
      </c>
      <c r="F37" s="741">
        <v>197198.67274704974</v>
      </c>
    </row>
    <row r="38" spans="1:6" ht="14.4" customHeight="1" x14ac:dyDescent="0.3">
      <c r="A38" s="763" t="s">
        <v>2755</v>
      </c>
      <c r="B38" s="740"/>
      <c r="C38" s="753">
        <v>0</v>
      </c>
      <c r="D38" s="740">
        <v>32.560000000000016</v>
      </c>
      <c r="E38" s="753">
        <v>1</v>
      </c>
      <c r="F38" s="741">
        <v>32.560000000000016</v>
      </c>
    </row>
    <row r="39" spans="1:6" ht="14.4" customHeight="1" x14ac:dyDescent="0.3">
      <c r="A39" s="763" t="s">
        <v>2756</v>
      </c>
      <c r="B39" s="740"/>
      <c r="C39" s="753">
        <v>0</v>
      </c>
      <c r="D39" s="740">
        <v>402624.19999999995</v>
      </c>
      <c r="E39" s="753">
        <v>1</v>
      </c>
      <c r="F39" s="741">
        <v>402624.19999999995</v>
      </c>
    </row>
    <row r="40" spans="1:6" ht="14.4" customHeight="1" x14ac:dyDescent="0.3">
      <c r="A40" s="763" t="s">
        <v>2757</v>
      </c>
      <c r="B40" s="740"/>
      <c r="C40" s="753">
        <v>0</v>
      </c>
      <c r="D40" s="740">
        <v>260.04000000000002</v>
      </c>
      <c r="E40" s="753">
        <v>1</v>
      </c>
      <c r="F40" s="741">
        <v>260.04000000000002</v>
      </c>
    </row>
    <row r="41" spans="1:6" ht="14.4" customHeight="1" x14ac:dyDescent="0.3">
      <c r="A41" s="763" t="s">
        <v>2758</v>
      </c>
      <c r="B41" s="740"/>
      <c r="C41" s="753">
        <v>0</v>
      </c>
      <c r="D41" s="740">
        <v>49206.852754732914</v>
      </c>
      <c r="E41" s="753">
        <v>1</v>
      </c>
      <c r="F41" s="741">
        <v>49206.852754732914</v>
      </c>
    </row>
    <row r="42" spans="1:6" ht="14.4" customHeight="1" x14ac:dyDescent="0.3">
      <c r="A42" s="763" t="s">
        <v>2759</v>
      </c>
      <c r="B42" s="740"/>
      <c r="C42" s="753">
        <v>0</v>
      </c>
      <c r="D42" s="740">
        <v>170.88000000000005</v>
      </c>
      <c r="E42" s="753">
        <v>1</v>
      </c>
      <c r="F42" s="741">
        <v>170.88000000000005</v>
      </c>
    </row>
    <row r="43" spans="1:6" ht="14.4" customHeight="1" x14ac:dyDescent="0.3">
      <c r="A43" s="763" t="s">
        <v>2760</v>
      </c>
      <c r="B43" s="740"/>
      <c r="C43" s="753">
        <v>0</v>
      </c>
      <c r="D43" s="740">
        <v>126.89000000000006</v>
      </c>
      <c r="E43" s="753">
        <v>1</v>
      </c>
      <c r="F43" s="741">
        <v>126.89000000000006</v>
      </c>
    </row>
    <row r="44" spans="1:6" ht="14.4" customHeight="1" x14ac:dyDescent="0.3">
      <c r="A44" s="763" t="s">
        <v>2761</v>
      </c>
      <c r="B44" s="740"/>
      <c r="C44" s="753">
        <v>0</v>
      </c>
      <c r="D44" s="740">
        <v>1997.1400000000003</v>
      </c>
      <c r="E44" s="753">
        <v>1</v>
      </c>
      <c r="F44" s="741">
        <v>1997.1400000000003</v>
      </c>
    </row>
    <row r="45" spans="1:6" ht="14.4" customHeight="1" x14ac:dyDescent="0.3">
      <c r="A45" s="763" t="s">
        <v>2762</v>
      </c>
      <c r="B45" s="740"/>
      <c r="C45" s="753">
        <v>0</v>
      </c>
      <c r="D45" s="740">
        <v>224.5695762619622</v>
      </c>
      <c r="E45" s="753">
        <v>1</v>
      </c>
      <c r="F45" s="741">
        <v>224.5695762619622</v>
      </c>
    </row>
    <row r="46" spans="1:6" ht="14.4" customHeight="1" x14ac:dyDescent="0.3">
      <c r="A46" s="763" t="s">
        <v>2763</v>
      </c>
      <c r="B46" s="740"/>
      <c r="C46" s="753">
        <v>0</v>
      </c>
      <c r="D46" s="740">
        <v>944.24</v>
      </c>
      <c r="E46" s="753">
        <v>1</v>
      </c>
      <c r="F46" s="741">
        <v>944.24</v>
      </c>
    </row>
    <row r="47" spans="1:6" ht="14.4" customHeight="1" x14ac:dyDescent="0.3">
      <c r="A47" s="763" t="s">
        <v>2764</v>
      </c>
      <c r="B47" s="740"/>
      <c r="C47" s="753">
        <v>0</v>
      </c>
      <c r="D47" s="740">
        <v>267.95999999999992</v>
      </c>
      <c r="E47" s="753">
        <v>1</v>
      </c>
      <c r="F47" s="741">
        <v>267.95999999999992</v>
      </c>
    </row>
    <row r="48" spans="1:6" ht="14.4" customHeight="1" x14ac:dyDescent="0.3">
      <c r="A48" s="763" t="s">
        <v>2765</v>
      </c>
      <c r="B48" s="740"/>
      <c r="C48" s="753">
        <v>0</v>
      </c>
      <c r="D48" s="740">
        <v>14.400000000000007</v>
      </c>
      <c r="E48" s="753">
        <v>1</v>
      </c>
      <c r="F48" s="741">
        <v>14.400000000000007</v>
      </c>
    </row>
    <row r="49" spans="1:6" ht="14.4" customHeight="1" x14ac:dyDescent="0.3">
      <c r="A49" s="763" t="s">
        <v>2766</v>
      </c>
      <c r="B49" s="740"/>
      <c r="C49" s="753">
        <v>0</v>
      </c>
      <c r="D49" s="740">
        <v>904.43999999999983</v>
      </c>
      <c r="E49" s="753">
        <v>1</v>
      </c>
      <c r="F49" s="741">
        <v>904.43999999999983</v>
      </c>
    </row>
    <row r="50" spans="1:6" ht="14.4" customHeight="1" x14ac:dyDescent="0.3">
      <c r="A50" s="763" t="s">
        <v>2767</v>
      </c>
      <c r="B50" s="740"/>
      <c r="C50" s="753">
        <v>0</v>
      </c>
      <c r="D50" s="740">
        <v>70.059999999999988</v>
      </c>
      <c r="E50" s="753">
        <v>1</v>
      </c>
      <c r="F50" s="741">
        <v>70.059999999999988</v>
      </c>
    </row>
    <row r="51" spans="1:6" ht="14.4" customHeight="1" x14ac:dyDescent="0.3">
      <c r="A51" s="763" t="s">
        <v>2768</v>
      </c>
      <c r="B51" s="740"/>
      <c r="C51" s="753">
        <v>0</v>
      </c>
      <c r="D51" s="740">
        <v>337238.63543487911</v>
      </c>
      <c r="E51" s="753">
        <v>1</v>
      </c>
      <c r="F51" s="741">
        <v>337238.63543487911</v>
      </c>
    </row>
    <row r="52" spans="1:6" ht="14.4" customHeight="1" x14ac:dyDescent="0.3">
      <c r="A52" s="763" t="s">
        <v>2769</v>
      </c>
      <c r="B52" s="740"/>
      <c r="C52" s="753">
        <v>0</v>
      </c>
      <c r="D52" s="740">
        <v>29.359999999999996</v>
      </c>
      <c r="E52" s="753">
        <v>1</v>
      </c>
      <c r="F52" s="741">
        <v>29.359999999999996</v>
      </c>
    </row>
    <row r="53" spans="1:6" ht="14.4" customHeight="1" x14ac:dyDescent="0.3">
      <c r="A53" s="763" t="s">
        <v>2770</v>
      </c>
      <c r="B53" s="740"/>
      <c r="C53" s="753">
        <v>0</v>
      </c>
      <c r="D53" s="740">
        <v>5711.5476895165402</v>
      </c>
      <c r="E53" s="753">
        <v>1</v>
      </c>
      <c r="F53" s="741">
        <v>5711.5476895165402</v>
      </c>
    </row>
    <row r="54" spans="1:6" ht="14.4" customHeight="1" x14ac:dyDescent="0.3">
      <c r="A54" s="763" t="s">
        <v>2771</v>
      </c>
      <c r="B54" s="740"/>
      <c r="C54" s="753">
        <v>0</v>
      </c>
      <c r="D54" s="740">
        <v>1952.1800836874152</v>
      </c>
      <c r="E54" s="753">
        <v>1</v>
      </c>
      <c r="F54" s="741">
        <v>1952.1800836874152</v>
      </c>
    </row>
    <row r="55" spans="1:6" ht="14.4" customHeight="1" x14ac:dyDescent="0.3">
      <c r="A55" s="763" t="s">
        <v>2772</v>
      </c>
      <c r="B55" s="740"/>
      <c r="C55" s="753">
        <v>0</v>
      </c>
      <c r="D55" s="740">
        <v>2787390.8720445065</v>
      </c>
      <c r="E55" s="753">
        <v>1</v>
      </c>
      <c r="F55" s="741">
        <v>2787390.8720445065</v>
      </c>
    </row>
    <row r="56" spans="1:6" ht="14.4" customHeight="1" x14ac:dyDescent="0.3">
      <c r="A56" s="763" t="s">
        <v>2773</v>
      </c>
      <c r="B56" s="740"/>
      <c r="C56" s="753">
        <v>0</v>
      </c>
      <c r="D56" s="740">
        <v>107.46000000000004</v>
      </c>
      <c r="E56" s="753">
        <v>1</v>
      </c>
      <c r="F56" s="741">
        <v>107.46000000000004</v>
      </c>
    </row>
    <row r="57" spans="1:6" ht="14.4" customHeight="1" x14ac:dyDescent="0.3">
      <c r="A57" s="763" t="s">
        <v>2774</v>
      </c>
      <c r="B57" s="740"/>
      <c r="C57" s="753">
        <v>0</v>
      </c>
      <c r="D57" s="740">
        <v>1355311.4032920003</v>
      </c>
      <c r="E57" s="753">
        <v>1</v>
      </c>
      <c r="F57" s="741">
        <v>1355311.4032920003</v>
      </c>
    </row>
    <row r="58" spans="1:6" ht="14.4" customHeight="1" x14ac:dyDescent="0.3">
      <c r="A58" s="763" t="s">
        <v>2775</v>
      </c>
      <c r="B58" s="740"/>
      <c r="C58" s="753">
        <v>0</v>
      </c>
      <c r="D58" s="740">
        <v>237.61999999999998</v>
      </c>
      <c r="E58" s="753">
        <v>1</v>
      </c>
      <c r="F58" s="741">
        <v>237.61999999999998</v>
      </c>
    </row>
    <row r="59" spans="1:6" ht="14.4" customHeight="1" x14ac:dyDescent="0.3">
      <c r="A59" s="763" t="s">
        <v>2776</v>
      </c>
      <c r="B59" s="740"/>
      <c r="C59" s="753">
        <v>0</v>
      </c>
      <c r="D59" s="740">
        <v>393581.34911204851</v>
      </c>
      <c r="E59" s="753">
        <v>1</v>
      </c>
      <c r="F59" s="741">
        <v>393581.34911204851</v>
      </c>
    </row>
    <row r="60" spans="1:6" ht="14.4" customHeight="1" x14ac:dyDescent="0.3">
      <c r="A60" s="763" t="s">
        <v>2777</v>
      </c>
      <c r="B60" s="740"/>
      <c r="C60" s="753">
        <v>0</v>
      </c>
      <c r="D60" s="740">
        <v>591.79000000000019</v>
      </c>
      <c r="E60" s="753">
        <v>1</v>
      </c>
      <c r="F60" s="741">
        <v>591.79000000000019</v>
      </c>
    </row>
    <row r="61" spans="1:6" ht="14.4" customHeight="1" x14ac:dyDescent="0.3">
      <c r="A61" s="763" t="s">
        <v>2778</v>
      </c>
      <c r="B61" s="740"/>
      <c r="C61" s="753">
        <v>0</v>
      </c>
      <c r="D61" s="740">
        <v>21035.04999490612</v>
      </c>
      <c r="E61" s="753">
        <v>1</v>
      </c>
      <c r="F61" s="741">
        <v>21035.04999490612</v>
      </c>
    </row>
    <row r="62" spans="1:6" ht="14.4" customHeight="1" x14ac:dyDescent="0.3">
      <c r="A62" s="763" t="s">
        <v>2779</v>
      </c>
      <c r="B62" s="740"/>
      <c r="C62" s="753">
        <v>0</v>
      </c>
      <c r="D62" s="740">
        <v>440902.77148632903</v>
      </c>
      <c r="E62" s="753">
        <v>1</v>
      </c>
      <c r="F62" s="741">
        <v>440902.77148632903</v>
      </c>
    </row>
    <row r="63" spans="1:6" ht="14.4" customHeight="1" x14ac:dyDescent="0.3">
      <c r="A63" s="763" t="s">
        <v>2780</v>
      </c>
      <c r="B63" s="740"/>
      <c r="C63" s="753">
        <v>0</v>
      </c>
      <c r="D63" s="740">
        <v>15156.428606001333</v>
      </c>
      <c r="E63" s="753">
        <v>1</v>
      </c>
      <c r="F63" s="741">
        <v>15156.428606001333</v>
      </c>
    </row>
    <row r="64" spans="1:6" ht="14.4" customHeight="1" x14ac:dyDescent="0.3">
      <c r="A64" s="763" t="s">
        <v>2781</v>
      </c>
      <c r="B64" s="740"/>
      <c r="C64" s="753">
        <v>0</v>
      </c>
      <c r="D64" s="740">
        <v>14743.798155212173</v>
      </c>
      <c r="E64" s="753">
        <v>1</v>
      </c>
      <c r="F64" s="741">
        <v>14743.798155212173</v>
      </c>
    </row>
    <row r="65" spans="1:6" ht="14.4" customHeight="1" x14ac:dyDescent="0.3">
      <c r="A65" s="763" t="s">
        <v>2782</v>
      </c>
      <c r="B65" s="740"/>
      <c r="C65" s="753">
        <v>0</v>
      </c>
      <c r="D65" s="740">
        <v>138.48000000000005</v>
      </c>
      <c r="E65" s="753">
        <v>1</v>
      </c>
      <c r="F65" s="741">
        <v>138.48000000000005</v>
      </c>
    </row>
    <row r="66" spans="1:6" ht="14.4" customHeight="1" x14ac:dyDescent="0.3">
      <c r="A66" s="763" t="s">
        <v>2783</v>
      </c>
      <c r="B66" s="740"/>
      <c r="C66" s="753">
        <v>0</v>
      </c>
      <c r="D66" s="740">
        <v>731.499485983059</v>
      </c>
      <c r="E66" s="753">
        <v>1</v>
      </c>
      <c r="F66" s="741">
        <v>731.499485983059</v>
      </c>
    </row>
    <row r="67" spans="1:6" ht="14.4" customHeight="1" x14ac:dyDescent="0.3">
      <c r="A67" s="763" t="s">
        <v>2784</v>
      </c>
      <c r="B67" s="740"/>
      <c r="C67" s="753">
        <v>0</v>
      </c>
      <c r="D67" s="740">
        <v>1276766.33</v>
      </c>
      <c r="E67" s="753">
        <v>1</v>
      </c>
      <c r="F67" s="741">
        <v>1276766.33</v>
      </c>
    </row>
    <row r="68" spans="1:6" ht="14.4" customHeight="1" x14ac:dyDescent="0.3">
      <c r="A68" s="763" t="s">
        <v>2785</v>
      </c>
      <c r="B68" s="740"/>
      <c r="C68" s="753">
        <v>0</v>
      </c>
      <c r="D68" s="740">
        <v>416.53999999999996</v>
      </c>
      <c r="E68" s="753">
        <v>1</v>
      </c>
      <c r="F68" s="741">
        <v>416.53999999999996</v>
      </c>
    </row>
    <row r="69" spans="1:6" ht="14.4" customHeight="1" x14ac:dyDescent="0.3">
      <c r="A69" s="763" t="s">
        <v>2786</v>
      </c>
      <c r="B69" s="740"/>
      <c r="C69" s="753">
        <v>0</v>
      </c>
      <c r="D69" s="740">
        <v>6232</v>
      </c>
      <c r="E69" s="753">
        <v>1</v>
      </c>
      <c r="F69" s="741">
        <v>6232</v>
      </c>
    </row>
    <row r="70" spans="1:6" ht="14.4" customHeight="1" x14ac:dyDescent="0.3">
      <c r="A70" s="763" t="s">
        <v>2787</v>
      </c>
      <c r="B70" s="740"/>
      <c r="C70" s="753">
        <v>0</v>
      </c>
      <c r="D70" s="740">
        <v>1879.6499999999999</v>
      </c>
      <c r="E70" s="753">
        <v>1</v>
      </c>
      <c r="F70" s="741">
        <v>1879.6499999999999</v>
      </c>
    </row>
    <row r="71" spans="1:6" ht="14.4" customHeight="1" x14ac:dyDescent="0.3">
      <c r="A71" s="763" t="s">
        <v>2788</v>
      </c>
      <c r="B71" s="740"/>
      <c r="C71" s="753">
        <v>0</v>
      </c>
      <c r="D71" s="740">
        <v>696.74</v>
      </c>
      <c r="E71" s="753">
        <v>1</v>
      </c>
      <c r="F71" s="741">
        <v>696.74</v>
      </c>
    </row>
    <row r="72" spans="1:6" ht="14.4" customHeight="1" x14ac:dyDescent="0.3">
      <c r="A72" s="763" t="s">
        <v>2789</v>
      </c>
      <c r="B72" s="740"/>
      <c r="C72" s="753">
        <v>0</v>
      </c>
      <c r="D72" s="740">
        <v>820.16</v>
      </c>
      <c r="E72" s="753">
        <v>1</v>
      </c>
      <c r="F72" s="741">
        <v>820.16</v>
      </c>
    </row>
    <row r="73" spans="1:6" ht="14.4" customHeight="1" x14ac:dyDescent="0.3">
      <c r="A73" s="763" t="s">
        <v>2790</v>
      </c>
      <c r="B73" s="740"/>
      <c r="C73" s="753">
        <v>0</v>
      </c>
      <c r="D73" s="740">
        <v>1412.4510501090228</v>
      </c>
      <c r="E73" s="753">
        <v>1</v>
      </c>
      <c r="F73" s="741">
        <v>1412.4510501090228</v>
      </c>
    </row>
    <row r="74" spans="1:6" ht="14.4" customHeight="1" x14ac:dyDescent="0.3">
      <c r="A74" s="763" t="s">
        <v>2791</v>
      </c>
      <c r="B74" s="740"/>
      <c r="C74" s="753">
        <v>0</v>
      </c>
      <c r="D74" s="740">
        <v>322.49000000000007</v>
      </c>
      <c r="E74" s="753">
        <v>1</v>
      </c>
      <c r="F74" s="741">
        <v>322.49000000000007</v>
      </c>
    </row>
    <row r="75" spans="1:6" ht="14.4" customHeight="1" x14ac:dyDescent="0.3">
      <c r="A75" s="763" t="s">
        <v>2792</v>
      </c>
      <c r="B75" s="740"/>
      <c r="C75" s="753">
        <v>0</v>
      </c>
      <c r="D75" s="740">
        <v>973.45</v>
      </c>
      <c r="E75" s="753">
        <v>1</v>
      </c>
      <c r="F75" s="741">
        <v>973.45</v>
      </c>
    </row>
    <row r="76" spans="1:6" ht="14.4" customHeight="1" x14ac:dyDescent="0.3">
      <c r="A76" s="763" t="s">
        <v>2793</v>
      </c>
      <c r="B76" s="740"/>
      <c r="C76" s="753">
        <v>0</v>
      </c>
      <c r="D76" s="740">
        <v>2628.46</v>
      </c>
      <c r="E76" s="753">
        <v>1</v>
      </c>
      <c r="F76" s="741">
        <v>2628.46</v>
      </c>
    </row>
    <row r="77" spans="1:6" ht="14.4" customHeight="1" x14ac:dyDescent="0.3">
      <c r="A77" s="763" t="s">
        <v>2794</v>
      </c>
      <c r="B77" s="740"/>
      <c r="C77" s="753">
        <v>0</v>
      </c>
      <c r="D77" s="740">
        <v>50.639999999999986</v>
      </c>
      <c r="E77" s="753">
        <v>1</v>
      </c>
      <c r="F77" s="741">
        <v>50.639999999999986</v>
      </c>
    </row>
    <row r="78" spans="1:6" ht="14.4" customHeight="1" x14ac:dyDescent="0.3">
      <c r="A78" s="763" t="s">
        <v>2795</v>
      </c>
      <c r="B78" s="740"/>
      <c r="C78" s="753">
        <v>0</v>
      </c>
      <c r="D78" s="740">
        <v>35084.699977980672</v>
      </c>
      <c r="E78" s="753">
        <v>1</v>
      </c>
      <c r="F78" s="741">
        <v>35084.699977980672</v>
      </c>
    </row>
    <row r="79" spans="1:6" ht="14.4" customHeight="1" x14ac:dyDescent="0.3">
      <c r="A79" s="763" t="s">
        <v>2796</v>
      </c>
      <c r="B79" s="740"/>
      <c r="C79" s="753">
        <v>0</v>
      </c>
      <c r="D79" s="740">
        <v>53.5</v>
      </c>
      <c r="E79" s="753">
        <v>1</v>
      </c>
      <c r="F79" s="741">
        <v>53.5</v>
      </c>
    </row>
    <row r="80" spans="1:6" ht="14.4" customHeight="1" x14ac:dyDescent="0.3">
      <c r="A80" s="763" t="s">
        <v>2797</v>
      </c>
      <c r="B80" s="740"/>
      <c r="C80" s="753">
        <v>0</v>
      </c>
      <c r="D80" s="740">
        <v>239.45009482171042</v>
      </c>
      <c r="E80" s="753">
        <v>1</v>
      </c>
      <c r="F80" s="741">
        <v>239.45009482171042</v>
      </c>
    </row>
    <row r="81" spans="1:6" ht="14.4" customHeight="1" x14ac:dyDescent="0.3">
      <c r="A81" s="763" t="s">
        <v>2798</v>
      </c>
      <c r="B81" s="740"/>
      <c r="C81" s="753">
        <v>0</v>
      </c>
      <c r="D81" s="740">
        <v>12970.320000000002</v>
      </c>
      <c r="E81" s="753">
        <v>1</v>
      </c>
      <c r="F81" s="741">
        <v>12970.320000000002</v>
      </c>
    </row>
    <row r="82" spans="1:6" ht="14.4" customHeight="1" x14ac:dyDescent="0.3">
      <c r="A82" s="763" t="s">
        <v>2799</v>
      </c>
      <c r="B82" s="740"/>
      <c r="C82" s="753">
        <v>0</v>
      </c>
      <c r="D82" s="740">
        <v>50.17000000000003</v>
      </c>
      <c r="E82" s="753">
        <v>1</v>
      </c>
      <c r="F82" s="741">
        <v>50.17000000000003</v>
      </c>
    </row>
    <row r="83" spans="1:6" ht="14.4" customHeight="1" x14ac:dyDescent="0.3">
      <c r="A83" s="763" t="s">
        <v>2800</v>
      </c>
      <c r="B83" s="740"/>
      <c r="C83" s="753">
        <v>0</v>
      </c>
      <c r="D83" s="740">
        <v>156.68000000000006</v>
      </c>
      <c r="E83" s="753">
        <v>1</v>
      </c>
      <c r="F83" s="741">
        <v>156.68000000000006</v>
      </c>
    </row>
    <row r="84" spans="1:6" ht="14.4" customHeight="1" x14ac:dyDescent="0.3">
      <c r="A84" s="763" t="s">
        <v>2801</v>
      </c>
      <c r="B84" s="740"/>
      <c r="C84" s="753">
        <v>0</v>
      </c>
      <c r="D84" s="740">
        <v>443.94</v>
      </c>
      <c r="E84" s="753">
        <v>1</v>
      </c>
      <c r="F84" s="741">
        <v>443.94</v>
      </c>
    </row>
    <row r="85" spans="1:6" ht="14.4" customHeight="1" x14ac:dyDescent="0.3">
      <c r="A85" s="763" t="s">
        <v>2802</v>
      </c>
      <c r="B85" s="740"/>
      <c r="C85" s="753">
        <v>0</v>
      </c>
      <c r="D85" s="740">
        <v>907.4799999999999</v>
      </c>
      <c r="E85" s="753">
        <v>1</v>
      </c>
      <c r="F85" s="741">
        <v>907.4799999999999</v>
      </c>
    </row>
    <row r="86" spans="1:6" ht="14.4" customHeight="1" x14ac:dyDescent="0.3">
      <c r="A86" s="763" t="s">
        <v>2803</v>
      </c>
      <c r="B86" s="740"/>
      <c r="C86" s="753">
        <v>0</v>
      </c>
      <c r="D86" s="740">
        <v>51.840000000000018</v>
      </c>
      <c r="E86" s="753">
        <v>1</v>
      </c>
      <c r="F86" s="741">
        <v>51.840000000000018</v>
      </c>
    </row>
    <row r="87" spans="1:6" ht="14.4" customHeight="1" x14ac:dyDescent="0.3">
      <c r="A87" s="763" t="s">
        <v>2804</v>
      </c>
      <c r="B87" s="740"/>
      <c r="C87" s="753">
        <v>0</v>
      </c>
      <c r="D87" s="740">
        <v>4355.3999999999996</v>
      </c>
      <c r="E87" s="753">
        <v>1</v>
      </c>
      <c r="F87" s="741">
        <v>4355.3999999999996</v>
      </c>
    </row>
    <row r="88" spans="1:6" ht="14.4" customHeight="1" x14ac:dyDescent="0.3">
      <c r="A88" s="763" t="s">
        <v>2805</v>
      </c>
      <c r="B88" s="740"/>
      <c r="C88" s="753">
        <v>0</v>
      </c>
      <c r="D88" s="740">
        <v>748532.54999999993</v>
      </c>
      <c r="E88" s="753">
        <v>1</v>
      </c>
      <c r="F88" s="741">
        <v>748532.54999999993</v>
      </c>
    </row>
    <row r="89" spans="1:6" ht="14.4" customHeight="1" x14ac:dyDescent="0.3">
      <c r="A89" s="763" t="s">
        <v>2806</v>
      </c>
      <c r="B89" s="740"/>
      <c r="C89" s="753">
        <v>0</v>
      </c>
      <c r="D89" s="740">
        <v>587.4</v>
      </c>
      <c r="E89" s="753">
        <v>1</v>
      </c>
      <c r="F89" s="741">
        <v>587.4</v>
      </c>
    </row>
    <row r="90" spans="1:6" ht="14.4" customHeight="1" x14ac:dyDescent="0.3">
      <c r="A90" s="763" t="s">
        <v>2807</v>
      </c>
      <c r="B90" s="740"/>
      <c r="C90" s="753">
        <v>0</v>
      </c>
      <c r="D90" s="740">
        <v>3801.9600000000005</v>
      </c>
      <c r="E90" s="753">
        <v>1</v>
      </c>
      <c r="F90" s="741">
        <v>3801.9600000000005</v>
      </c>
    </row>
    <row r="91" spans="1:6" ht="14.4" customHeight="1" x14ac:dyDescent="0.3">
      <c r="A91" s="763" t="s">
        <v>2808</v>
      </c>
      <c r="B91" s="740"/>
      <c r="C91" s="753">
        <v>0</v>
      </c>
      <c r="D91" s="740">
        <v>2861.3199999999997</v>
      </c>
      <c r="E91" s="753">
        <v>1</v>
      </c>
      <c r="F91" s="741">
        <v>2861.3199999999997</v>
      </c>
    </row>
    <row r="92" spans="1:6" ht="14.4" customHeight="1" x14ac:dyDescent="0.3">
      <c r="A92" s="763" t="s">
        <v>2809</v>
      </c>
      <c r="B92" s="740"/>
      <c r="C92" s="753">
        <v>0</v>
      </c>
      <c r="D92" s="740">
        <v>712.99000000000012</v>
      </c>
      <c r="E92" s="753">
        <v>1</v>
      </c>
      <c r="F92" s="741">
        <v>712.99000000000012</v>
      </c>
    </row>
    <row r="93" spans="1:6" ht="14.4" customHeight="1" x14ac:dyDescent="0.3">
      <c r="A93" s="763" t="s">
        <v>2810</v>
      </c>
      <c r="B93" s="740"/>
      <c r="C93" s="753">
        <v>0</v>
      </c>
      <c r="D93" s="740">
        <v>6613.3100000000013</v>
      </c>
      <c r="E93" s="753">
        <v>1</v>
      </c>
      <c r="F93" s="741">
        <v>6613.3100000000013</v>
      </c>
    </row>
    <row r="94" spans="1:6" ht="14.4" customHeight="1" x14ac:dyDescent="0.3">
      <c r="A94" s="763" t="s">
        <v>2811</v>
      </c>
      <c r="B94" s="740"/>
      <c r="C94" s="753">
        <v>0</v>
      </c>
      <c r="D94" s="740">
        <v>299.15999999999997</v>
      </c>
      <c r="E94" s="753">
        <v>1</v>
      </c>
      <c r="F94" s="741">
        <v>299.15999999999997</v>
      </c>
    </row>
    <row r="95" spans="1:6" ht="14.4" customHeight="1" x14ac:dyDescent="0.3">
      <c r="A95" s="763" t="s">
        <v>2812</v>
      </c>
      <c r="B95" s="740"/>
      <c r="C95" s="753">
        <v>0</v>
      </c>
      <c r="D95" s="740">
        <v>27780.15</v>
      </c>
      <c r="E95" s="753">
        <v>1</v>
      </c>
      <c r="F95" s="741">
        <v>27780.15</v>
      </c>
    </row>
    <row r="96" spans="1:6" ht="14.4" customHeight="1" thickBot="1" x14ac:dyDescent="0.35">
      <c r="A96" s="764" t="s">
        <v>2813</v>
      </c>
      <c r="B96" s="755"/>
      <c r="C96" s="756">
        <v>0</v>
      </c>
      <c r="D96" s="755">
        <v>39506.654058651999</v>
      </c>
      <c r="E96" s="756">
        <v>1</v>
      </c>
      <c r="F96" s="757">
        <v>39506.654058651999</v>
      </c>
    </row>
    <row r="97" spans="1:6" ht="14.4" customHeight="1" thickBot="1" x14ac:dyDescent="0.35">
      <c r="A97" s="758" t="s">
        <v>3</v>
      </c>
      <c r="B97" s="759">
        <v>351896.65017543628</v>
      </c>
      <c r="C97" s="760">
        <v>2.0038423180269556E-2</v>
      </c>
      <c r="D97" s="759">
        <v>17209198.202932794</v>
      </c>
      <c r="E97" s="760">
        <v>0.97996157681973062</v>
      </c>
      <c r="F97" s="761">
        <v>17561094.853108227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76" t="s">
        <v>3118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37"/>
      <c r="M1" s="537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167</v>
      </c>
      <c r="G3" s="47">
        <f>SUBTOTAL(9,G6:G1048576)</f>
        <v>351896.65017543628</v>
      </c>
      <c r="H3" s="48">
        <f>IF(M3=0,0,G3/M3)</f>
        <v>2.0038423180269552E-2</v>
      </c>
      <c r="I3" s="47">
        <f>SUBTOTAL(9,I6:I1048576)</f>
        <v>3013.2742800000001</v>
      </c>
      <c r="J3" s="47">
        <f>SUBTOTAL(9,J6:J1048576)</f>
        <v>17209198.202932794</v>
      </c>
      <c r="K3" s="48">
        <f>IF(M3=0,0,J3/M3)</f>
        <v>0.9799615768197304</v>
      </c>
      <c r="L3" s="47">
        <f>SUBTOTAL(9,L6:L1048576)</f>
        <v>3180.2742799999996</v>
      </c>
      <c r="M3" s="49">
        <f>SUBTOTAL(9,M6:M1048576)</f>
        <v>17561094.853108231</v>
      </c>
    </row>
    <row r="4" spans="1:13" ht="14.4" customHeight="1" thickBot="1" x14ac:dyDescent="0.35">
      <c r="A4" s="45"/>
      <c r="B4" s="45"/>
      <c r="C4" s="45"/>
      <c r="D4" s="45"/>
      <c r="E4" s="46"/>
      <c r="F4" s="580" t="s">
        <v>161</v>
      </c>
      <c r="G4" s="581"/>
      <c r="H4" s="582"/>
      <c r="I4" s="583" t="s">
        <v>160</v>
      </c>
      <c r="J4" s="581"/>
      <c r="K4" s="582"/>
      <c r="L4" s="584" t="s">
        <v>3</v>
      </c>
      <c r="M4" s="585"/>
    </row>
    <row r="5" spans="1:13" ht="14.4" customHeight="1" thickBot="1" x14ac:dyDescent="0.35">
      <c r="A5" s="748" t="s">
        <v>162</v>
      </c>
      <c r="B5" s="766" t="s">
        <v>163</v>
      </c>
      <c r="C5" s="766" t="s">
        <v>90</v>
      </c>
      <c r="D5" s="766" t="s">
        <v>164</v>
      </c>
      <c r="E5" s="766" t="s">
        <v>165</v>
      </c>
      <c r="F5" s="767" t="s">
        <v>28</v>
      </c>
      <c r="G5" s="767" t="s">
        <v>14</v>
      </c>
      <c r="H5" s="750" t="s">
        <v>166</v>
      </c>
      <c r="I5" s="749" t="s">
        <v>28</v>
      </c>
      <c r="J5" s="767" t="s">
        <v>14</v>
      </c>
      <c r="K5" s="750" t="s">
        <v>166</v>
      </c>
      <c r="L5" s="749" t="s">
        <v>28</v>
      </c>
      <c r="M5" s="768" t="s">
        <v>14</v>
      </c>
    </row>
    <row r="6" spans="1:13" ht="14.4" customHeight="1" x14ac:dyDescent="0.3">
      <c r="A6" s="730" t="s">
        <v>558</v>
      </c>
      <c r="B6" s="731" t="s">
        <v>2814</v>
      </c>
      <c r="C6" s="731" t="s">
        <v>1538</v>
      </c>
      <c r="D6" s="731" t="s">
        <v>1539</v>
      </c>
      <c r="E6" s="731" t="s">
        <v>2815</v>
      </c>
      <c r="F6" s="734"/>
      <c r="G6" s="734"/>
      <c r="H6" s="752">
        <v>0</v>
      </c>
      <c r="I6" s="734">
        <v>1</v>
      </c>
      <c r="J6" s="734">
        <v>61.01</v>
      </c>
      <c r="K6" s="752">
        <v>1</v>
      </c>
      <c r="L6" s="734">
        <v>1</v>
      </c>
      <c r="M6" s="735">
        <v>61.01</v>
      </c>
    </row>
    <row r="7" spans="1:13" ht="14.4" customHeight="1" x14ac:dyDescent="0.3">
      <c r="A7" s="736" t="s">
        <v>558</v>
      </c>
      <c r="B7" s="737" t="s">
        <v>2816</v>
      </c>
      <c r="C7" s="737" t="s">
        <v>1675</v>
      </c>
      <c r="D7" s="737" t="s">
        <v>1676</v>
      </c>
      <c r="E7" s="737" t="s">
        <v>2817</v>
      </c>
      <c r="F7" s="740"/>
      <c r="G7" s="740"/>
      <c r="H7" s="753">
        <v>0</v>
      </c>
      <c r="I7" s="740">
        <v>68</v>
      </c>
      <c r="J7" s="740">
        <v>4602.9216099830237</v>
      </c>
      <c r="K7" s="753">
        <v>1</v>
      </c>
      <c r="L7" s="740">
        <v>68</v>
      </c>
      <c r="M7" s="741">
        <v>4602.9216099830237</v>
      </c>
    </row>
    <row r="8" spans="1:13" ht="14.4" customHeight="1" x14ac:dyDescent="0.3">
      <c r="A8" s="736" t="s">
        <v>558</v>
      </c>
      <c r="B8" s="737" t="s">
        <v>2816</v>
      </c>
      <c r="C8" s="737" t="s">
        <v>1682</v>
      </c>
      <c r="D8" s="737" t="s">
        <v>2818</v>
      </c>
      <c r="E8" s="737" t="s">
        <v>2819</v>
      </c>
      <c r="F8" s="740"/>
      <c r="G8" s="740"/>
      <c r="H8" s="753">
        <v>0</v>
      </c>
      <c r="I8" s="740">
        <v>1</v>
      </c>
      <c r="J8" s="740">
        <v>154.31000000000003</v>
      </c>
      <c r="K8" s="753">
        <v>1</v>
      </c>
      <c r="L8" s="740">
        <v>1</v>
      </c>
      <c r="M8" s="741">
        <v>154.31000000000003</v>
      </c>
    </row>
    <row r="9" spans="1:13" ht="14.4" customHeight="1" x14ac:dyDescent="0.3">
      <c r="A9" s="736" t="s">
        <v>558</v>
      </c>
      <c r="B9" s="737" t="s">
        <v>2820</v>
      </c>
      <c r="C9" s="737" t="s">
        <v>1546</v>
      </c>
      <c r="D9" s="737" t="s">
        <v>2218</v>
      </c>
      <c r="E9" s="737" t="s">
        <v>2821</v>
      </c>
      <c r="F9" s="740"/>
      <c r="G9" s="740"/>
      <c r="H9" s="753">
        <v>0</v>
      </c>
      <c r="I9" s="740">
        <v>5</v>
      </c>
      <c r="J9" s="740">
        <v>329.09999999999997</v>
      </c>
      <c r="K9" s="753">
        <v>1</v>
      </c>
      <c r="L9" s="740">
        <v>5</v>
      </c>
      <c r="M9" s="741">
        <v>329.09999999999997</v>
      </c>
    </row>
    <row r="10" spans="1:13" ht="14.4" customHeight="1" x14ac:dyDescent="0.3">
      <c r="A10" s="736" t="s">
        <v>558</v>
      </c>
      <c r="B10" s="737" t="s">
        <v>2822</v>
      </c>
      <c r="C10" s="737" t="s">
        <v>1576</v>
      </c>
      <c r="D10" s="737" t="s">
        <v>2823</v>
      </c>
      <c r="E10" s="737" t="s">
        <v>2824</v>
      </c>
      <c r="F10" s="740"/>
      <c r="G10" s="740"/>
      <c r="H10" s="753">
        <v>0</v>
      </c>
      <c r="I10" s="740">
        <v>12</v>
      </c>
      <c r="J10" s="740">
        <v>869.88000000000011</v>
      </c>
      <c r="K10" s="753">
        <v>1</v>
      </c>
      <c r="L10" s="740">
        <v>12</v>
      </c>
      <c r="M10" s="741">
        <v>869.88000000000011</v>
      </c>
    </row>
    <row r="11" spans="1:13" ht="14.4" customHeight="1" x14ac:dyDescent="0.3">
      <c r="A11" s="736" t="s">
        <v>558</v>
      </c>
      <c r="B11" s="737" t="s">
        <v>2825</v>
      </c>
      <c r="C11" s="737" t="s">
        <v>1611</v>
      </c>
      <c r="D11" s="737" t="s">
        <v>2826</v>
      </c>
      <c r="E11" s="737" t="s">
        <v>2827</v>
      </c>
      <c r="F11" s="740"/>
      <c r="G11" s="740"/>
      <c r="H11" s="753">
        <v>0</v>
      </c>
      <c r="I11" s="740">
        <v>3</v>
      </c>
      <c r="J11" s="740">
        <v>447.39</v>
      </c>
      <c r="K11" s="753">
        <v>1</v>
      </c>
      <c r="L11" s="740">
        <v>3</v>
      </c>
      <c r="M11" s="741">
        <v>447.39</v>
      </c>
    </row>
    <row r="12" spans="1:13" ht="14.4" customHeight="1" x14ac:dyDescent="0.3">
      <c r="A12" s="736" t="s">
        <v>558</v>
      </c>
      <c r="B12" s="737" t="s">
        <v>2828</v>
      </c>
      <c r="C12" s="737" t="s">
        <v>1685</v>
      </c>
      <c r="D12" s="737" t="s">
        <v>1686</v>
      </c>
      <c r="E12" s="737" t="s">
        <v>2829</v>
      </c>
      <c r="F12" s="740"/>
      <c r="G12" s="740"/>
      <c r="H12" s="753">
        <v>0</v>
      </c>
      <c r="I12" s="740">
        <v>1</v>
      </c>
      <c r="J12" s="740">
        <v>520.07000000000005</v>
      </c>
      <c r="K12" s="753">
        <v>1</v>
      </c>
      <c r="L12" s="740">
        <v>1</v>
      </c>
      <c r="M12" s="741">
        <v>520.07000000000005</v>
      </c>
    </row>
    <row r="13" spans="1:13" ht="14.4" customHeight="1" x14ac:dyDescent="0.3">
      <c r="A13" s="736" t="s">
        <v>558</v>
      </c>
      <c r="B13" s="737" t="s">
        <v>2828</v>
      </c>
      <c r="C13" s="737" t="s">
        <v>1664</v>
      </c>
      <c r="D13" s="737" t="s">
        <v>2830</v>
      </c>
      <c r="E13" s="737" t="s">
        <v>2831</v>
      </c>
      <c r="F13" s="740"/>
      <c r="G13" s="740"/>
      <c r="H13" s="753">
        <v>0</v>
      </c>
      <c r="I13" s="740">
        <v>51</v>
      </c>
      <c r="J13" s="740">
        <v>2942.6532427466345</v>
      </c>
      <c r="K13" s="753">
        <v>1</v>
      </c>
      <c r="L13" s="740">
        <v>51</v>
      </c>
      <c r="M13" s="741">
        <v>2942.6532427466345</v>
      </c>
    </row>
    <row r="14" spans="1:13" ht="14.4" customHeight="1" x14ac:dyDescent="0.3">
      <c r="A14" s="736" t="s">
        <v>558</v>
      </c>
      <c r="B14" s="737" t="s">
        <v>2832</v>
      </c>
      <c r="C14" s="737" t="s">
        <v>1703</v>
      </c>
      <c r="D14" s="737" t="s">
        <v>1595</v>
      </c>
      <c r="E14" s="737" t="s">
        <v>2833</v>
      </c>
      <c r="F14" s="740"/>
      <c r="G14" s="740"/>
      <c r="H14" s="753">
        <v>0</v>
      </c>
      <c r="I14" s="740">
        <v>13</v>
      </c>
      <c r="J14" s="740">
        <v>675.4799999999999</v>
      </c>
      <c r="K14" s="753">
        <v>1</v>
      </c>
      <c r="L14" s="740">
        <v>13</v>
      </c>
      <c r="M14" s="741">
        <v>675.4799999999999</v>
      </c>
    </row>
    <row r="15" spans="1:13" ht="14.4" customHeight="1" x14ac:dyDescent="0.3">
      <c r="A15" s="736" t="s">
        <v>558</v>
      </c>
      <c r="B15" s="737" t="s">
        <v>2832</v>
      </c>
      <c r="C15" s="737" t="s">
        <v>584</v>
      </c>
      <c r="D15" s="737" t="s">
        <v>2834</v>
      </c>
      <c r="E15" s="737" t="s">
        <v>2835</v>
      </c>
      <c r="F15" s="740">
        <v>5</v>
      </c>
      <c r="G15" s="740">
        <v>369.7</v>
      </c>
      <c r="H15" s="753">
        <v>1</v>
      </c>
      <c r="I15" s="740"/>
      <c r="J15" s="740"/>
      <c r="K15" s="753">
        <v>0</v>
      </c>
      <c r="L15" s="740">
        <v>5</v>
      </c>
      <c r="M15" s="741">
        <v>369.7</v>
      </c>
    </row>
    <row r="16" spans="1:13" ht="14.4" customHeight="1" x14ac:dyDescent="0.3">
      <c r="A16" s="736" t="s">
        <v>558</v>
      </c>
      <c r="B16" s="737" t="s">
        <v>2832</v>
      </c>
      <c r="C16" s="737" t="s">
        <v>1594</v>
      </c>
      <c r="D16" s="737" t="s">
        <v>1595</v>
      </c>
      <c r="E16" s="737" t="s">
        <v>2833</v>
      </c>
      <c r="F16" s="740"/>
      <c r="G16" s="740"/>
      <c r="H16" s="753">
        <v>0</v>
      </c>
      <c r="I16" s="740">
        <v>3</v>
      </c>
      <c r="J16" s="740">
        <v>189.32999999999998</v>
      </c>
      <c r="K16" s="753">
        <v>1</v>
      </c>
      <c r="L16" s="740">
        <v>3</v>
      </c>
      <c r="M16" s="741">
        <v>189.32999999999998</v>
      </c>
    </row>
    <row r="17" spans="1:13" ht="14.4" customHeight="1" x14ac:dyDescent="0.3">
      <c r="A17" s="736" t="s">
        <v>558</v>
      </c>
      <c r="B17" s="737" t="s">
        <v>2832</v>
      </c>
      <c r="C17" s="737" t="s">
        <v>1636</v>
      </c>
      <c r="D17" s="737" t="s">
        <v>1595</v>
      </c>
      <c r="E17" s="737" t="s">
        <v>2836</v>
      </c>
      <c r="F17" s="740"/>
      <c r="G17" s="740"/>
      <c r="H17" s="753">
        <v>0</v>
      </c>
      <c r="I17" s="740">
        <v>4</v>
      </c>
      <c r="J17" s="740">
        <v>266.91999999999996</v>
      </c>
      <c r="K17" s="753">
        <v>1</v>
      </c>
      <c r="L17" s="740">
        <v>4</v>
      </c>
      <c r="M17" s="741">
        <v>266.91999999999996</v>
      </c>
    </row>
    <row r="18" spans="1:13" ht="14.4" customHeight="1" x14ac:dyDescent="0.3">
      <c r="A18" s="736" t="s">
        <v>558</v>
      </c>
      <c r="B18" s="737" t="s">
        <v>2837</v>
      </c>
      <c r="C18" s="737" t="s">
        <v>1615</v>
      </c>
      <c r="D18" s="737" t="s">
        <v>1616</v>
      </c>
      <c r="E18" s="737" t="s">
        <v>2838</v>
      </c>
      <c r="F18" s="740"/>
      <c r="G18" s="740"/>
      <c r="H18" s="753">
        <v>0</v>
      </c>
      <c r="I18" s="740">
        <v>2</v>
      </c>
      <c r="J18" s="740">
        <v>209.00000000000006</v>
      </c>
      <c r="K18" s="753">
        <v>1</v>
      </c>
      <c r="L18" s="740">
        <v>2</v>
      </c>
      <c r="M18" s="741">
        <v>209.00000000000006</v>
      </c>
    </row>
    <row r="19" spans="1:13" ht="14.4" customHeight="1" x14ac:dyDescent="0.3">
      <c r="A19" s="736" t="s">
        <v>558</v>
      </c>
      <c r="B19" s="737" t="s">
        <v>2839</v>
      </c>
      <c r="C19" s="737" t="s">
        <v>1650</v>
      </c>
      <c r="D19" s="737" t="s">
        <v>1651</v>
      </c>
      <c r="E19" s="737" t="s">
        <v>2840</v>
      </c>
      <c r="F19" s="740"/>
      <c r="G19" s="740"/>
      <c r="H19" s="753">
        <v>0</v>
      </c>
      <c r="I19" s="740">
        <v>6</v>
      </c>
      <c r="J19" s="740">
        <v>558.42000000000007</v>
      </c>
      <c r="K19" s="753">
        <v>1</v>
      </c>
      <c r="L19" s="740">
        <v>6</v>
      </c>
      <c r="M19" s="741">
        <v>558.42000000000007</v>
      </c>
    </row>
    <row r="20" spans="1:13" ht="14.4" customHeight="1" x14ac:dyDescent="0.3">
      <c r="A20" s="736" t="s">
        <v>558</v>
      </c>
      <c r="B20" s="737" t="s">
        <v>2841</v>
      </c>
      <c r="C20" s="737" t="s">
        <v>1559</v>
      </c>
      <c r="D20" s="737" t="s">
        <v>2842</v>
      </c>
      <c r="E20" s="737" t="s">
        <v>2843</v>
      </c>
      <c r="F20" s="740"/>
      <c r="G20" s="740"/>
      <c r="H20" s="753">
        <v>0</v>
      </c>
      <c r="I20" s="740">
        <v>3</v>
      </c>
      <c r="J20" s="740">
        <v>41.639999999999993</v>
      </c>
      <c r="K20" s="753">
        <v>1</v>
      </c>
      <c r="L20" s="740">
        <v>3</v>
      </c>
      <c r="M20" s="741">
        <v>41.639999999999993</v>
      </c>
    </row>
    <row r="21" spans="1:13" ht="14.4" customHeight="1" x14ac:dyDescent="0.3">
      <c r="A21" s="736" t="s">
        <v>558</v>
      </c>
      <c r="B21" s="737" t="s">
        <v>2841</v>
      </c>
      <c r="C21" s="737" t="s">
        <v>1556</v>
      </c>
      <c r="D21" s="737" t="s">
        <v>2842</v>
      </c>
      <c r="E21" s="737" t="s">
        <v>2844</v>
      </c>
      <c r="F21" s="740"/>
      <c r="G21" s="740"/>
      <c r="H21" s="753">
        <v>0</v>
      </c>
      <c r="I21" s="740">
        <v>11</v>
      </c>
      <c r="J21" s="740">
        <v>182.92957626196221</v>
      </c>
      <c r="K21" s="753">
        <v>1</v>
      </c>
      <c r="L21" s="740">
        <v>11</v>
      </c>
      <c r="M21" s="741">
        <v>182.92957626196221</v>
      </c>
    </row>
    <row r="22" spans="1:13" ht="14.4" customHeight="1" x14ac:dyDescent="0.3">
      <c r="A22" s="736" t="s">
        <v>558</v>
      </c>
      <c r="B22" s="737" t="s">
        <v>2845</v>
      </c>
      <c r="C22" s="737" t="s">
        <v>1669</v>
      </c>
      <c r="D22" s="737" t="s">
        <v>1670</v>
      </c>
      <c r="E22" s="737" t="s">
        <v>2846</v>
      </c>
      <c r="F22" s="740"/>
      <c r="G22" s="740"/>
      <c r="H22" s="753">
        <v>0</v>
      </c>
      <c r="I22" s="740">
        <v>3</v>
      </c>
      <c r="J22" s="740">
        <v>9900</v>
      </c>
      <c r="K22" s="753">
        <v>1</v>
      </c>
      <c r="L22" s="740">
        <v>3</v>
      </c>
      <c r="M22" s="741">
        <v>9900</v>
      </c>
    </row>
    <row r="23" spans="1:13" ht="14.4" customHeight="1" x14ac:dyDescent="0.3">
      <c r="A23" s="736" t="s">
        <v>558</v>
      </c>
      <c r="B23" s="737" t="s">
        <v>2845</v>
      </c>
      <c r="C23" s="737" t="s">
        <v>1667</v>
      </c>
      <c r="D23" s="737" t="s">
        <v>1535</v>
      </c>
      <c r="E23" s="737" t="s">
        <v>2847</v>
      </c>
      <c r="F23" s="740"/>
      <c r="G23" s="740"/>
      <c r="H23" s="753">
        <v>0</v>
      </c>
      <c r="I23" s="740">
        <v>9</v>
      </c>
      <c r="J23" s="740">
        <v>9956.34</v>
      </c>
      <c r="K23" s="753">
        <v>1</v>
      </c>
      <c r="L23" s="740">
        <v>9</v>
      </c>
      <c r="M23" s="741">
        <v>9956.34</v>
      </c>
    </row>
    <row r="24" spans="1:13" ht="14.4" customHeight="1" x14ac:dyDescent="0.3">
      <c r="A24" s="736" t="s">
        <v>558</v>
      </c>
      <c r="B24" s="737" t="s">
        <v>2845</v>
      </c>
      <c r="C24" s="737" t="s">
        <v>1672</v>
      </c>
      <c r="D24" s="737" t="s">
        <v>1673</v>
      </c>
      <c r="E24" s="737" t="s">
        <v>2848</v>
      </c>
      <c r="F24" s="740"/>
      <c r="G24" s="740"/>
      <c r="H24" s="753">
        <v>0</v>
      </c>
      <c r="I24" s="740">
        <v>2</v>
      </c>
      <c r="J24" s="740">
        <v>817.9</v>
      </c>
      <c r="K24" s="753">
        <v>1</v>
      </c>
      <c r="L24" s="740">
        <v>2</v>
      </c>
      <c r="M24" s="741">
        <v>817.9</v>
      </c>
    </row>
    <row r="25" spans="1:13" ht="14.4" customHeight="1" x14ac:dyDescent="0.3">
      <c r="A25" s="736" t="s">
        <v>558</v>
      </c>
      <c r="B25" s="737" t="s">
        <v>2845</v>
      </c>
      <c r="C25" s="737" t="s">
        <v>1534</v>
      </c>
      <c r="D25" s="737" t="s">
        <v>1535</v>
      </c>
      <c r="E25" s="737" t="s">
        <v>2849</v>
      </c>
      <c r="F25" s="740"/>
      <c r="G25" s="740"/>
      <c r="H25" s="753">
        <v>0</v>
      </c>
      <c r="I25" s="740">
        <v>2</v>
      </c>
      <c r="J25" s="740">
        <v>3002.04</v>
      </c>
      <c r="K25" s="753">
        <v>1</v>
      </c>
      <c r="L25" s="740">
        <v>2</v>
      </c>
      <c r="M25" s="741">
        <v>3002.04</v>
      </c>
    </row>
    <row r="26" spans="1:13" ht="14.4" customHeight="1" x14ac:dyDescent="0.3">
      <c r="A26" s="736" t="s">
        <v>558</v>
      </c>
      <c r="B26" s="737" t="s">
        <v>2850</v>
      </c>
      <c r="C26" s="737" t="s">
        <v>1643</v>
      </c>
      <c r="D26" s="737" t="s">
        <v>2851</v>
      </c>
      <c r="E26" s="737" t="s">
        <v>2852</v>
      </c>
      <c r="F26" s="740"/>
      <c r="G26" s="740"/>
      <c r="H26" s="753">
        <v>0</v>
      </c>
      <c r="I26" s="740">
        <v>1</v>
      </c>
      <c r="J26" s="740">
        <v>70.039999999999992</v>
      </c>
      <c r="K26" s="753">
        <v>1</v>
      </c>
      <c r="L26" s="740">
        <v>1</v>
      </c>
      <c r="M26" s="741">
        <v>70.039999999999992</v>
      </c>
    </row>
    <row r="27" spans="1:13" ht="14.4" customHeight="1" x14ac:dyDescent="0.3">
      <c r="A27" s="736" t="s">
        <v>558</v>
      </c>
      <c r="B27" s="737" t="s">
        <v>2853</v>
      </c>
      <c r="C27" s="737" t="s">
        <v>1550</v>
      </c>
      <c r="D27" s="737" t="s">
        <v>1516</v>
      </c>
      <c r="E27" s="737" t="s">
        <v>2854</v>
      </c>
      <c r="F27" s="740"/>
      <c r="G27" s="740"/>
      <c r="H27" s="753">
        <v>0</v>
      </c>
      <c r="I27" s="740">
        <v>4</v>
      </c>
      <c r="J27" s="740">
        <v>517.32000000000005</v>
      </c>
      <c r="K27" s="753">
        <v>1</v>
      </c>
      <c r="L27" s="740">
        <v>4</v>
      </c>
      <c r="M27" s="741">
        <v>517.32000000000005</v>
      </c>
    </row>
    <row r="28" spans="1:13" ht="14.4" customHeight="1" x14ac:dyDescent="0.3">
      <c r="A28" s="736" t="s">
        <v>558</v>
      </c>
      <c r="B28" s="737" t="s">
        <v>2853</v>
      </c>
      <c r="C28" s="737" t="s">
        <v>1515</v>
      </c>
      <c r="D28" s="737" t="s">
        <v>1516</v>
      </c>
      <c r="E28" s="737" t="s">
        <v>2855</v>
      </c>
      <c r="F28" s="740"/>
      <c r="G28" s="740"/>
      <c r="H28" s="753">
        <v>0</v>
      </c>
      <c r="I28" s="740">
        <v>1</v>
      </c>
      <c r="J28" s="740">
        <v>90.379999999999953</v>
      </c>
      <c r="K28" s="753">
        <v>1</v>
      </c>
      <c r="L28" s="740">
        <v>1</v>
      </c>
      <c r="M28" s="741">
        <v>90.379999999999953</v>
      </c>
    </row>
    <row r="29" spans="1:13" ht="14.4" customHeight="1" x14ac:dyDescent="0.3">
      <c r="A29" s="736" t="s">
        <v>558</v>
      </c>
      <c r="B29" s="737" t="s">
        <v>2856</v>
      </c>
      <c r="C29" s="737" t="s">
        <v>1500</v>
      </c>
      <c r="D29" s="737" t="s">
        <v>2857</v>
      </c>
      <c r="E29" s="737" t="s">
        <v>2858</v>
      </c>
      <c r="F29" s="740"/>
      <c r="G29" s="740"/>
      <c r="H29" s="753">
        <v>0</v>
      </c>
      <c r="I29" s="740">
        <v>2</v>
      </c>
      <c r="J29" s="740">
        <v>29.760000000000005</v>
      </c>
      <c r="K29" s="753">
        <v>1</v>
      </c>
      <c r="L29" s="740">
        <v>2</v>
      </c>
      <c r="M29" s="741">
        <v>29.760000000000005</v>
      </c>
    </row>
    <row r="30" spans="1:13" ht="14.4" customHeight="1" x14ac:dyDescent="0.3">
      <c r="A30" s="736" t="s">
        <v>558</v>
      </c>
      <c r="B30" s="737" t="s">
        <v>2856</v>
      </c>
      <c r="C30" s="737" t="s">
        <v>1503</v>
      </c>
      <c r="D30" s="737" t="s">
        <v>2857</v>
      </c>
      <c r="E30" s="737" t="s">
        <v>2859</v>
      </c>
      <c r="F30" s="740"/>
      <c r="G30" s="740"/>
      <c r="H30" s="753">
        <v>0</v>
      </c>
      <c r="I30" s="740">
        <v>2</v>
      </c>
      <c r="J30" s="740">
        <v>24.120000000000008</v>
      </c>
      <c r="K30" s="753">
        <v>1</v>
      </c>
      <c r="L30" s="740">
        <v>2</v>
      </c>
      <c r="M30" s="741">
        <v>24.120000000000008</v>
      </c>
    </row>
    <row r="31" spans="1:13" ht="14.4" customHeight="1" x14ac:dyDescent="0.3">
      <c r="A31" s="736" t="s">
        <v>558</v>
      </c>
      <c r="B31" s="737" t="s">
        <v>2860</v>
      </c>
      <c r="C31" s="737" t="s">
        <v>1587</v>
      </c>
      <c r="D31" s="737" t="s">
        <v>2861</v>
      </c>
      <c r="E31" s="737" t="s">
        <v>2862</v>
      </c>
      <c r="F31" s="740"/>
      <c r="G31" s="740"/>
      <c r="H31" s="753">
        <v>0</v>
      </c>
      <c r="I31" s="740">
        <v>1</v>
      </c>
      <c r="J31" s="740">
        <v>313.36999999999989</v>
      </c>
      <c r="K31" s="753">
        <v>1</v>
      </c>
      <c r="L31" s="740">
        <v>1</v>
      </c>
      <c r="M31" s="741">
        <v>313.36999999999989</v>
      </c>
    </row>
    <row r="32" spans="1:13" ht="14.4" customHeight="1" x14ac:dyDescent="0.3">
      <c r="A32" s="736" t="s">
        <v>558</v>
      </c>
      <c r="B32" s="737" t="s">
        <v>2860</v>
      </c>
      <c r="C32" s="737" t="s">
        <v>1598</v>
      </c>
      <c r="D32" s="737" t="s">
        <v>2861</v>
      </c>
      <c r="E32" s="737" t="s">
        <v>2863</v>
      </c>
      <c r="F32" s="740"/>
      <c r="G32" s="740"/>
      <c r="H32" s="753">
        <v>0</v>
      </c>
      <c r="I32" s="740">
        <v>1</v>
      </c>
      <c r="J32" s="740">
        <v>456.80000000000013</v>
      </c>
      <c r="K32" s="753">
        <v>1</v>
      </c>
      <c r="L32" s="740">
        <v>1</v>
      </c>
      <c r="M32" s="741">
        <v>456.80000000000013</v>
      </c>
    </row>
    <row r="33" spans="1:13" ht="14.4" customHeight="1" x14ac:dyDescent="0.3">
      <c r="A33" s="736" t="s">
        <v>558</v>
      </c>
      <c r="B33" s="737" t="s">
        <v>2864</v>
      </c>
      <c r="C33" s="737" t="s">
        <v>1711</v>
      </c>
      <c r="D33" s="737" t="s">
        <v>2865</v>
      </c>
      <c r="E33" s="737" t="s">
        <v>2866</v>
      </c>
      <c r="F33" s="740"/>
      <c r="G33" s="740"/>
      <c r="H33" s="753">
        <v>0</v>
      </c>
      <c r="I33" s="740">
        <v>1</v>
      </c>
      <c r="J33" s="740">
        <v>689.99</v>
      </c>
      <c r="K33" s="753">
        <v>1</v>
      </c>
      <c r="L33" s="740">
        <v>1</v>
      </c>
      <c r="M33" s="741">
        <v>689.99</v>
      </c>
    </row>
    <row r="34" spans="1:13" ht="14.4" customHeight="1" x14ac:dyDescent="0.3">
      <c r="A34" s="736" t="s">
        <v>558</v>
      </c>
      <c r="B34" s="737" t="s">
        <v>2867</v>
      </c>
      <c r="C34" s="737" t="s">
        <v>1583</v>
      </c>
      <c r="D34" s="737" t="s">
        <v>2868</v>
      </c>
      <c r="E34" s="737" t="s">
        <v>2869</v>
      </c>
      <c r="F34" s="740"/>
      <c r="G34" s="740"/>
      <c r="H34" s="753">
        <v>0</v>
      </c>
      <c r="I34" s="740">
        <v>1</v>
      </c>
      <c r="J34" s="740">
        <v>14.400000000000007</v>
      </c>
      <c r="K34" s="753">
        <v>1</v>
      </c>
      <c r="L34" s="740">
        <v>1</v>
      </c>
      <c r="M34" s="741">
        <v>14.400000000000007</v>
      </c>
    </row>
    <row r="35" spans="1:13" ht="14.4" customHeight="1" x14ac:dyDescent="0.3">
      <c r="A35" s="736" t="s">
        <v>558</v>
      </c>
      <c r="B35" s="737" t="s">
        <v>2870</v>
      </c>
      <c r="C35" s="737" t="s">
        <v>1569</v>
      </c>
      <c r="D35" s="737" t="s">
        <v>2871</v>
      </c>
      <c r="E35" s="737" t="s">
        <v>2872</v>
      </c>
      <c r="F35" s="740"/>
      <c r="G35" s="740"/>
      <c r="H35" s="753">
        <v>0</v>
      </c>
      <c r="I35" s="740">
        <v>1</v>
      </c>
      <c r="J35" s="740">
        <v>70.059999999999988</v>
      </c>
      <c r="K35" s="753">
        <v>1</v>
      </c>
      <c r="L35" s="740">
        <v>1</v>
      </c>
      <c r="M35" s="741">
        <v>70.059999999999988</v>
      </c>
    </row>
    <row r="36" spans="1:13" ht="14.4" customHeight="1" x14ac:dyDescent="0.3">
      <c r="A36" s="736" t="s">
        <v>558</v>
      </c>
      <c r="B36" s="737" t="s">
        <v>2873</v>
      </c>
      <c r="C36" s="737" t="s">
        <v>1527</v>
      </c>
      <c r="D36" s="737" t="s">
        <v>1528</v>
      </c>
      <c r="E36" s="737" t="s">
        <v>2874</v>
      </c>
      <c r="F36" s="740"/>
      <c r="G36" s="740"/>
      <c r="H36" s="753">
        <v>0</v>
      </c>
      <c r="I36" s="740">
        <v>1</v>
      </c>
      <c r="J36" s="740">
        <v>29.359999999999996</v>
      </c>
      <c r="K36" s="753">
        <v>1</v>
      </c>
      <c r="L36" s="740">
        <v>1</v>
      </c>
      <c r="M36" s="741">
        <v>29.359999999999996</v>
      </c>
    </row>
    <row r="37" spans="1:13" ht="14.4" customHeight="1" x14ac:dyDescent="0.3">
      <c r="A37" s="736" t="s">
        <v>558</v>
      </c>
      <c r="B37" s="737" t="s">
        <v>2875</v>
      </c>
      <c r="C37" s="737" t="s">
        <v>1590</v>
      </c>
      <c r="D37" s="737" t="s">
        <v>2876</v>
      </c>
      <c r="E37" s="737" t="s">
        <v>2877</v>
      </c>
      <c r="F37" s="740"/>
      <c r="G37" s="740"/>
      <c r="H37" s="753">
        <v>0</v>
      </c>
      <c r="I37" s="740">
        <v>1</v>
      </c>
      <c r="J37" s="740">
        <v>210.07000000000002</v>
      </c>
      <c r="K37" s="753">
        <v>1</v>
      </c>
      <c r="L37" s="740">
        <v>1</v>
      </c>
      <c r="M37" s="741">
        <v>210.07000000000002</v>
      </c>
    </row>
    <row r="38" spans="1:13" ht="14.4" customHeight="1" x14ac:dyDescent="0.3">
      <c r="A38" s="736" t="s">
        <v>558</v>
      </c>
      <c r="B38" s="737" t="s">
        <v>2875</v>
      </c>
      <c r="C38" s="737" t="s">
        <v>1695</v>
      </c>
      <c r="D38" s="737" t="s">
        <v>2878</v>
      </c>
      <c r="E38" s="737" t="s">
        <v>2877</v>
      </c>
      <c r="F38" s="740"/>
      <c r="G38" s="740"/>
      <c r="H38" s="753">
        <v>0</v>
      </c>
      <c r="I38" s="740">
        <v>1</v>
      </c>
      <c r="J38" s="740">
        <v>180.00000000000003</v>
      </c>
      <c r="K38" s="753">
        <v>1</v>
      </c>
      <c r="L38" s="740">
        <v>1</v>
      </c>
      <c r="M38" s="741">
        <v>180.00000000000003</v>
      </c>
    </row>
    <row r="39" spans="1:13" ht="14.4" customHeight="1" x14ac:dyDescent="0.3">
      <c r="A39" s="736" t="s">
        <v>558</v>
      </c>
      <c r="B39" s="737" t="s">
        <v>2875</v>
      </c>
      <c r="C39" s="737" t="s">
        <v>1542</v>
      </c>
      <c r="D39" s="737" t="s">
        <v>2876</v>
      </c>
      <c r="E39" s="737" t="s">
        <v>2879</v>
      </c>
      <c r="F39" s="740"/>
      <c r="G39" s="740"/>
      <c r="H39" s="753">
        <v>0</v>
      </c>
      <c r="I39" s="740">
        <v>1</v>
      </c>
      <c r="J39" s="740">
        <v>297.92000000000013</v>
      </c>
      <c r="K39" s="753">
        <v>1</v>
      </c>
      <c r="L39" s="740">
        <v>1</v>
      </c>
      <c r="M39" s="741">
        <v>297.92000000000013</v>
      </c>
    </row>
    <row r="40" spans="1:13" ht="14.4" customHeight="1" x14ac:dyDescent="0.3">
      <c r="A40" s="736" t="s">
        <v>558</v>
      </c>
      <c r="B40" s="737" t="s">
        <v>2875</v>
      </c>
      <c r="C40" s="737" t="s">
        <v>1579</v>
      </c>
      <c r="D40" s="737" t="s">
        <v>2876</v>
      </c>
      <c r="E40" s="737" t="s">
        <v>2880</v>
      </c>
      <c r="F40" s="740"/>
      <c r="G40" s="740"/>
      <c r="H40" s="753">
        <v>0</v>
      </c>
      <c r="I40" s="740">
        <v>1</v>
      </c>
      <c r="J40" s="740">
        <v>469.9500000000001</v>
      </c>
      <c r="K40" s="753">
        <v>1</v>
      </c>
      <c r="L40" s="740">
        <v>1</v>
      </c>
      <c r="M40" s="741">
        <v>469.9500000000001</v>
      </c>
    </row>
    <row r="41" spans="1:13" ht="14.4" customHeight="1" x14ac:dyDescent="0.3">
      <c r="A41" s="736" t="s">
        <v>558</v>
      </c>
      <c r="B41" s="737" t="s">
        <v>2881</v>
      </c>
      <c r="C41" s="737" t="s">
        <v>1553</v>
      </c>
      <c r="D41" s="737" t="s">
        <v>2882</v>
      </c>
      <c r="E41" s="737" t="s">
        <v>2883</v>
      </c>
      <c r="F41" s="740"/>
      <c r="G41" s="740"/>
      <c r="H41" s="753">
        <v>0</v>
      </c>
      <c r="I41" s="740">
        <v>1</v>
      </c>
      <c r="J41" s="740">
        <v>107.46000000000004</v>
      </c>
      <c r="K41" s="753">
        <v>1</v>
      </c>
      <c r="L41" s="740">
        <v>1</v>
      </c>
      <c r="M41" s="741">
        <v>107.46000000000004</v>
      </c>
    </row>
    <row r="42" spans="1:13" ht="14.4" customHeight="1" x14ac:dyDescent="0.3">
      <c r="A42" s="736" t="s">
        <v>558</v>
      </c>
      <c r="B42" s="737" t="s">
        <v>2884</v>
      </c>
      <c r="C42" s="737" t="s">
        <v>1519</v>
      </c>
      <c r="D42" s="737" t="s">
        <v>1520</v>
      </c>
      <c r="E42" s="737" t="s">
        <v>2885</v>
      </c>
      <c r="F42" s="740"/>
      <c r="G42" s="740"/>
      <c r="H42" s="753">
        <v>0</v>
      </c>
      <c r="I42" s="740">
        <v>4</v>
      </c>
      <c r="J42" s="740">
        <v>394.59000000000009</v>
      </c>
      <c r="K42" s="753">
        <v>1</v>
      </c>
      <c r="L42" s="740">
        <v>4</v>
      </c>
      <c r="M42" s="741">
        <v>394.59000000000009</v>
      </c>
    </row>
    <row r="43" spans="1:13" ht="14.4" customHeight="1" x14ac:dyDescent="0.3">
      <c r="A43" s="736" t="s">
        <v>558</v>
      </c>
      <c r="B43" s="737" t="s">
        <v>2886</v>
      </c>
      <c r="C43" s="737" t="s">
        <v>1511</v>
      </c>
      <c r="D43" s="737" t="s">
        <v>1512</v>
      </c>
      <c r="E43" s="737" t="s">
        <v>2887</v>
      </c>
      <c r="F43" s="740"/>
      <c r="G43" s="740"/>
      <c r="H43" s="753">
        <v>0</v>
      </c>
      <c r="I43" s="740">
        <v>24</v>
      </c>
      <c r="J43" s="740">
        <v>834</v>
      </c>
      <c r="K43" s="753">
        <v>1</v>
      </c>
      <c r="L43" s="740">
        <v>24</v>
      </c>
      <c r="M43" s="741">
        <v>834</v>
      </c>
    </row>
    <row r="44" spans="1:13" ht="14.4" customHeight="1" x14ac:dyDescent="0.3">
      <c r="A44" s="736" t="s">
        <v>558</v>
      </c>
      <c r="B44" s="737" t="s">
        <v>2888</v>
      </c>
      <c r="C44" s="737" t="s">
        <v>1608</v>
      </c>
      <c r="D44" s="737" t="s">
        <v>2889</v>
      </c>
      <c r="E44" s="737" t="s">
        <v>2890</v>
      </c>
      <c r="F44" s="740"/>
      <c r="G44" s="740"/>
      <c r="H44" s="753">
        <v>0</v>
      </c>
      <c r="I44" s="740">
        <v>1</v>
      </c>
      <c r="J44" s="740">
        <v>100.07</v>
      </c>
      <c r="K44" s="753">
        <v>1</v>
      </c>
      <c r="L44" s="740">
        <v>1</v>
      </c>
      <c r="M44" s="741">
        <v>100.07</v>
      </c>
    </row>
    <row r="45" spans="1:13" ht="14.4" customHeight="1" x14ac:dyDescent="0.3">
      <c r="A45" s="736" t="s">
        <v>558</v>
      </c>
      <c r="B45" s="737" t="s">
        <v>2888</v>
      </c>
      <c r="C45" s="737" t="s">
        <v>1573</v>
      </c>
      <c r="D45" s="737" t="s">
        <v>2889</v>
      </c>
      <c r="E45" s="737" t="s">
        <v>2891</v>
      </c>
      <c r="F45" s="740"/>
      <c r="G45" s="740"/>
      <c r="H45" s="753">
        <v>0</v>
      </c>
      <c r="I45" s="740">
        <v>1</v>
      </c>
      <c r="J45" s="740">
        <v>61.53</v>
      </c>
      <c r="K45" s="753">
        <v>1</v>
      </c>
      <c r="L45" s="740">
        <v>1</v>
      </c>
      <c r="M45" s="741">
        <v>61.53</v>
      </c>
    </row>
    <row r="46" spans="1:13" ht="14.4" customHeight="1" x14ac:dyDescent="0.3">
      <c r="A46" s="736" t="s">
        <v>558</v>
      </c>
      <c r="B46" s="737" t="s">
        <v>2892</v>
      </c>
      <c r="C46" s="737" t="s">
        <v>1661</v>
      </c>
      <c r="D46" s="737" t="s">
        <v>1662</v>
      </c>
      <c r="E46" s="737" t="s">
        <v>2893</v>
      </c>
      <c r="F46" s="740"/>
      <c r="G46" s="740"/>
      <c r="H46" s="753">
        <v>0</v>
      </c>
      <c r="I46" s="740">
        <v>5</v>
      </c>
      <c r="J46" s="740">
        <v>837.80105010902275</v>
      </c>
      <c r="K46" s="753">
        <v>1</v>
      </c>
      <c r="L46" s="740">
        <v>5</v>
      </c>
      <c r="M46" s="741">
        <v>837.80105010902275</v>
      </c>
    </row>
    <row r="47" spans="1:13" ht="14.4" customHeight="1" x14ac:dyDescent="0.3">
      <c r="A47" s="736" t="s">
        <v>558</v>
      </c>
      <c r="B47" s="737" t="s">
        <v>2892</v>
      </c>
      <c r="C47" s="737" t="s">
        <v>1817</v>
      </c>
      <c r="D47" s="737" t="s">
        <v>1662</v>
      </c>
      <c r="E47" s="737" t="s">
        <v>2894</v>
      </c>
      <c r="F47" s="740"/>
      <c r="G47" s="740"/>
      <c r="H47" s="753">
        <v>0</v>
      </c>
      <c r="I47" s="740">
        <v>5</v>
      </c>
      <c r="J47" s="740">
        <v>574.65000000000009</v>
      </c>
      <c r="K47" s="753">
        <v>1</v>
      </c>
      <c r="L47" s="740">
        <v>5</v>
      </c>
      <c r="M47" s="741">
        <v>574.65000000000009</v>
      </c>
    </row>
    <row r="48" spans="1:13" ht="14.4" customHeight="1" x14ac:dyDescent="0.3">
      <c r="A48" s="736" t="s">
        <v>558</v>
      </c>
      <c r="B48" s="737" t="s">
        <v>2895</v>
      </c>
      <c r="C48" s="737" t="s">
        <v>1769</v>
      </c>
      <c r="D48" s="737" t="s">
        <v>2896</v>
      </c>
      <c r="E48" s="737" t="s">
        <v>2897</v>
      </c>
      <c r="F48" s="740">
        <v>1</v>
      </c>
      <c r="G48" s="740">
        <v>316.02999999999997</v>
      </c>
      <c r="H48" s="753">
        <v>1</v>
      </c>
      <c r="I48" s="740"/>
      <c r="J48" s="740"/>
      <c r="K48" s="753">
        <v>0</v>
      </c>
      <c r="L48" s="740">
        <v>1</v>
      </c>
      <c r="M48" s="741">
        <v>316.02999999999997</v>
      </c>
    </row>
    <row r="49" spans="1:13" ht="14.4" customHeight="1" x14ac:dyDescent="0.3">
      <c r="A49" s="736" t="s">
        <v>558</v>
      </c>
      <c r="B49" s="737" t="s">
        <v>2898</v>
      </c>
      <c r="C49" s="737" t="s">
        <v>1827</v>
      </c>
      <c r="D49" s="737" t="s">
        <v>2899</v>
      </c>
      <c r="E49" s="737" t="s">
        <v>2900</v>
      </c>
      <c r="F49" s="740"/>
      <c r="G49" s="740"/>
      <c r="H49" s="753">
        <v>0</v>
      </c>
      <c r="I49" s="740">
        <v>9</v>
      </c>
      <c r="J49" s="740">
        <v>8583.3000000000011</v>
      </c>
      <c r="K49" s="753">
        <v>1</v>
      </c>
      <c r="L49" s="740">
        <v>9</v>
      </c>
      <c r="M49" s="741">
        <v>8583.3000000000011</v>
      </c>
    </row>
    <row r="50" spans="1:13" ht="14.4" customHeight="1" x14ac:dyDescent="0.3">
      <c r="A50" s="736" t="s">
        <v>558</v>
      </c>
      <c r="B50" s="737" t="s">
        <v>2901</v>
      </c>
      <c r="C50" s="737" t="s">
        <v>1824</v>
      </c>
      <c r="D50" s="737" t="s">
        <v>2902</v>
      </c>
      <c r="E50" s="737" t="s">
        <v>2209</v>
      </c>
      <c r="F50" s="740"/>
      <c r="G50" s="740"/>
      <c r="H50" s="753">
        <v>0</v>
      </c>
      <c r="I50" s="740">
        <v>30</v>
      </c>
      <c r="J50" s="740">
        <v>2448</v>
      </c>
      <c r="K50" s="753">
        <v>1</v>
      </c>
      <c r="L50" s="740">
        <v>30</v>
      </c>
      <c r="M50" s="741">
        <v>2448</v>
      </c>
    </row>
    <row r="51" spans="1:13" ht="14.4" customHeight="1" x14ac:dyDescent="0.3">
      <c r="A51" s="736" t="s">
        <v>558</v>
      </c>
      <c r="B51" s="737" t="s">
        <v>2903</v>
      </c>
      <c r="C51" s="737" t="s">
        <v>1821</v>
      </c>
      <c r="D51" s="737" t="s">
        <v>2904</v>
      </c>
      <c r="E51" s="737" t="s">
        <v>2905</v>
      </c>
      <c r="F51" s="740"/>
      <c r="G51" s="740"/>
      <c r="H51" s="753">
        <v>0</v>
      </c>
      <c r="I51" s="740">
        <v>20</v>
      </c>
      <c r="J51" s="740">
        <v>587.4</v>
      </c>
      <c r="K51" s="753">
        <v>1</v>
      </c>
      <c r="L51" s="740">
        <v>20</v>
      </c>
      <c r="M51" s="741">
        <v>587.4</v>
      </c>
    </row>
    <row r="52" spans="1:13" ht="14.4" customHeight="1" x14ac:dyDescent="0.3">
      <c r="A52" s="736" t="s">
        <v>558</v>
      </c>
      <c r="B52" s="737" t="s">
        <v>2906</v>
      </c>
      <c r="C52" s="737" t="s">
        <v>1835</v>
      </c>
      <c r="D52" s="737" t="s">
        <v>2907</v>
      </c>
      <c r="E52" s="737" t="s">
        <v>2908</v>
      </c>
      <c r="F52" s="740"/>
      <c r="G52" s="740"/>
      <c r="H52" s="753">
        <v>0</v>
      </c>
      <c r="I52" s="740">
        <v>7</v>
      </c>
      <c r="J52" s="740">
        <v>1116.5</v>
      </c>
      <c r="K52" s="753">
        <v>1</v>
      </c>
      <c r="L52" s="740">
        <v>7</v>
      </c>
      <c r="M52" s="741">
        <v>1116.5</v>
      </c>
    </row>
    <row r="53" spans="1:13" ht="14.4" customHeight="1" x14ac:dyDescent="0.3">
      <c r="A53" s="736" t="s">
        <v>558</v>
      </c>
      <c r="B53" s="737" t="s">
        <v>2909</v>
      </c>
      <c r="C53" s="737" t="s">
        <v>1622</v>
      </c>
      <c r="D53" s="737" t="s">
        <v>1623</v>
      </c>
      <c r="E53" s="737" t="s">
        <v>2910</v>
      </c>
      <c r="F53" s="740"/>
      <c r="G53" s="740"/>
      <c r="H53" s="753">
        <v>0</v>
      </c>
      <c r="I53" s="740">
        <v>11</v>
      </c>
      <c r="J53" s="740">
        <v>6613.3100000000013</v>
      </c>
      <c r="K53" s="753">
        <v>1</v>
      </c>
      <c r="L53" s="740">
        <v>11</v>
      </c>
      <c r="M53" s="741">
        <v>6613.3100000000013</v>
      </c>
    </row>
    <row r="54" spans="1:13" ht="14.4" customHeight="1" x14ac:dyDescent="0.3">
      <c r="A54" s="736" t="s">
        <v>558</v>
      </c>
      <c r="B54" s="737" t="s">
        <v>2911</v>
      </c>
      <c r="C54" s="737" t="s">
        <v>1626</v>
      </c>
      <c r="D54" s="737" t="s">
        <v>2912</v>
      </c>
      <c r="E54" s="737" t="s">
        <v>2913</v>
      </c>
      <c r="F54" s="740"/>
      <c r="G54" s="740"/>
      <c r="H54" s="753">
        <v>0</v>
      </c>
      <c r="I54" s="740">
        <v>5.8169999999999993</v>
      </c>
      <c r="J54" s="740">
        <v>1322.3849455336303</v>
      </c>
      <c r="K54" s="753">
        <v>1</v>
      </c>
      <c r="L54" s="740">
        <v>5.8169999999999993</v>
      </c>
      <c r="M54" s="741">
        <v>1322.3849455336303</v>
      </c>
    </row>
    <row r="55" spans="1:13" ht="14.4" customHeight="1" x14ac:dyDescent="0.3">
      <c r="A55" s="736" t="s">
        <v>558</v>
      </c>
      <c r="B55" s="737" t="s">
        <v>2911</v>
      </c>
      <c r="C55" s="737" t="s">
        <v>1639</v>
      </c>
      <c r="D55" s="737" t="s">
        <v>2912</v>
      </c>
      <c r="E55" s="737" t="s">
        <v>2914</v>
      </c>
      <c r="F55" s="740"/>
      <c r="G55" s="740"/>
      <c r="H55" s="753">
        <v>0</v>
      </c>
      <c r="I55" s="740">
        <v>7.8409999999999869</v>
      </c>
      <c r="J55" s="740">
        <v>2598.4245187960587</v>
      </c>
      <c r="K55" s="753">
        <v>1</v>
      </c>
      <c r="L55" s="740">
        <v>7.8409999999999869</v>
      </c>
      <c r="M55" s="741">
        <v>2598.4245187960587</v>
      </c>
    </row>
    <row r="56" spans="1:13" ht="14.4" customHeight="1" x14ac:dyDescent="0.3">
      <c r="A56" s="736" t="s">
        <v>558</v>
      </c>
      <c r="B56" s="737" t="s">
        <v>2915</v>
      </c>
      <c r="C56" s="737" t="s">
        <v>1647</v>
      </c>
      <c r="D56" s="737" t="s">
        <v>2916</v>
      </c>
      <c r="E56" s="737" t="s">
        <v>2917</v>
      </c>
      <c r="F56" s="740"/>
      <c r="G56" s="740"/>
      <c r="H56" s="753">
        <v>0</v>
      </c>
      <c r="I56" s="740">
        <v>2</v>
      </c>
      <c r="J56" s="740">
        <v>904.43999999999983</v>
      </c>
      <c r="K56" s="753">
        <v>1</v>
      </c>
      <c r="L56" s="740">
        <v>2</v>
      </c>
      <c r="M56" s="741">
        <v>904.43999999999983</v>
      </c>
    </row>
    <row r="57" spans="1:13" ht="14.4" customHeight="1" x14ac:dyDescent="0.3">
      <c r="A57" s="736" t="s">
        <v>558</v>
      </c>
      <c r="B57" s="737" t="s">
        <v>2918</v>
      </c>
      <c r="C57" s="737" t="s">
        <v>1629</v>
      </c>
      <c r="D57" s="737" t="s">
        <v>2919</v>
      </c>
      <c r="E57" s="737" t="s">
        <v>2920</v>
      </c>
      <c r="F57" s="740"/>
      <c r="G57" s="740"/>
      <c r="H57" s="753">
        <v>0</v>
      </c>
      <c r="I57" s="740">
        <v>1</v>
      </c>
      <c r="J57" s="740">
        <v>834.67000000000019</v>
      </c>
      <c r="K57" s="753">
        <v>1</v>
      </c>
      <c r="L57" s="740">
        <v>1</v>
      </c>
      <c r="M57" s="741">
        <v>834.67000000000019</v>
      </c>
    </row>
    <row r="58" spans="1:13" ht="14.4" customHeight="1" x14ac:dyDescent="0.3">
      <c r="A58" s="736" t="s">
        <v>558</v>
      </c>
      <c r="B58" s="737" t="s">
        <v>2921</v>
      </c>
      <c r="C58" s="737" t="s">
        <v>615</v>
      </c>
      <c r="D58" s="737" t="s">
        <v>616</v>
      </c>
      <c r="E58" s="737" t="s">
        <v>2922</v>
      </c>
      <c r="F58" s="740">
        <v>1</v>
      </c>
      <c r="G58" s="740">
        <v>103.31999999999996</v>
      </c>
      <c r="H58" s="753">
        <v>1</v>
      </c>
      <c r="I58" s="740"/>
      <c r="J58" s="740"/>
      <c r="K58" s="753">
        <v>0</v>
      </c>
      <c r="L58" s="740">
        <v>1</v>
      </c>
      <c r="M58" s="741">
        <v>103.31999999999996</v>
      </c>
    </row>
    <row r="59" spans="1:13" ht="14.4" customHeight="1" x14ac:dyDescent="0.3">
      <c r="A59" s="736" t="s">
        <v>558</v>
      </c>
      <c r="B59" s="737" t="s">
        <v>2923</v>
      </c>
      <c r="C59" s="737" t="s">
        <v>619</v>
      </c>
      <c r="D59" s="737" t="s">
        <v>2924</v>
      </c>
      <c r="E59" s="737" t="s">
        <v>2925</v>
      </c>
      <c r="F59" s="740">
        <v>1</v>
      </c>
      <c r="G59" s="740">
        <v>727.86</v>
      </c>
      <c r="H59" s="753">
        <v>1</v>
      </c>
      <c r="I59" s="740"/>
      <c r="J59" s="740"/>
      <c r="K59" s="753">
        <v>0</v>
      </c>
      <c r="L59" s="740">
        <v>1</v>
      </c>
      <c r="M59" s="741">
        <v>727.86</v>
      </c>
    </row>
    <row r="60" spans="1:13" ht="14.4" customHeight="1" x14ac:dyDescent="0.3">
      <c r="A60" s="736" t="s">
        <v>558</v>
      </c>
      <c r="B60" s="737" t="s">
        <v>2926</v>
      </c>
      <c r="C60" s="737" t="s">
        <v>1715</v>
      </c>
      <c r="D60" s="737" t="s">
        <v>2927</v>
      </c>
      <c r="E60" s="737" t="s">
        <v>2928</v>
      </c>
      <c r="F60" s="740"/>
      <c r="G60" s="740"/>
      <c r="H60" s="753">
        <v>0</v>
      </c>
      <c r="I60" s="740">
        <v>3</v>
      </c>
      <c r="J60" s="740">
        <v>4832.37</v>
      </c>
      <c r="K60" s="753">
        <v>1</v>
      </c>
      <c r="L60" s="740">
        <v>3</v>
      </c>
      <c r="M60" s="741">
        <v>4832.37</v>
      </c>
    </row>
    <row r="61" spans="1:13" ht="14.4" customHeight="1" x14ac:dyDescent="0.3">
      <c r="A61" s="736" t="s">
        <v>558</v>
      </c>
      <c r="B61" s="737" t="s">
        <v>2926</v>
      </c>
      <c r="C61" s="737" t="s">
        <v>1654</v>
      </c>
      <c r="D61" s="737" t="s">
        <v>2927</v>
      </c>
      <c r="E61" s="737" t="s">
        <v>2929</v>
      </c>
      <c r="F61" s="740"/>
      <c r="G61" s="740"/>
      <c r="H61" s="753">
        <v>0</v>
      </c>
      <c r="I61" s="740">
        <v>2</v>
      </c>
      <c r="J61" s="740">
        <v>2376.4</v>
      </c>
      <c r="K61" s="753">
        <v>1</v>
      </c>
      <c r="L61" s="740">
        <v>2</v>
      </c>
      <c r="M61" s="741">
        <v>2376.4</v>
      </c>
    </row>
    <row r="62" spans="1:13" ht="14.4" customHeight="1" x14ac:dyDescent="0.3">
      <c r="A62" s="736" t="s">
        <v>558</v>
      </c>
      <c r="B62" s="737" t="s">
        <v>2926</v>
      </c>
      <c r="C62" s="737" t="s">
        <v>1723</v>
      </c>
      <c r="D62" s="737" t="s">
        <v>2927</v>
      </c>
      <c r="E62" s="737" t="s">
        <v>2930</v>
      </c>
      <c r="F62" s="740"/>
      <c r="G62" s="740"/>
      <c r="H62" s="753">
        <v>0</v>
      </c>
      <c r="I62" s="740">
        <v>2</v>
      </c>
      <c r="J62" s="740">
        <v>737.78</v>
      </c>
      <c r="K62" s="753">
        <v>1</v>
      </c>
      <c r="L62" s="740">
        <v>2</v>
      </c>
      <c r="M62" s="741">
        <v>737.78</v>
      </c>
    </row>
    <row r="63" spans="1:13" ht="14.4" customHeight="1" x14ac:dyDescent="0.3">
      <c r="A63" s="736" t="s">
        <v>558</v>
      </c>
      <c r="B63" s="737" t="s">
        <v>2926</v>
      </c>
      <c r="C63" s="737" t="s">
        <v>1719</v>
      </c>
      <c r="D63" s="737" t="s">
        <v>2927</v>
      </c>
      <c r="E63" s="737" t="s">
        <v>2931</v>
      </c>
      <c r="F63" s="740"/>
      <c r="G63" s="740"/>
      <c r="H63" s="753">
        <v>0</v>
      </c>
      <c r="I63" s="740">
        <v>2</v>
      </c>
      <c r="J63" s="740">
        <v>1549.02</v>
      </c>
      <c r="K63" s="753">
        <v>1</v>
      </c>
      <c r="L63" s="740">
        <v>2</v>
      </c>
      <c r="M63" s="741">
        <v>1549.02</v>
      </c>
    </row>
    <row r="64" spans="1:13" ht="14.4" customHeight="1" x14ac:dyDescent="0.3">
      <c r="A64" s="736" t="s">
        <v>558</v>
      </c>
      <c r="B64" s="737" t="s">
        <v>2926</v>
      </c>
      <c r="C64" s="737" t="s">
        <v>603</v>
      </c>
      <c r="D64" s="737" t="s">
        <v>2932</v>
      </c>
      <c r="E64" s="737" t="s">
        <v>2933</v>
      </c>
      <c r="F64" s="740">
        <v>3</v>
      </c>
      <c r="G64" s="740">
        <v>3568.08</v>
      </c>
      <c r="H64" s="753">
        <v>1</v>
      </c>
      <c r="I64" s="740"/>
      <c r="J64" s="740"/>
      <c r="K64" s="753">
        <v>0</v>
      </c>
      <c r="L64" s="740">
        <v>3</v>
      </c>
      <c r="M64" s="741">
        <v>3568.08</v>
      </c>
    </row>
    <row r="65" spans="1:13" ht="14.4" customHeight="1" x14ac:dyDescent="0.3">
      <c r="A65" s="736" t="s">
        <v>558</v>
      </c>
      <c r="B65" s="737" t="s">
        <v>2934</v>
      </c>
      <c r="C65" s="737" t="s">
        <v>1701</v>
      </c>
      <c r="D65" s="737" t="s">
        <v>2935</v>
      </c>
      <c r="E65" s="737" t="s">
        <v>2936</v>
      </c>
      <c r="F65" s="740"/>
      <c r="G65" s="740"/>
      <c r="H65" s="753">
        <v>0</v>
      </c>
      <c r="I65" s="740">
        <v>6</v>
      </c>
      <c r="J65" s="740">
        <v>149.57999999999998</v>
      </c>
      <c r="K65" s="753">
        <v>1</v>
      </c>
      <c r="L65" s="740">
        <v>6</v>
      </c>
      <c r="M65" s="741">
        <v>149.57999999999998</v>
      </c>
    </row>
    <row r="66" spans="1:13" ht="14.4" customHeight="1" x14ac:dyDescent="0.3">
      <c r="A66" s="736" t="s">
        <v>558</v>
      </c>
      <c r="B66" s="737" t="s">
        <v>2937</v>
      </c>
      <c r="C66" s="737" t="s">
        <v>1531</v>
      </c>
      <c r="D66" s="737" t="s">
        <v>2938</v>
      </c>
      <c r="E66" s="737" t="s">
        <v>2939</v>
      </c>
      <c r="F66" s="740"/>
      <c r="G66" s="740"/>
      <c r="H66" s="753">
        <v>0</v>
      </c>
      <c r="I66" s="740">
        <v>32</v>
      </c>
      <c r="J66" s="740">
        <v>1426.88</v>
      </c>
      <c r="K66" s="753">
        <v>1</v>
      </c>
      <c r="L66" s="740">
        <v>32</v>
      </c>
      <c r="M66" s="741">
        <v>1426.88</v>
      </c>
    </row>
    <row r="67" spans="1:13" ht="14.4" customHeight="1" x14ac:dyDescent="0.3">
      <c r="A67" s="736" t="s">
        <v>558</v>
      </c>
      <c r="B67" s="737" t="s">
        <v>2937</v>
      </c>
      <c r="C67" s="737" t="s">
        <v>1567</v>
      </c>
      <c r="D67" s="737" t="s">
        <v>2940</v>
      </c>
      <c r="E67" s="737" t="s">
        <v>2941</v>
      </c>
      <c r="F67" s="740"/>
      <c r="G67" s="740"/>
      <c r="H67" s="753">
        <v>0</v>
      </c>
      <c r="I67" s="740">
        <v>9</v>
      </c>
      <c r="J67" s="740">
        <v>511.92160584783085</v>
      </c>
      <c r="K67" s="753">
        <v>1</v>
      </c>
      <c r="L67" s="740">
        <v>9</v>
      </c>
      <c r="M67" s="741">
        <v>511.92160584783085</v>
      </c>
    </row>
    <row r="68" spans="1:13" ht="14.4" customHeight="1" x14ac:dyDescent="0.3">
      <c r="A68" s="736" t="s">
        <v>558</v>
      </c>
      <c r="B68" s="737" t="s">
        <v>2937</v>
      </c>
      <c r="C68" s="737" t="s">
        <v>1507</v>
      </c>
      <c r="D68" s="737" t="s">
        <v>2940</v>
      </c>
      <c r="E68" s="737" t="s">
        <v>2942</v>
      </c>
      <c r="F68" s="740"/>
      <c r="G68" s="740"/>
      <c r="H68" s="753">
        <v>0</v>
      </c>
      <c r="I68" s="740">
        <v>5</v>
      </c>
      <c r="J68" s="740">
        <v>284.40000000000003</v>
      </c>
      <c r="K68" s="753">
        <v>1</v>
      </c>
      <c r="L68" s="740">
        <v>5</v>
      </c>
      <c r="M68" s="741">
        <v>284.40000000000003</v>
      </c>
    </row>
    <row r="69" spans="1:13" ht="14.4" customHeight="1" x14ac:dyDescent="0.3">
      <c r="A69" s="736" t="s">
        <v>558</v>
      </c>
      <c r="B69" s="737" t="s">
        <v>2943</v>
      </c>
      <c r="C69" s="737" t="s">
        <v>1619</v>
      </c>
      <c r="D69" s="737" t="s">
        <v>2944</v>
      </c>
      <c r="E69" s="737" t="s">
        <v>2945</v>
      </c>
      <c r="F69" s="740"/>
      <c r="G69" s="740"/>
      <c r="H69" s="753">
        <v>0</v>
      </c>
      <c r="I69" s="740">
        <v>1</v>
      </c>
      <c r="J69" s="740">
        <v>325.15999999999997</v>
      </c>
      <c r="K69" s="753">
        <v>1</v>
      </c>
      <c r="L69" s="740">
        <v>1</v>
      </c>
      <c r="M69" s="741">
        <v>325.15999999999997</v>
      </c>
    </row>
    <row r="70" spans="1:13" ht="14.4" customHeight="1" x14ac:dyDescent="0.3">
      <c r="A70" s="736" t="s">
        <v>558</v>
      </c>
      <c r="B70" s="737" t="s">
        <v>2946</v>
      </c>
      <c r="C70" s="737" t="s">
        <v>1605</v>
      </c>
      <c r="D70" s="737" t="s">
        <v>2947</v>
      </c>
      <c r="E70" s="737" t="s">
        <v>2948</v>
      </c>
      <c r="F70" s="740"/>
      <c r="G70" s="740"/>
      <c r="H70" s="753">
        <v>0</v>
      </c>
      <c r="I70" s="740">
        <v>1</v>
      </c>
      <c r="J70" s="740">
        <v>126.89000000000006</v>
      </c>
      <c r="K70" s="753">
        <v>1</v>
      </c>
      <c r="L70" s="740">
        <v>1</v>
      </c>
      <c r="M70" s="741">
        <v>126.89000000000006</v>
      </c>
    </row>
    <row r="71" spans="1:13" ht="14.4" customHeight="1" x14ac:dyDescent="0.3">
      <c r="A71" s="736" t="s">
        <v>558</v>
      </c>
      <c r="B71" s="737" t="s">
        <v>2949</v>
      </c>
      <c r="C71" s="737" t="s">
        <v>580</v>
      </c>
      <c r="D71" s="737" t="s">
        <v>581</v>
      </c>
      <c r="E71" s="737" t="s">
        <v>2950</v>
      </c>
      <c r="F71" s="740"/>
      <c r="G71" s="740"/>
      <c r="H71" s="753">
        <v>0</v>
      </c>
      <c r="I71" s="740">
        <v>3</v>
      </c>
      <c r="J71" s="740">
        <v>140.96999999999994</v>
      </c>
      <c r="K71" s="753">
        <v>1</v>
      </c>
      <c r="L71" s="740">
        <v>3</v>
      </c>
      <c r="M71" s="741">
        <v>140.96999999999994</v>
      </c>
    </row>
    <row r="72" spans="1:13" ht="14.4" customHeight="1" x14ac:dyDescent="0.3">
      <c r="A72" s="736" t="s">
        <v>558</v>
      </c>
      <c r="B72" s="737" t="s">
        <v>2949</v>
      </c>
      <c r="C72" s="737" t="s">
        <v>596</v>
      </c>
      <c r="D72" s="737" t="s">
        <v>581</v>
      </c>
      <c r="E72" s="737" t="s">
        <v>2951</v>
      </c>
      <c r="F72" s="740"/>
      <c r="G72" s="740"/>
      <c r="H72" s="753">
        <v>0</v>
      </c>
      <c r="I72" s="740">
        <v>1</v>
      </c>
      <c r="J72" s="740">
        <v>61.659999999999989</v>
      </c>
      <c r="K72" s="753">
        <v>1</v>
      </c>
      <c r="L72" s="740">
        <v>1</v>
      </c>
      <c r="M72" s="741">
        <v>61.659999999999989</v>
      </c>
    </row>
    <row r="73" spans="1:13" ht="14.4" customHeight="1" x14ac:dyDescent="0.3">
      <c r="A73" s="736" t="s">
        <v>558</v>
      </c>
      <c r="B73" s="737" t="s">
        <v>2952</v>
      </c>
      <c r="C73" s="737" t="s">
        <v>1523</v>
      </c>
      <c r="D73" s="737" t="s">
        <v>2953</v>
      </c>
      <c r="E73" s="737" t="s">
        <v>2954</v>
      </c>
      <c r="F73" s="740"/>
      <c r="G73" s="740"/>
      <c r="H73" s="753">
        <v>0</v>
      </c>
      <c r="I73" s="740">
        <v>24</v>
      </c>
      <c r="J73" s="740">
        <v>1450.3200000000002</v>
      </c>
      <c r="K73" s="753">
        <v>1</v>
      </c>
      <c r="L73" s="740">
        <v>24</v>
      </c>
      <c r="M73" s="741">
        <v>1450.3200000000002</v>
      </c>
    </row>
    <row r="74" spans="1:13" ht="14.4" customHeight="1" x14ac:dyDescent="0.3">
      <c r="A74" s="736" t="s">
        <v>558</v>
      </c>
      <c r="B74" s="737" t="s">
        <v>2955</v>
      </c>
      <c r="C74" s="737" t="s">
        <v>1698</v>
      </c>
      <c r="D74" s="737" t="s">
        <v>1699</v>
      </c>
      <c r="E74" s="737" t="s">
        <v>2956</v>
      </c>
      <c r="F74" s="740"/>
      <c r="G74" s="740"/>
      <c r="H74" s="753">
        <v>0</v>
      </c>
      <c r="I74" s="740">
        <v>20</v>
      </c>
      <c r="J74" s="740">
        <v>915.00000000000011</v>
      </c>
      <c r="K74" s="753">
        <v>1</v>
      </c>
      <c r="L74" s="740">
        <v>20</v>
      </c>
      <c r="M74" s="741">
        <v>915.00000000000011</v>
      </c>
    </row>
    <row r="75" spans="1:13" ht="14.4" customHeight="1" x14ac:dyDescent="0.3">
      <c r="A75" s="736" t="s">
        <v>558</v>
      </c>
      <c r="B75" s="737" t="s">
        <v>2955</v>
      </c>
      <c r="C75" s="737" t="s">
        <v>613</v>
      </c>
      <c r="D75" s="737" t="s">
        <v>2957</v>
      </c>
      <c r="E75" s="737" t="s">
        <v>2958</v>
      </c>
      <c r="F75" s="740">
        <v>1</v>
      </c>
      <c r="G75" s="740">
        <v>110</v>
      </c>
      <c r="H75" s="753">
        <v>1</v>
      </c>
      <c r="I75" s="740"/>
      <c r="J75" s="740"/>
      <c r="K75" s="753">
        <v>0</v>
      </c>
      <c r="L75" s="740">
        <v>1</v>
      </c>
      <c r="M75" s="741">
        <v>110</v>
      </c>
    </row>
    <row r="76" spans="1:13" ht="14.4" customHeight="1" x14ac:dyDescent="0.3">
      <c r="A76" s="736" t="s">
        <v>558</v>
      </c>
      <c r="B76" s="737" t="s">
        <v>2959</v>
      </c>
      <c r="C76" s="737" t="s">
        <v>1563</v>
      </c>
      <c r="D76" s="737" t="s">
        <v>1564</v>
      </c>
      <c r="E76" s="737" t="s">
        <v>2960</v>
      </c>
      <c r="F76" s="740"/>
      <c r="G76" s="740"/>
      <c r="H76" s="753">
        <v>0</v>
      </c>
      <c r="I76" s="740">
        <v>10</v>
      </c>
      <c r="J76" s="740">
        <v>200.6</v>
      </c>
      <c r="K76" s="753">
        <v>1</v>
      </c>
      <c r="L76" s="740">
        <v>10</v>
      </c>
      <c r="M76" s="741">
        <v>200.6</v>
      </c>
    </row>
    <row r="77" spans="1:13" ht="14.4" customHeight="1" x14ac:dyDescent="0.3">
      <c r="A77" s="736" t="s">
        <v>558</v>
      </c>
      <c r="B77" s="737" t="s">
        <v>2959</v>
      </c>
      <c r="C77" s="737" t="s">
        <v>1601</v>
      </c>
      <c r="D77" s="737" t="s">
        <v>1602</v>
      </c>
      <c r="E77" s="737" t="s">
        <v>2883</v>
      </c>
      <c r="F77" s="740"/>
      <c r="G77" s="740"/>
      <c r="H77" s="753">
        <v>0</v>
      </c>
      <c r="I77" s="740">
        <v>9</v>
      </c>
      <c r="J77" s="740">
        <v>245.25000000000003</v>
      </c>
      <c r="K77" s="753">
        <v>1</v>
      </c>
      <c r="L77" s="740">
        <v>9</v>
      </c>
      <c r="M77" s="741">
        <v>245.25000000000003</v>
      </c>
    </row>
    <row r="78" spans="1:13" ht="14.4" customHeight="1" x14ac:dyDescent="0.3">
      <c r="A78" s="736" t="s">
        <v>558</v>
      </c>
      <c r="B78" s="737" t="s">
        <v>2961</v>
      </c>
      <c r="C78" s="737" t="s">
        <v>1689</v>
      </c>
      <c r="D78" s="737" t="s">
        <v>2962</v>
      </c>
      <c r="E78" s="737" t="s">
        <v>2963</v>
      </c>
      <c r="F78" s="740"/>
      <c r="G78" s="740"/>
      <c r="H78" s="753">
        <v>0</v>
      </c>
      <c r="I78" s="740">
        <v>1</v>
      </c>
      <c r="J78" s="740">
        <v>50.639999999999986</v>
      </c>
      <c r="K78" s="753">
        <v>1</v>
      </c>
      <c r="L78" s="740">
        <v>1</v>
      </c>
      <c r="M78" s="741">
        <v>50.639999999999986</v>
      </c>
    </row>
    <row r="79" spans="1:13" ht="14.4" customHeight="1" x14ac:dyDescent="0.3">
      <c r="A79" s="736" t="s">
        <v>558</v>
      </c>
      <c r="B79" s="737" t="s">
        <v>2964</v>
      </c>
      <c r="C79" s="737" t="s">
        <v>599</v>
      </c>
      <c r="D79" s="737" t="s">
        <v>2965</v>
      </c>
      <c r="E79" s="737" t="s">
        <v>2966</v>
      </c>
      <c r="F79" s="740"/>
      <c r="G79" s="740"/>
      <c r="H79" s="753">
        <v>0</v>
      </c>
      <c r="I79" s="740">
        <v>1</v>
      </c>
      <c r="J79" s="740">
        <v>99.98009482171048</v>
      </c>
      <c r="K79" s="753">
        <v>1</v>
      </c>
      <c r="L79" s="740">
        <v>1</v>
      </c>
      <c r="M79" s="741">
        <v>99.98009482171048</v>
      </c>
    </row>
    <row r="80" spans="1:13" ht="14.4" customHeight="1" x14ac:dyDescent="0.3">
      <c r="A80" s="736" t="s">
        <v>558</v>
      </c>
      <c r="B80" s="737" t="s">
        <v>2964</v>
      </c>
      <c r="C80" s="737" t="s">
        <v>1632</v>
      </c>
      <c r="D80" s="737" t="s">
        <v>2967</v>
      </c>
      <c r="E80" s="737" t="s">
        <v>2968</v>
      </c>
      <c r="F80" s="740"/>
      <c r="G80" s="740"/>
      <c r="H80" s="753">
        <v>0</v>
      </c>
      <c r="I80" s="740">
        <v>1</v>
      </c>
      <c r="J80" s="740">
        <v>139.46999999999994</v>
      </c>
      <c r="K80" s="753">
        <v>1</v>
      </c>
      <c r="L80" s="740">
        <v>1</v>
      </c>
      <c r="M80" s="741">
        <v>139.46999999999994</v>
      </c>
    </row>
    <row r="81" spans="1:13" ht="14.4" customHeight="1" x14ac:dyDescent="0.3">
      <c r="A81" s="736" t="s">
        <v>558</v>
      </c>
      <c r="B81" s="737" t="s">
        <v>2969</v>
      </c>
      <c r="C81" s="737" t="s">
        <v>1705</v>
      </c>
      <c r="D81" s="737" t="s">
        <v>2970</v>
      </c>
      <c r="E81" s="737" t="s">
        <v>2971</v>
      </c>
      <c r="F81" s="740"/>
      <c r="G81" s="740"/>
      <c r="H81" s="753">
        <v>0</v>
      </c>
      <c r="I81" s="740">
        <v>1</v>
      </c>
      <c r="J81" s="740">
        <v>53.5</v>
      </c>
      <c r="K81" s="753">
        <v>1</v>
      </c>
      <c r="L81" s="740">
        <v>1</v>
      </c>
      <c r="M81" s="741">
        <v>53.5</v>
      </c>
    </row>
    <row r="82" spans="1:13" ht="14.4" customHeight="1" x14ac:dyDescent="0.3">
      <c r="A82" s="736" t="s">
        <v>558</v>
      </c>
      <c r="B82" s="737" t="s">
        <v>2972</v>
      </c>
      <c r="C82" s="737" t="s">
        <v>1679</v>
      </c>
      <c r="D82" s="737" t="s">
        <v>1680</v>
      </c>
      <c r="E82" s="737" t="s">
        <v>2973</v>
      </c>
      <c r="F82" s="740"/>
      <c r="G82" s="740"/>
      <c r="H82" s="753">
        <v>0</v>
      </c>
      <c r="I82" s="740">
        <v>21</v>
      </c>
      <c r="J82" s="740">
        <v>848.19</v>
      </c>
      <c r="K82" s="753">
        <v>1</v>
      </c>
      <c r="L82" s="740">
        <v>21</v>
      </c>
      <c r="M82" s="741">
        <v>848.19</v>
      </c>
    </row>
    <row r="83" spans="1:13" ht="14.4" customHeight="1" x14ac:dyDescent="0.3">
      <c r="A83" s="736" t="s">
        <v>558</v>
      </c>
      <c r="B83" s="737" t="s">
        <v>2972</v>
      </c>
      <c r="C83" s="737" t="s">
        <v>1693</v>
      </c>
      <c r="D83" s="737" t="s">
        <v>1680</v>
      </c>
      <c r="E83" s="737" t="s">
        <v>2974</v>
      </c>
      <c r="F83" s="740"/>
      <c r="G83" s="740"/>
      <c r="H83" s="753">
        <v>0</v>
      </c>
      <c r="I83" s="740">
        <v>2</v>
      </c>
      <c r="J83" s="740">
        <v>155.34</v>
      </c>
      <c r="K83" s="753">
        <v>1</v>
      </c>
      <c r="L83" s="740">
        <v>2</v>
      </c>
      <c r="M83" s="741">
        <v>155.34</v>
      </c>
    </row>
    <row r="84" spans="1:13" ht="14.4" customHeight="1" x14ac:dyDescent="0.3">
      <c r="A84" s="736" t="s">
        <v>558</v>
      </c>
      <c r="B84" s="737" t="s">
        <v>2975</v>
      </c>
      <c r="C84" s="737" t="s">
        <v>1708</v>
      </c>
      <c r="D84" s="737" t="s">
        <v>2976</v>
      </c>
      <c r="E84" s="737" t="s">
        <v>2977</v>
      </c>
      <c r="F84" s="740"/>
      <c r="G84" s="740"/>
      <c r="H84" s="753">
        <v>0</v>
      </c>
      <c r="I84" s="740">
        <v>1</v>
      </c>
      <c r="J84" s="740">
        <v>51.840000000000018</v>
      </c>
      <c r="K84" s="753">
        <v>1</v>
      </c>
      <c r="L84" s="740">
        <v>1</v>
      </c>
      <c r="M84" s="741">
        <v>51.840000000000018</v>
      </c>
    </row>
    <row r="85" spans="1:13" ht="14.4" customHeight="1" x14ac:dyDescent="0.3">
      <c r="A85" s="736" t="s">
        <v>558</v>
      </c>
      <c r="B85" s="737" t="s">
        <v>2978</v>
      </c>
      <c r="C85" s="737" t="s">
        <v>1748</v>
      </c>
      <c r="D85" s="737" t="s">
        <v>1749</v>
      </c>
      <c r="E85" s="737" t="s">
        <v>2979</v>
      </c>
      <c r="F85" s="740"/>
      <c r="G85" s="740"/>
      <c r="H85" s="753">
        <v>0</v>
      </c>
      <c r="I85" s="740">
        <v>10</v>
      </c>
      <c r="J85" s="740">
        <v>1988.8999999999999</v>
      </c>
      <c r="K85" s="753">
        <v>1</v>
      </c>
      <c r="L85" s="740">
        <v>10</v>
      </c>
      <c r="M85" s="741">
        <v>1988.8999999999999</v>
      </c>
    </row>
    <row r="86" spans="1:13" ht="14.4" customHeight="1" x14ac:dyDescent="0.3">
      <c r="A86" s="736" t="s">
        <v>558</v>
      </c>
      <c r="B86" s="737" t="s">
        <v>2978</v>
      </c>
      <c r="C86" s="737" t="s">
        <v>1733</v>
      </c>
      <c r="D86" s="737" t="s">
        <v>1734</v>
      </c>
      <c r="E86" s="737" t="s">
        <v>1735</v>
      </c>
      <c r="F86" s="740"/>
      <c r="G86" s="740"/>
      <c r="H86" s="753">
        <v>0</v>
      </c>
      <c r="I86" s="740">
        <v>7</v>
      </c>
      <c r="J86" s="740">
        <v>286.44</v>
      </c>
      <c r="K86" s="753">
        <v>1</v>
      </c>
      <c r="L86" s="740">
        <v>7</v>
      </c>
      <c r="M86" s="741">
        <v>286.44</v>
      </c>
    </row>
    <row r="87" spans="1:13" ht="14.4" customHeight="1" x14ac:dyDescent="0.3">
      <c r="A87" s="736" t="s">
        <v>558</v>
      </c>
      <c r="B87" s="737" t="s">
        <v>2978</v>
      </c>
      <c r="C87" s="737" t="s">
        <v>1737</v>
      </c>
      <c r="D87" s="737" t="s">
        <v>1738</v>
      </c>
      <c r="E87" s="737" t="s">
        <v>1735</v>
      </c>
      <c r="F87" s="740"/>
      <c r="G87" s="740"/>
      <c r="H87" s="753">
        <v>0</v>
      </c>
      <c r="I87" s="740">
        <v>4</v>
      </c>
      <c r="J87" s="740">
        <v>163.68</v>
      </c>
      <c r="K87" s="753">
        <v>1</v>
      </c>
      <c r="L87" s="740">
        <v>4</v>
      </c>
      <c r="M87" s="741">
        <v>163.68</v>
      </c>
    </row>
    <row r="88" spans="1:13" ht="14.4" customHeight="1" x14ac:dyDescent="0.3">
      <c r="A88" s="736" t="s">
        <v>558</v>
      </c>
      <c r="B88" s="737" t="s">
        <v>2978</v>
      </c>
      <c r="C88" s="737" t="s">
        <v>1740</v>
      </c>
      <c r="D88" s="737" t="s">
        <v>2980</v>
      </c>
      <c r="E88" s="737" t="s">
        <v>1735</v>
      </c>
      <c r="F88" s="740"/>
      <c r="G88" s="740"/>
      <c r="H88" s="753">
        <v>0</v>
      </c>
      <c r="I88" s="740">
        <v>4</v>
      </c>
      <c r="J88" s="740">
        <v>164.72</v>
      </c>
      <c r="K88" s="753">
        <v>1</v>
      </c>
      <c r="L88" s="740">
        <v>4</v>
      </c>
      <c r="M88" s="741">
        <v>164.72</v>
      </c>
    </row>
    <row r="89" spans="1:13" ht="14.4" customHeight="1" x14ac:dyDescent="0.3">
      <c r="A89" s="736" t="s">
        <v>558</v>
      </c>
      <c r="B89" s="737" t="s">
        <v>2978</v>
      </c>
      <c r="C89" s="737" t="s">
        <v>1757</v>
      </c>
      <c r="D89" s="737" t="s">
        <v>1758</v>
      </c>
      <c r="E89" s="737" t="s">
        <v>1744</v>
      </c>
      <c r="F89" s="740"/>
      <c r="G89" s="740"/>
      <c r="H89" s="753">
        <v>0</v>
      </c>
      <c r="I89" s="740">
        <v>2</v>
      </c>
      <c r="J89" s="740">
        <v>271.20084981369951</v>
      </c>
      <c r="K89" s="753">
        <v>1</v>
      </c>
      <c r="L89" s="740">
        <v>2</v>
      </c>
      <c r="M89" s="741">
        <v>271.20084981369951</v>
      </c>
    </row>
    <row r="90" spans="1:13" ht="14.4" customHeight="1" x14ac:dyDescent="0.3">
      <c r="A90" s="736" t="s">
        <v>558</v>
      </c>
      <c r="B90" s="737" t="s">
        <v>2978</v>
      </c>
      <c r="C90" s="737" t="s">
        <v>1742</v>
      </c>
      <c r="D90" s="737" t="s">
        <v>1743</v>
      </c>
      <c r="E90" s="737" t="s">
        <v>1744</v>
      </c>
      <c r="F90" s="740"/>
      <c r="G90" s="740"/>
      <c r="H90" s="753">
        <v>0</v>
      </c>
      <c r="I90" s="740">
        <v>1</v>
      </c>
      <c r="J90" s="740">
        <v>148.96012197678382</v>
      </c>
      <c r="K90" s="753">
        <v>1</v>
      </c>
      <c r="L90" s="740">
        <v>1</v>
      </c>
      <c r="M90" s="741">
        <v>148.96012197678382</v>
      </c>
    </row>
    <row r="91" spans="1:13" ht="14.4" customHeight="1" x14ac:dyDescent="0.3">
      <c r="A91" s="736" t="s">
        <v>558</v>
      </c>
      <c r="B91" s="737" t="s">
        <v>2978</v>
      </c>
      <c r="C91" s="737" t="s">
        <v>1745</v>
      </c>
      <c r="D91" s="737" t="s">
        <v>1746</v>
      </c>
      <c r="E91" s="737" t="s">
        <v>1744</v>
      </c>
      <c r="F91" s="740"/>
      <c r="G91" s="740"/>
      <c r="H91" s="753">
        <v>0</v>
      </c>
      <c r="I91" s="740">
        <v>1</v>
      </c>
      <c r="J91" s="740">
        <v>148.96</v>
      </c>
      <c r="K91" s="753">
        <v>1</v>
      </c>
      <c r="L91" s="740">
        <v>1</v>
      </c>
      <c r="M91" s="741">
        <v>148.96</v>
      </c>
    </row>
    <row r="92" spans="1:13" ht="14.4" customHeight="1" x14ac:dyDescent="0.3">
      <c r="A92" s="736" t="s">
        <v>558</v>
      </c>
      <c r="B92" s="737" t="s">
        <v>2978</v>
      </c>
      <c r="C92" s="737" t="s">
        <v>1751</v>
      </c>
      <c r="D92" s="737" t="s">
        <v>1752</v>
      </c>
      <c r="E92" s="737" t="s">
        <v>2981</v>
      </c>
      <c r="F92" s="740"/>
      <c r="G92" s="740"/>
      <c r="H92" s="753">
        <v>0</v>
      </c>
      <c r="I92" s="740">
        <v>2</v>
      </c>
      <c r="J92" s="740">
        <v>223.9</v>
      </c>
      <c r="K92" s="753">
        <v>1</v>
      </c>
      <c r="L92" s="740">
        <v>2</v>
      </c>
      <c r="M92" s="741">
        <v>223.9</v>
      </c>
    </row>
    <row r="93" spans="1:13" ht="14.4" customHeight="1" x14ac:dyDescent="0.3">
      <c r="A93" s="736" t="s">
        <v>558</v>
      </c>
      <c r="B93" s="737" t="s">
        <v>2978</v>
      </c>
      <c r="C93" s="737" t="s">
        <v>1754</v>
      </c>
      <c r="D93" s="737" t="s">
        <v>1755</v>
      </c>
      <c r="E93" s="737" t="s">
        <v>2981</v>
      </c>
      <c r="F93" s="740"/>
      <c r="G93" s="740"/>
      <c r="H93" s="753">
        <v>0</v>
      </c>
      <c r="I93" s="740">
        <v>2</v>
      </c>
      <c r="J93" s="740">
        <v>223.9</v>
      </c>
      <c r="K93" s="753">
        <v>1</v>
      </c>
      <c r="L93" s="740">
        <v>2</v>
      </c>
      <c r="M93" s="741">
        <v>223.9</v>
      </c>
    </row>
    <row r="94" spans="1:13" ht="14.4" customHeight="1" x14ac:dyDescent="0.3">
      <c r="A94" s="736" t="s">
        <v>558</v>
      </c>
      <c r="B94" s="737" t="s">
        <v>2978</v>
      </c>
      <c r="C94" s="737" t="s">
        <v>1759</v>
      </c>
      <c r="D94" s="737" t="s">
        <v>1760</v>
      </c>
      <c r="E94" s="737" t="s">
        <v>1761</v>
      </c>
      <c r="F94" s="740"/>
      <c r="G94" s="740"/>
      <c r="H94" s="753">
        <v>0</v>
      </c>
      <c r="I94" s="740">
        <v>1</v>
      </c>
      <c r="J94" s="740">
        <v>163.67000000000002</v>
      </c>
      <c r="K94" s="753">
        <v>1</v>
      </c>
      <c r="L94" s="740">
        <v>1</v>
      </c>
      <c r="M94" s="741">
        <v>163.67000000000002</v>
      </c>
    </row>
    <row r="95" spans="1:13" ht="14.4" customHeight="1" x14ac:dyDescent="0.3">
      <c r="A95" s="736" t="s">
        <v>558</v>
      </c>
      <c r="B95" s="737" t="s">
        <v>2978</v>
      </c>
      <c r="C95" s="737" t="s">
        <v>1762</v>
      </c>
      <c r="D95" s="737" t="s">
        <v>1763</v>
      </c>
      <c r="E95" s="737" t="s">
        <v>1761</v>
      </c>
      <c r="F95" s="740"/>
      <c r="G95" s="740"/>
      <c r="H95" s="753">
        <v>0</v>
      </c>
      <c r="I95" s="740">
        <v>2</v>
      </c>
      <c r="J95" s="740">
        <v>245.38666666666666</v>
      </c>
      <c r="K95" s="753">
        <v>1</v>
      </c>
      <c r="L95" s="740">
        <v>2</v>
      </c>
      <c r="M95" s="741">
        <v>245.38666666666666</v>
      </c>
    </row>
    <row r="96" spans="1:13" ht="14.4" customHeight="1" x14ac:dyDescent="0.3">
      <c r="A96" s="736" t="s">
        <v>558</v>
      </c>
      <c r="B96" s="737" t="s">
        <v>2978</v>
      </c>
      <c r="C96" s="737" t="s">
        <v>1766</v>
      </c>
      <c r="D96" s="737" t="s">
        <v>1767</v>
      </c>
      <c r="E96" s="737" t="s">
        <v>1761</v>
      </c>
      <c r="F96" s="740"/>
      <c r="G96" s="740"/>
      <c r="H96" s="753">
        <v>0</v>
      </c>
      <c r="I96" s="740">
        <v>1</v>
      </c>
      <c r="J96" s="740">
        <v>129.97</v>
      </c>
      <c r="K96" s="753">
        <v>1</v>
      </c>
      <c r="L96" s="740">
        <v>1</v>
      </c>
      <c r="M96" s="741">
        <v>129.97</v>
      </c>
    </row>
    <row r="97" spans="1:13" ht="14.4" customHeight="1" x14ac:dyDescent="0.3">
      <c r="A97" s="736" t="s">
        <v>558</v>
      </c>
      <c r="B97" s="737" t="s">
        <v>2978</v>
      </c>
      <c r="C97" s="737" t="s">
        <v>1764</v>
      </c>
      <c r="D97" s="737" t="s">
        <v>1765</v>
      </c>
      <c r="E97" s="737" t="s">
        <v>1761</v>
      </c>
      <c r="F97" s="740"/>
      <c r="G97" s="740"/>
      <c r="H97" s="753">
        <v>0</v>
      </c>
      <c r="I97" s="740">
        <v>1</v>
      </c>
      <c r="J97" s="740">
        <v>129.97</v>
      </c>
      <c r="K97" s="753">
        <v>1</v>
      </c>
      <c r="L97" s="740">
        <v>1</v>
      </c>
      <c r="M97" s="741">
        <v>129.97</v>
      </c>
    </row>
    <row r="98" spans="1:13" ht="14.4" customHeight="1" x14ac:dyDescent="0.3">
      <c r="A98" s="736" t="s">
        <v>563</v>
      </c>
      <c r="B98" s="737" t="s">
        <v>2814</v>
      </c>
      <c r="C98" s="737" t="s">
        <v>1538</v>
      </c>
      <c r="D98" s="737" t="s">
        <v>1539</v>
      </c>
      <c r="E98" s="737" t="s">
        <v>2815</v>
      </c>
      <c r="F98" s="740"/>
      <c r="G98" s="740"/>
      <c r="H98" s="753">
        <v>0</v>
      </c>
      <c r="I98" s="740">
        <v>5</v>
      </c>
      <c r="J98" s="740">
        <v>305.05000000000007</v>
      </c>
      <c r="K98" s="753">
        <v>1</v>
      </c>
      <c r="L98" s="740">
        <v>5</v>
      </c>
      <c r="M98" s="741">
        <v>305.05000000000007</v>
      </c>
    </row>
    <row r="99" spans="1:13" ht="14.4" customHeight="1" x14ac:dyDescent="0.3">
      <c r="A99" s="736" t="s">
        <v>563</v>
      </c>
      <c r="B99" s="737" t="s">
        <v>2816</v>
      </c>
      <c r="C99" s="737" t="s">
        <v>1675</v>
      </c>
      <c r="D99" s="737" t="s">
        <v>1676</v>
      </c>
      <c r="E99" s="737" t="s">
        <v>2817</v>
      </c>
      <c r="F99" s="740"/>
      <c r="G99" s="740"/>
      <c r="H99" s="753">
        <v>0</v>
      </c>
      <c r="I99" s="740">
        <v>120</v>
      </c>
      <c r="J99" s="740">
        <v>8127.5669960183077</v>
      </c>
      <c r="K99" s="753">
        <v>1</v>
      </c>
      <c r="L99" s="740">
        <v>120</v>
      </c>
      <c r="M99" s="741">
        <v>8127.5669960183077</v>
      </c>
    </row>
    <row r="100" spans="1:13" ht="14.4" customHeight="1" x14ac:dyDescent="0.3">
      <c r="A100" s="736" t="s">
        <v>563</v>
      </c>
      <c r="B100" s="737" t="s">
        <v>2816</v>
      </c>
      <c r="C100" s="737" t="s">
        <v>2339</v>
      </c>
      <c r="D100" s="737" t="s">
        <v>2818</v>
      </c>
      <c r="E100" s="737" t="s">
        <v>2982</v>
      </c>
      <c r="F100" s="740"/>
      <c r="G100" s="740"/>
      <c r="H100" s="753">
        <v>0</v>
      </c>
      <c r="I100" s="740">
        <v>2</v>
      </c>
      <c r="J100" s="740">
        <v>86.42000000000003</v>
      </c>
      <c r="K100" s="753">
        <v>1</v>
      </c>
      <c r="L100" s="740">
        <v>2</v>
      </c>
      <c r="M100" s="741">
        <v>86.42000000000003</v>
      </c>
    </row>
    <row r="101" spans="1:13" ht="14.4" customHeight="1" x14ac:dyDescent="0.3">
      <c r="A101" s="736" t="s">
        <v>563</v>
      </c>
      <c r="B101" s="737" t="s">
        <v>2816</v>
      </c>
      <c r="C101" s="737" t="s">
        <v>1682</v>
      </c>
      <c r="D101" s="737" t="s">
        <v>2818</v>
      </c>
      <c r="E101" s="737" t="s">
        <v>2819</v>
      </c>
      <c r="F101" s="740"/>
      <c r="G101" s="740"/>
      <c r="H101" s="753">
        <v>0</v>
      </c>
      <c r="I101" s="740">
        <v>1</v>
      </c>
      <c r="J101" s="740">
        <v>154.30999999999992</v>
      </c>
      <c r="K101" s="753">
        <v>1</v>
      </c>
      <c r="L101" s="740">
        <v>1</v>
      </c>
      <c r="M101" s="741">
        <v>154.30999999999992</v>
      </c>
    </row>
    <row r="102" spans="1:13" ht="14.4" customHeight="1" x14ac:dyDescent="0.3">
      <c r="A102" s="736" t="s">
        <v>563</v>
      </c>
      <c r="B102" s="737" t="s">
        <v>2820</v>
      </c>
      <c r="C102" s="737" t="s">
        <v>2217</v>
      </c>
      <c r="D102" s="737" t="s">
        <v>2218</v>
      </c>
      <c r="E102" s="737" t="s">
        <v>2983</v>
      </c>
      <c r="F102" s="740"/>
      <c r="G102" s="740"/>
      <c r="H102" s="753">
        <v>0</v>
      </c>
      <c r="I102" s="740">
        <v>1</v>
      </c>
      <c r="J102" s="740">
        <v>87.44</v>
      </c>
      <c r="K102" s="753">
        <v>1</v>
      </c>
      <c r="L102" s="740">
        <v>1</v>
      </c>
      <c r="M102" s="741">
        <v>87.44</v>
      </c>
    </row>
    <row r="103" spans="1:13" ht="14.4" customHeight="1" x14ac:dyDescent="0.3">
      <c r="A103" s="736" t="s">
        <v>563</v>
      </c>
      <c r="B103" s="737" t="s">
        <v>2822</v>
      </c>
      <c r="C103" s="737" t="s">
        <v>2328</v>
      </c>
      <c r="D103" s="737" t="s">
        <v>2823</v>
      </c>
      <c r="E103" s="737" t="s">
        <v>2984</v>
      </c>
      <c r="F103" s="740"/>
      <c r="G103" s="740"/>
      <c r="H103" s="753">
        <v>0</v>
      </c>
      <c r="I103" s="740">
        <v>3</v>
      </c>
      <c r="J103" s="740">
        <v>1009.7699999999998</v>
      </c>
      <c r="K103" s="753">
        <v>1</v>
      </c>
      <c r="L103" s="740">
        <v>3</v>
      </c>
      <c r="M103" s="741">
        <v>1009.7699999999998</v>
      </c>
    </row>
    <row r="104" spans="1:13" ht="14.4" customHeight="1" x14ac:dyDescent="0.3">
      <c r="A104" s="736" t="s">
        <v>563</v>
      </c>
      <c r="B104" s="737" t="s">
        <v>2825</v>
      </c>
      <c r="C104" s="737" t="s">
        <v>2250</v>
      </c>
      <c r="D104" s="737" t="s">
        <v>2826</v>
      </c>
      <c r="E104" s="737" t="s">
        <v>2985</v>
      </c>
      <c r="F104" s="740"/>
      <c r="G104" s="740"/>
      <c r="H104" s="753">
        <v>0</v>
      </c>
      <c r="I104" s="740">
        <v>4</v>
      </c>
      <c r="J104" s="740">
        <v>265.60000000000014</v>
      </c>
      <c r="K104" s="753">
        <v>1</v>
      </c>
      <c r="L104" s="740">
        <v>4</v>
      </c>
      <c r="M104" s="741">
        <v>265.60000000000014</v>
      </c>
    </row>
    <row r="105" spans="1:13" ht="14.4" customHeight="1" x14ac:dyDescent="0.3">
      <c r="A105" s="736" t="s">
        <v>563</v>
      </c>
      <c r="B105" s="737" t="s">
        <v>2828</v>
      </c>
      <c r="C105" s="737" t="s">
        <v>2293</v>
      </c>
      <c r="D105" s="737" t="s">
        <v>2986</v>
      </c>
      <c r="E105" s="737" t="s">
        <v>2987</v>
      </c>
      <c r="F105" s="740"/>
      <c r="G105" s="740"/>
      <c r="H105" s="753">
        <v>0</v>
      </c>
      <c r="I105" s="740">
        <v>8</v>
      </c>
      <c r="J105" s="740">
        <v>4189.119999999999</v>
      </c>
      <c r="K105" s="753">
        <v>1</v>
      </c>
      <c r="L105" s="740">
        <v>8</v>
      </c>
      <c r="M105" s="741">
        <v>4189.119999999999</v>
      </c>
    </row>
    <row r="106" spans="1:13" ht="14.4" customHeight="1" x14ac:dyDescent="0.3">
      <c r="A106" s="736" t="s">
        <v>563</v>
      </c>
      <c r="B106" s="737" t="s">
        <v>2828</v>
      </c>
      <c r="C106" s="737" t="s">
        <v>1685</v>
      </c>
      <c r="D106" s="737" t="s">
        <v>1686</v>
      </c>
      <c r="E106" s="737" t="s">
        <v>2829</v>
      </c>
      <c r="F106" s="740"/>
      <c r="G106" s="740"/>
      <c r="H106" s="753">
        <v>0</v>
      </c>
      <c r="I106" s="740">
        <v>1</v>
      </c>
      <c r="J106" s="740">
        <v>524.65822007588235</v>
      </c>
      <c r="K106" s="753">
        <v>1</v>
      </c>
      <c r="L106" s="740">
        <v>1</v>
      </c>
      <c r="M106" s="741">
        <v>524.65822007588235</v>
      </c>
    </row>
    <row r="107" spans="1:13" ht="14.4" customHeight="1" x14ac:dyDescent="0.3">
      <c r="A107" s="736" t="s">
        <v>563</v>
      </c>
      <c r="B107" s="737" t="s">
        <v>2828</v>
      </c>
      <c r="C107" s="737" t="s">
        <v>2322</v>
      </c>
      <c r="D107" s="737" t="s">
        <v>2988</v>
      </c>
      <c r="E107" s="737" t="s">
        <v>2989</v>
      </c>
      <c r="F107" s="740"/>
      <c r="G107" s="740"/>
      <c r="H107" s="753">
        <v>0</v>
      </c>
      <c r="I107" s="740">
        <v>6</v>
      </c>
      <c r="J107" s="740">
        <v>1643.3999999999999</v>
      </c>
      <c r="K107" s="753">
        <v>1</v>
      </c>
      <c r="L107" s="740">
        <v>6</v>
      </c>
      <c r="M107" s="741">
        <v>1643.3999999999999</v>
      </c>
    </row>
    <row r="108" spans="1:13" ht="14.4" customHeight="1" x14ac:dyDescent="0.3">
      <c r="A108" s="736" t="s">
        <v>563</v>
      </c>
      <c r="B108" s="737" t="s">
        <v>2832</v>
      </c>
      <c r="C108" s="737" t="s">
        <v>1703</v>
      </c>
      <c r="D108" s="737" t="s">
        <v>1595</v>
      </c>
      <c r="E108" s="737" t="s">
        <v>2833</v>
      </c>
      <c r="F108" s="740"/>
      <c r="G108" s="740"/>
      <c r="H108" s="753">
        <v>0</v>
      </c>
      <c r="I108" s="740">
        <v>9</v>
      </c>
      <c r="J108" s="740">
        <v>467.63999999999987</v>
      </c>
      <c r="K108" s="753">
        <v>1</v>
      </c>
      <c r="L108" s="740">
        <v>9</v>
      </c>
      <c r="M108" s="741">
        <v>467.63999999999987</v>
      </c>
    </row>
    <row r="109" spans="1:13" ht="14.4" customHeight="1" x14ac:dyDescent="0.3">
      <c r="A109" s="736" t="s">
        <v>563</v>
      </c>
      <c r="B109" s="737" t="s">
        <v>2832</v>
      </c>
      <c r="C109" s="737" t="s">
        <v>2355</v>
      </c>
      <c r="D109" s="737" t="s">
        <v>1595</v>
      </c>
      <c r="E109" s="737" t="s">
        <v>2836</v>
      </c>
      <c r="F109" s="740"/>
      <c r="G109" s="740"/>
      <c r="H109" s="753">
        <v>0</v>
      </c>
      <c r="I109" s="740">
        <v>1</v>
      </c>
      <c r="J109" s="740">
        <v>66.730000000000018</v>
      </c>
      <c r="K109" s="753">
        <v>1</v>
      </c>
      <c r="L109" s="740">
        <v>1</v>
      </c>
      <c r="M109" s="741">
        <v>66.730000000000018</v>
      </c>
    </row>
    <row r="110" spans="1:13" ht="14.4" customHeight="1" x14ac:dyDescent="0.3">
      <c r="A110" s="736" t="s">
        <v>563</v>
      </c>
      <c r="B110" s="737" t="s">
        <v>2832</v>
      </c>
      <c r="C110" s="737" t="s">
        <v>1594</v>
      </c>
      <c r="D110" s="737" t="s">
        <v>1595</v>
      </c>
      <c r="E110" s="737" t="s">
        <v>2833</v>
      </c>
      <c r="F110" s="740"/>
      <c r="G110" s="740"/>
      <c r="H110" s="753">
        <v>0</v>
      </c>
      <c r="I110" s="740">
        <v>3</v>
      </c>
      <c r="J110" s="740">
        <v>189.32999999999998</v>
      </c>
      <c r="K110" s="753">
        <v>1</v>
      </c>
      <c r="L110" s="740">
        <v>3</v>
      </c>
      <c r="M110" s="741">
        <v>189.32999999999998</v>
      </c>
    </row>
    <row r="111" spans="1:13" ht="14.4" customHeight="1" x14ac:dyDescent="0.3">
      <c r="A111" s="736" t="s">
        <v>563</v>
      </c>
      <c r="B111" s="737" t="s">
        <v>2832</v>
      </c>
      <c r="C111" s="737" t="s">
        <v>1636</v>
      </c>
      <c r="D111" s="737" t="s">
        <v>1595</v>
      </c>
      <c r="E111" s="737" t="s">
        <v>2836</v>
      </c>
      <c r="F111" s="740"/>
      <c r="G111" s="740"/>
      <c r="H111" s="753">
        <v>0</v>
      </c>
      <c r="I111" s="740">
        <v>1</v>
      </c>
      <c r="J111" s="740">
        <v>66.72999999999999</v>
      </c>
      <c r="K111" s="753">
        <v>1</v>
      </c>
      <c r="L111" s="740">
        <v>1</v>
      </c>
      <c r="M111" s="741">
        <v>66.72999999999999</v>
      </c>
    </row>
    <row r="112" spans="1:13" ht="14.4" customHeight="1" x14ac:dyDescent="0.3">
      <c r="A112" s="736" t="s">
        <v>563</v>
      </c>
      <c r="B112" s="737" t="s">
        <v>2837</v>
      </c>
      <c r="C112" s="737" t="s">
        <v>1615</v>
      </c>
      <c r="D112" s="737" t="s">
        <v>1616</v>
      </c>
      <c r="E112" s="737" t="s">
        <v>2838</v>
      </c>
      <c r="F112" s="740"/>
      <c r="G112" s="740"/>
      <c r="H112" s="753">
        <v>0</v>
      </c>
      <c r="I112" s="740">
        <v>5</v>
      </c>
      <c r="J112" s="740">
        <v>522.499485983059</v>
      </c>
      <c r="K112" s="753">
        <v>1</v>
      </c>
      <c r="L112" s="740">
        <v>5</v>
      </c>
      <c r="M112" s="741">
        <v>522.499485983059</v>
      </c>
    </row>
    <row r="113" spans="1:13" ht="14.4" customHeight="1" x14ac:dyDescent="0.3">
      <c r="A113" s="736" t="s">
        <v>563</v>
      </c>
      <c r="B113" s="737" t="s">
        <v>2839</v>
      </c>
      <c r="C113" s="737" t="s">
        <v>1650</v>
      </c>
      <c r="D113" s="737" t="s">
        <v>1651</v>
      </c>
      <c r="E113" s="737" t="s">
        <v>2840</v>
      </c>
      <c r="F113" s="740"/>
      <c r="G113" s="740"/>
      <c r="H113" s="753">
        <v>0</v>
      </c>
      <c r="I113" s="740">
        <v>1</v>
      </c>
      <c r="J113" s="740">
        <v>91.530000000000044</v>
      </c>
      <c r="K113" s="753">
        <v>1</v>
      </c>
      <c r="L113" s="740">
        <v>1</v>
      </c>
      <c r="M113" s="741">
        <v>91.530000000000044</v>
      </c>
    </row>
    <row r="114" spans="1:13" ht="14.4" customHeight="1" x14ac:dyDescent="0.3">
      <c r="A114" s="736" t="s">
        <v>563</v>
      </c>
      <c r="B114" s="737" t="s">
        <v>2839</v>
      </c>
      <c r="C114" s="737" t="s">
        <v>2237</v>
      </c>
      <c r="D114" s="737" t="s">
        <v>2203</v>
      </c>
      <c r="E114" s="737" t="s">
        <v>2990</v>
      </c>
      <c r="F114" s="740"/>
      <c r="G114" s="740"/>
      <c r="H114" s="753">
        <v>0</v>
      </c>
      <c r="I114" s="740">
        <v>1</v>
      </c>
      <c r="J114" s="740">
        <v>49.319947202397977</v>
      </c>
      <c r="K114" s="753">
        <v>1</v>
      </c>
      <c r="L114" s="740">
        <v>1</v>
      </c>
      <c r="M114" s="741">
        <v>49.319947202397977</v>
      </c>
    </row>
    <row r="115" spans="1:13" ht="14.4" customHeight="1" x14ac:dyDescent="0.3">
      <c r="A115" s="736" t="s">
        <v>563</v>
      </c>
      <c r="B115" s="737" t="s">
        <v>2839</v>
      </c>
      <c r="C115" s="737" t="s">
        <v>2239</v>
      </c>
      <c r="D115" s="737" t="s">
        <v>2240</v>
      </c>
      <c r="E115" s="737" t="s">
        <v>2991</v>
      </c>
      <c r="F115" s="740"/>
      <c r="G115" s="740"/>
      <c r="H115" s="753">
        <v>0</v>
      </c>
      <c r="I115" s="740">
        <v>1</v>
      </c>
      <c r="J115" s="740">
        <v>81.649999999999991</v>
      </c>
      <c r="K115" s="753">
        <v>1</v>
      </c>
      <c r="L115" s="740">
        <v>1</v>
      </c>
      <c r="M115" s="741">
        <v>81.649999999999991</v>
      </c>
    </row>
    <row r="116" spans="1:13" ht="14.4" customHeight="1" x14ac:dyDescent="0.3">
      <c r="A116" s="736" t="s">
        <v>563</v>
      </c>
      <c r="B116" s="737" t="s">
        <v>2992</v>
      </c>
      <c r="C116" s="737" t="s">
        <v>2260</v>
      </c>
      <c r="D116" s="737" t="s">
        <v>2993</v>
      </c>
      <c r="E116" s="737" t="s">
        <v>2994</v>
      </c>
      <c r="F116" s="740"/>
      <c r="G116" s="740"/>
      <c r="H116" s="753">
        <v>0</v>
      </c>
      <c r="I116" s="740">
        <v>1</v>
      </c>
      <c r="J116" s="740">
        <v>138.48000000000005</v>
      </c>
      <c r="K116" s="753">
        <v>1</v>
      </c>
      <c r="L116" s="740">
        <v>1</v>
      </c>
      <c r="M116" s="741">
        <v>138.48000000000005</v>
      </c>
    </row>
    <row r="117" spans="1:13" ht="14.4" customHeight="1" x14ac:dyDescent="0.3">
      <c r="A117" s="736" t="s">
        <v>563</v>
      </c>
      <c r="B117" s="737" t="s">
        <v>2845</v>
      </c>
      <c r="C117" s="737" t="s">
        <v>1669</v>
      </c>
      <c r="D117" s="737" t="s">
        <v>1670</v>
      </c>
      <c r="E117" s="737" t="s">
        <v>2846</v>
      </c>
      <c r="F117" s="740"/>
      <c r="G117" s="740"/>
      <c r="H117" s="753">
        <v>0</v>
      </c>
      <c r="I117" s="740">
        <v>4</v>
      </c>
      <c r="J117" s="740">
        <v>13200</v>
      </c>
      <c r="K117" s="753">
        <v>1</v>
      </c>
      <c r="L117" s="740">
        <v>4</v>
      </c>
      <c r="M117" s="741">
        <v>13200</v>
      </c>
    </row>
    <row r="118" spans="1:13" ht="14.4" customHeight="1" x14ac:dyDescent="0.3">
      <c r="A118" s="736" t="s">
        <v>563</v>
      </c>
      <c r="B118" s="737" t="s">
        <v>2845</v>
      </c>
      <c r="C118" s="737" t="s">
        <v>1667</v>
      </c>
      <c r="D118" s="737" t="s">
        <v>1535</v>
      </c>
      <c r="E118" s="737" t="s">
        <v>2847</v>
      </c>
      <c r="F118" s="740"/>
      <c r="G118" s="740"/>
      <c r="H118" s="753">
        <v>0</v>
      </c>
      <c r="I118" s="740">
        <v>6</v>
      </c>
      <c r="J118" s="740">
        <v>6637.5599999999995</v>
      </c>
      <c r="K118" s="753">
        <v>1</v>
      </c>
      <c r="L118" s="740">
        <v>6</v>
      </c>
      <c r="M118" s="741">
        <v>6637.5599999999995</v>
      </c>
    </row>
    <row r="119" spans="1:13" ht="14.4" customHeight="1" x14ac:dyDescent="0.3">
      <c r="A119" s="736" t="s">
        <v>563</v>
      </c>
      <c r="B119" s="737" t="s">
        <v>2845</v>
      </c>
      <c r="C119" s="737" t="s">
        <v>2336</v>
      </c>
      <c r="D119" s="737" t="s">
        <v>1673</v>
      </c>
      <c r="E119" s="737" t="s">
        <v>2995</v>
      </c>
      <c r="F119" s="740"/>
      <c r="G119" s="740"/>
      <c r="H119" s="753">
        <v>0</v>
      </c>
      <c r="I119" s="740">
        <v>4</v>
      </c>
      <c r="J119" s="740">
        <v>2522.64</v>
      </c>
      <c r="K119" s="753">
        <v>1</v>
      </c>
      <c r="L119" s="740">
        <v>4</v>
      </c>
      <c r="M119" s="741">
        <v>2522.64</v>
      </c>
    </row>
    <row r="120" spans="1:13" ht="14.4" customHeight="1" x14ac:dyDescent="0.3">
      <c r="A120" s="736" t="s">
        <v>563</v>
      </c>
      <c r="B120" s="737" t="s">
        <v>2845</v>
      </c>
      <c r="C120" s="737" t="s">
        <v>2337</v>
      </c>
      <c r="D120" s="737" t="s">
        <v>1673</v>
      </c>
      <c r="E120" s="737" t="s">
        <v>2996</v>
      </c>
      <c r="F120" s="740"/>
      <c r="G120" s="740"/>
      <c r="H120" s="753">
        <v>0</v>
      </c>
      <c r="I120" s="740">
        <v>1</v>
      </c>
      <c r="J120" s="740">
        <v>913.65</v>
      </c>
      <c r="K120" s="753">
        <v>1</v>
      </c>
      <c r="L120" s="740">
        <v>1</v>
      </c>
      <c r="M120" s="741">
        <v>913.65</v>
      </c>
    </row>
    <row r="121" spans="1:13" ht="14.4" customHeight="1" x14ac:dyDescent="0.3">
      <c r="A121" s="736" t="s">
        <v>563</v>
      </c>
      <c r="B121" s="737" t="s">
        <v>2845</v>
      </c>
      <c r="C121" s="737" t="s">
        <v>1672</v>
      </c>
      <c r="D121" s="737" t="s">
        <v>1673</v>
      </c>
      <c r="E121" s="737" t="s">
        <v>2848</v>
      </c>
      <c r="F121" s="740"/>
      <c r="G121" s="740"/>
      <c r="H121" s="753">
        <v>0</v>
      </c>
      <c r="I121" s="740">
        <v>1</v>
      </c>
      <c r="J121" s="740">
        <v>408.95</v>
      </c>
      <c r="K121" s="753">
        <v>1</v>
      </c>
      <c r="L121" s="740">
        <v>1</v>
      </c>
      <c r="M121" s="741">
        <v>408.95</v>
      </c>
    </row>
    <row r="122" spans="1:13" ht="14.4" customHeight="1" x14ac:dyDescent="0.3">
      <c r="A122" s="736" t="s">
        <v>563</v>
      </c>
      <c r="B122" s="737" t="s">
        <v>2845</v>
      </c>
      <c r="C122" s="737" t="s">
        <v>2221</v>
      </c>
      <c r="D122" s="737" t="s">
        <v>1673</v>
      </c>
      <c r="E122" s="737" t="s">
        <v>2997</v>
      </c>
      <c r="F122" s="740"/>
      <c r="G122" s="740"/>
      <c r="H122" s="753">
        <v>0</v>
      </c>
      <c r="I122" s="740">
        <v>2</v>
      </c>
      <c r="J122" s="740">
        <v>1442.3999999999999</v>
      </c>
      <c r="K122" s="753">
        <v>1</v>
      </c>
      <c r="L122" s="740">
        <v>2</v>
      </c>
      <c r="M122" s="741">
        <v>1442.3999999999999</v>
      </c>
    </row>
    <row r="123" spans="1:13" ht="14.4" customHeight="1" x14ac:dyDescent="0.3">
      <c r="A123" s="736" t="s">
        <v>563</v>
      </c>
      <c r="B123" s="737" t="s">
        <v>2845</v>
      </c>
      <c r="C123" s="737" t="s">
        <v>1534</v>
      </c>
      <c r="D123" s="737" t="s">
        <v>1535</v>
      </c>
      <c r="E123" s="737" t="s">
        <v>2849</v>
      </c>
      <c r="F123" s="740"/>
      <c r="G123" s="740"/>
      <c r="H123" s="753">
        <v>0</v>
      </c>
      <c r="I123" s="740">
        <v>2</v>
      </c>
      <c r="J123" s="740">
        <v>3002.0349999999999</v>
      </c>
      <c r="K123" s="753">
        <v>1</v>
      </c>
      <c r="L123" s="740">
        <v>2</v>
      </c>
      <c r="M123" s="741">
        <v>3002.0349999999999</v>
      </c>
    </row>
    <row r="124" spans="1:13" ht="14.4" customHeight="1" x14ac:dyDescent="0.3">
      <c r="A124" s="736" t="s">
        <v>563</v>
      </c>
      <c r="B124" s="737" t="s">
        <v>2850</v>
      </c>
      <c r="C124" s="737" t="s">
        <v>1643</v>
      </c>
      <c r="D124" s="737" t="s">
        <v>2851</v>
      </c>
      <c r="E124" s="737" t="s">
        <v>2852</v>
      </c>
      <c r="F124" s="740"/>
      <c r="G124" s="740"/>
      <c r="H124" s="753">
        <v>0</v>
      </c>
      <c r="I124" s="740">
        <v>1</v>
      </c>
      <c r="J124" s="740">
        <v>70.039999999999978</v>
      </c>
      <c r="K124" s="753">
        <v>1</v>
      </c>
      <c r="L124" s="740">
        <v>1</v>
      </c>
      <c r="M124" s="741">
        <v>70.039999999999978</v>
      </c>
    </row>
    <row r="125" spans="1:13" ht="14.4" customHeight="1" x14ac:dyDescent="0.3">
      <c r="A125" s="736" t="s">
        <v>563</v>
      </c>
      <c r="B125" s="737" t="s">
        <v>2850</v>
      </c>
      <c r="C125" s="737" t="s">
        <v>2331</v>
      </c>
      <c r="D125" s="737" t="s">
        <v>2851</v>
      </c>
      <c r="E125" s="737" t="s">
        <v>2998</v>
      </c>
      <c r="F125" s="740"/>
      <c r="G125" s="740"/>
      <c r="H125" s="753">
        <v>0</v>
      </c>
      <c r="I125" s="740">
        <v>2</v>
      </c>
      <c r="J125" s="740">
        <v>280.17999999999995</v>
      </c>
      <c r="K125" s="753">
        <v>1</v>
      </c>
      <c r="L125" s="740">
        <v>2</v>
      </c>
      <c r="M125" s="741">
        <v>280.17999999999995</v>
      </c>
    </row>
    <row r="126" spans="1:13" ht="14.4" customHeight="1" x14ac:dyDescent="0.3">
      <c r="A126" s="736" t="s">
        <v>563</v>
      </c>
      <c r="B126" s="737" t="s">
        <v>2999</v>
      </c>
      <c r="C126" s="737" t="s">
        <v>2325</v>
      </c>
      <c r="D126" s="737" t="s">
        <v>3000</v>
      </c>
      <c r="E126" s="737" t="s">
        <v>3001</v>
      </c>
      <c r="F126" s="740"/>
      <c r="G126" s="740"/>
      <c r="H126" s="753">
        <v>0</v>
      </c>
      <c r="I126" s="740">
        <v>3</v>
      </c>
      <c r="J126" s="740">
        <v>3801.9600000000005</v>
      </c>
      <c r="K126" s="753">
        <v>1</v>
      </c>
      <c r="L126" s="740">
        <v>3</v>
      </c>
      <c r="M126" s="741">
        <v>3801.9600000000005</v>
      </c>
    </row>
    <row r="127" spans="1:13" ht="14.4" customHeight="1" x14ac:dyDescent="0.3">
      <c r="A127" s="736" t="s">
        <v>563</v>
      </c>
      <c r="B127" s="737" t="s">
        <v>3002</v>
      </c>
      <c r="C127" s="737" t="s">
        <v>2361</v>
      </c>
      <c r="D127" s="737" t="s">
        <v>3003</v>
      </c>
      <c r="E127" s="737" t="s">
        <v>3004</v>
      </c>
      <c r="F127" s="740"/>
      <c r="G127" s="740"/>
      <c r="H127" s="753">
        <v>0</v>
      </c>
      <c r="I127" s="740">
        <v>1</v>
      </c>
      <c r="J127" s="740">
        <v>252.71</v>
      </c>
      <c r="K127" s="753">
        <v>1</v>
      </c>
      <c r="L127" s="740">
        <v>1</v>
      </c>
      <c r="M127" s="741">
        <v>252.71</v>
      </c>
    </row>
    <row r="128" spans="1:13" ht="14.4" customHeight="1" x14ac:dyDescent="0.3">
      <c r="A128" s="736" t="s">
        <v>563</v>
      </c>
      <c r="B128" s="737" t="s">
        <v>2853</v>
      </c>
      <c r="C128" s="737" t="s">
        <v>1550</v>
      </c>
      <c r="D128" s="737" t="s">
        <v>1516</v>
      </c>
      <c r="E128" s="737" t="s">
        <v>2854</v>
      </c>
      <c r="F128" s="740"/>
      <c r="G128" s="740"/>
      <c r="H128" s="753">
        <v>0</v>
      </c>
      <c r="I128" s="740">
        <v>2</v>
      </c>
      <c r="J128" s="740">
        <v>258.66000000000003</v>
      </c>
      <c r="K128" s="753">
        <v>1</v>
      </c>
      <c r="L128" s="740">
        <v>2</v>
      </c>
      <c r="M128" s="741">
        <v>258.66000000000003</v>
      </c>
    </row>
    <row r="129" spans="1:13" ht="14.4" customHeight="1" x14ac:dyDescent="0.3">
      <c r="A129" s="736" t="s">
        <v>563</v>
      </c>
      <c r="B129" s="737" t="s">
        <v>2853</v>
      </c>
      <c r="C129" s="737" t="s">
        <v>2214</v>
      </c>
      <c r="D129" s="737" t="s">
        <v>1516</v>
      </c>
      <c r="E129" s="737" t="s">
        <v>3005</v>
      </c>
      <c r="F129" s="740"/>
      <c r="G129" s="740"/>
      <c r="H129" s="753">
        <v>0</v>
      </c>
      <c r="I129" s="740">
        <v>3</v>
      </c>
      <c r="J129" s="740">
        <v>135.57000000000002</v>
      </c>
      <c r="K129" s="753">
        <v>1</v>
      </c>
      <c r="L129" s="740">
        <v>3</v>
      </c>
      <c r="M129" s="741">
        <v>135.57000000000002</v>
      </c>
    </row>
    <row r="130" spans="1:13" ht="14.4" customHeight="1" x14ac:dyDescent="0.3">
      <c r="A130" s="736" t="s">
        <v>563</v>
      </c>
      <c r="B130" s="737" t="s">
        <v>3006</v>
      </c>
      <c r="C130" s="737" t="s">
        <v>2333</v>
      </c>
      <c r="D130" s="737" t="s">
        <v>3007</v>
      </c>
      <c r="E130" s="737" t="s">
        <v>3008</v>
      </c>
      <c r="F130" s="740"/>
      <c r="G130" s="740"/>
      <c r="H130" s="753">
        <v>0</v>
      </c>
      <c r="I130" s="740">
        <v>2</v>
      </c>
      <c r="J130" s="740">
        <v>196.88000000000005</v>
      </c>
      <c r="K130" s="753">
        <v>1</v>
      </c>
      <c r="L130" s="740">
        <v>2</v>
      </c>
      <c r="M130" s="741">
        <v>196.88000000000005</v>
      </c>
    </row>
    <row r="131" spans="1:13" ht="14.4" customHeight="1" x14ac:dyDescent="0.3">
      <c r="A131" s="736" t="s">
        <v>563</v>
      </c>
      <c r="B131" s="737" t="s">
        <v>3009</v>
      </c>
      <c r="C131" s="737" t="s">
        <v>2230</v>
      </c>
      <c r="D131" s="737" t="s">
        <v>3010</v>
      </c>
      <c r="E131" s="737" t="s">
        <v>3011</v>
      </c>
      <c r="F131" s="740"/>
      <c r="G131" s="740"/>
      <c r="H131" s="753">
        <v>0</v>
      </c>
      <c r="I131" s="740">
        <v>2</v>
      </c>
      <c r="J131" s="740">
        <v>85.16</v>
      </c>
      <c r="K131" s="753">
        <v>1</v>
      </c>
      <c r="L131" s="740">
        <v>2</v>
      </c>
      <c r="M131" s="741">
        <v>85.16</v>
      </c>
    </row>
    <row r="132" spans="1:13" ht="14.4" customHeight="1" x14ac:dyDescent="0.3">
      <c r="A132" s="736" t="s">
        <v>563</v>
      </c>
      <c r="B132" s="737" t="s">
        <v>3012</v>
      </c>
      <c r="C132" s="737" t="s">
        <v>2224</v>
      </c>
      <c r="D132" s="737" t="s">
        <v>2225</v>
      </c>
      <c r="E132" s="737" t="s">
        <v>2977</v>
      </c>
      <c r="F132" s="740"/>
      <c r="G132" s="740"/>
      <c r="H132" s="753">
        <v>0</v>
      </c>
      <c r="I132" s="740">
        <v>7</v>
      </c>
      <c r="J132" s="740">
        <v>256.34000000000003</v>
      </c>
      <c r="K132" s="753">
        <v>1</v>
      </c>
      <c r="L132" s="740">
        <v>7</v>
      </c>
      <c r="M132" s="741">
        <v>256.34000000000003</v>
      </c>
    </row>
    <row r="133" spans="1:13" ht="14.4" customHeight="1" x14ac:dyDescent="0.3">
      <c r="A133" s="736" t="s">
        <v>563</v>
      </c>
      <c r="B133" s="737" t="s">
        <v>3012</v>
      </c>
      <c r="C133" s="737" t="s">
        <v>2227</v>
      </c>
      <c r="D133" s="737" t="s">
        <v>2228</v>
      </c>
      <c r="E133" s="737" t="s">
        <v>2960</v>
      </c>
      <c r="F133" s="740"/>
      <c r="G133" s="740"/>
      <c r="H133" s="753">
        <v>0</v>
      </c>
      <c r="I133" s="740">
        <v>2</v>
      </c>
      <c r="J133" s="740">
        <v>78.95999999999998</v>
      </c>
      <c r="K133" s="753">
        <v>1</v>
      </c>
      <c r="L133" s="740">
        <v>2</v>
      </c>
      <c r="M133" s="741">
        <v>78.95999999999998</v>
      </c>
    </row>
    <row r="134" spans="1:13" ht="14.4" customHeight="1" x14ac:dyDescent="0.3">
      <c r="A134" s="736" t="s">
        <v>563</v>
      </c>
      <c r="B134" s="737" t="s">
        <v>3013</v>
      </c>
      <c r="C134" s="737" t="s">
        <v>2277</v>
      </c>
      <c r="D134" s="737" t="s">
        <v>3014</v>
      </c>
      <c r="E134" s="737" t="s">
        <v>3015</v>
      </c>
      <c r="F134" s="740"/>
      <c r="G134" s="740"/>
      <c r="H134" s="753">
        <v>0</v>
      </c>
      <c r="I134" s="740">
        <v>1</v>
      </c>
      <c r="J134" s="740">
        <v>32.560000000000016</v>
      </c>
      <c r="K134" s="753">
        <v>1</v>
      </c>
      <c r="L134" s="740">
        <v>1</v>
      </c>
      <c r="M134" s="741">
        <v>32.560000000000016</v>
      </c>
    </row>
    <row r="135" spans="1:13" ht="14.4" customHeight="1" x14ac:dyDescent="0.3">
      <c r="A135" s="736" t="s">
        <v>563</v>
      </c>
      <c r="B135" s="737" t="s">
        <v>3016</v>
      </c>
      <c r="C135" s="737" t="s">
        <v>2264</v>
      </c>
      <c r="D135" s="737" t="s">
        <v>2265</v>
      </c>
      <c r="E135" s="737" t="s">
        <v>2977</v>
      </c>
      <c r="F135" s="740"/>
      <c r="G135" s="740"/>
      <c r="H135" s="753">
        <v>0</v>
      </c>
      <c r="I135" s="740">
        <v>3</v>
      </c>
      <c r="J135" s="740">
        <v>260.04000000000002</v>
      </c>
      <c r="K135" s="753">
        <v>1</v>
      </c>
      <c r="L135" s="740">
        <v>3</v>
      </c>
      <c r="M135" s="741">
        <v>260.04000000000002</v>
      </c>
    </row>
    <row r="136" spans="1:13" ht="14.4" customHeight="1" x14ac:dyDescent="0.3">
      <c r="A136" s="736" t="s">
        <v>563</v>
      </c>
      <c r="B136" s="737" t="s">
        <v>2856</v>
      </c>
      <c r="C136" s="737" t="s">
        <v>1500</v>
      </c>
      <c r="D136" s="737" t="s">
        <v>2857</v>
      </c>
      <c r="E136" s="737" t="s">
        <v>2858</v>
      </c>
      <c r="F136" s="740"/>
      <c r="G136" s="740"/>
      <c r="H136" s="753">
        <v>0</v>
      </c>
      <c r="I136" s="740">
        <v>3</v>
      </c>
      <c r="J136" s="740">
        <v>44.64</v>
      </c>
      <c r="K136" s="753">
        <v>1</v>
      </c>
      <c r="L136" s="740">
        <v>3</v>
      </c>
      <c r="M136" s="741">
        <v>44.64</v>
      </c>
    </row>
    <row r="137" spans="1:13" ht="14.4" customHeight="1" x14ac:dyDescent="0.3">
      <c r="A137" s="736" t="s">
        <v>563</v>
      </c>
      <c r="B137" s="737" t="s">
        <v>2856</v>
      </c>
      <c r="C137" s="737" t="s">
        <v>2243</v>
      </c>
      <c r="D137" s="737" t="s">
        <v>2857</v>
      </c>
      <c r="E137" s="737" t="s">
        <v>3017</v>
      </c>
      <c r="F137" s="740"/>
      <c r="G137" s="740"/>
      <c r="H137" s="753">
        <v>0</v>
      </c>
      <c r="I137" s="740">
        <v>2</v>
      </c>
      <c r="J137" s="740">
        <v>72.360000000000014</v>
      </c>
      <c r="K137" s="753">
        <v>1</v>
      </c>
      <c r="L137" s="740">
        <v>2</v>
      </c>
      <c r="M137" s="741">
        <v>72.360000000000014</v>
      </c>
    </row>
    <row r="138" spans="1:13" ht="14.4" customHeight="1" x14ac:dyDescent="0.3">
      <c r="A138" s="736" t="s">
        <v>563</v>
      </c>
      <c r="B138" s="737" t="s">
        <v>2860</v>
      </c>
      <c r="C138" s="737" t="s">
        <v>1587</v>
      </c>
      <c r="D138" s="737" t="s">
        <v>2861</v>
      </c>
      <c r="E138" s="737" t="s">
        <v>2862</v>
      </c>
      <c r="F138" s="740"/>
      <c r="G138" s="740"/>
      <c r="H138" s="753">
        <v>0</v>
      </c>
      <c r="I138" s="740">
        <v>1</v>
      </c>
      <c r="J138" s="740">
        <v>313.37000000000012</v>
      </c>
      <c r="K138" s="753">
        <v>1</v>
      </c>
      <c r="L138" s="740">
        <v>1</v>
      </c>
      <c r="M138" s="741">
        <v>313.37000000000012</v>
      </c>
    </row>
    <row r="139" spans="1:13" ht="14.4" customHeight="1" x14ac:dyDescent="0.3">
      <c r="A139" s="736" t="s">
        <v>563</v>
      </c>
      <c r="B139" s="737" t="s">
        <v>2860</v>
      </c>
      <c r="C139" s="737" t="s">
        <v>1598</v>
      </c>
      <c r="D139" s="737" t="s">
        <v>2861</v>
      </c>
      <c r="E139" s="737" t="s">
        <v>2863</v>
      </c>
      <c r="F139" s="740"/>
      <c r="G139" s="740"/>
      <c r="H139" s="753">
        <v>0</v>
      </c>
      <c r="I139" s="740">
        <v>2</v>
      </c>
      <c r="J139" s="740">
        <v>913.60000000000025</v>
      </c>
      <c r="K139" s="753">
        <v>1</v>
      </c>
      <c r="L139" s="740">
        <v>2</v>
      </c>
      <c r="M139" s="741">
        <v>913.60000000000025</v>
      </c>
    </row>
    <row r="140" spans="1:13" ht="14.4" customHeight="1" x14ac:dyDescent="0.3">
      <c r="A140" s="736" t="s">
        <v>563</v>
      </c>
      <c r="B140" s="737" t="s">
        <v>2864</v>
      </c>
      <c r="C140" s="737" t="s">
        <v>2274</v>
      </c>
      <c r="D140" s="737" t="s">
        <v>2865</v>
      </c>
      <c r="E140" s="737" t="s">
        <v>3018</v>
      </c>
      <c r="F140" s="740"/>
      <c r="G140" s="740"/>
      <c r="H140" s="753">
        <v>0</v>
      </c>
      <c r="I140" s="740">
        <v>1</v>
      </c>
      <c r="J140" s="740">
        <v>254.25</v>
      </c>
      <c r="K140" s="753">
        <v>1</v>
      </c>
      <c r="L140" s="740">
        <v>1</v>
      </c>
      <c r="M140" s="741">
        <v>254.25</v>
      </c>
    </row>
    <row r="141" spans="1:13" ht="14.4" customHeight="1" x14ac:dyDescent="0.3">
      <c r="A141" s="736" t="s">
        <v>563</v>
      </c>
      <c r="B141" s="737" t="s">
        <v>2875</v>
      </c>
      <c r="C141" s="737" t="s">
        <v>2253</v>
      </c>
      <c r="D141" s="737" t="s">
        <v>2876</v>
      </c>
      <c r="E141" s="737" t="s">
        <v>2960</v>
      </c>
      <c r="F141" s="740"/>
      <c r="G141" s="740"/>
      <c r="H141" s="753">
        <v>0</v>
      </c>
      <c r="I141" s="740">
        <v>2</v>
      </c>
      <c r="J141" s="740">
        <v>88.240083687414796</v>
      </c>
      <c r="K141" s="753">
        <v>1</v>
      </c>
      <c r="L141" s="740">
        <v>2</v>
      </c>
      <c r="M141" s="741">
        <v>88.240083687414796</v>
      </c>
    </row>
    <row r="142" spans="1:13" ht="14.4" customHeight="1" x14ac:dyDescent="0.3">
      <c r="A142" s="736" t="s">
        <v>563</v>
      </c>
      <c r="B142" s="737" t="s">
        <v>2875</v>
      </c>
      <c r="C142" s="737" t="s">
        <v>2256</v>
      </c>
      <c r="D142" s="737" t="s">
        <v>2876</v>
      </c>
      <c r="E142" s="737" t="s">
        <v>2883</v>
      </c>
      <c r="F142" s="740"/>
      <c r="G142" s="740"/>
      <c r="H142" s="753">
        <v>0</v>
      </c>
      <c r="I142" s="740">
        <v>8</v>
      </c>
      <c r="J142" s="740">
        <v>706.00000000000023</v>
      </c>
      <c r="K142" s="753">
        <v>1</v>
      </c>
      <c r="L142" s="740">
        <v>8</v>
      </c>
      <c r="M142" s="741">
        <v>706.00000000000023</v>
      </c>
    </row>
    <row r="143" spans="1:13" ht="14.4" customHeight="1" x14ac:dyDescent="0.3">
      <c r="A143" s="736" t="s">
        <v>563</v>
      </c>
      <c r="B143" s="737" t="s">
        <v>3019</v>
      </c>
      <c r="C143" s="737" t="s">
        <v>2344</v>
      </c>
      <c r="D143" s="737" t="s">
        <v>2345</v>
      </c>
      <c r="E143" s="737" t="s">
        <v>3020</v>
      </c>
      <c r="F143" s="740"/>
      <c r="G143" s="740"/>
      <c r="H143" s="753">
        <v>0</v>
      </c>
      <c r="I143" s="740">
        <v>1</v>
      </c>
      <c r="J143" s="740">
        <v>237.61999999999998</v>
      </c>
      <c r="K143" s="753">
        <v>1</v>
      </c>
      <c r="L143" s="740">
        <v>1</v>
      </c>
      <c r="M143" s="741">
        <v>237.61999999999998</v>
      </c>
    </row>
    <row r="144" spans="1:13" ht="14.4" customHeight="1" x14ac:dyDescent="0.3">
      <c r="A144" s="736" t="s">
        <v>563</v>
      </c>
      <c r="B144" s="737" t="s">
        <v>2884</v>
      </c>
      <c r="C144" s="737" t="s">
        <v>1519</v>
      </c>
      <c r="D144" s="737" t="s">
        <v>1520</v>
      </c>
      <c r="E144" s="737" t="s">
        <v>2885</v>
      </c>
      <c r="F144" s="740"/>
      <c r="G144" s="740"/>
      <c r="H144" s="753">
        <v>0</v>
      </c>
      <c r="I144" s="740">
        <v>2</v>
      </c>
      <c r="J144" s="740">
        <v>197.20000000000005</v>
      </c>
      <c r="K144" s="753">
        <v>1</v>
      </c>
      <c r="L144" s="740">
        <v>2</v>
      </c>
      <c r="M144" s="741">
        <v>197.20000000000005</v>
      </c>
    </row>
    <row r="145" spans="1:13" ht="14.4" customHeight="1" x14ac:dyDescent="0.3">
      <c r="A145" s="736" t="s">
        <v>563</v>
      </c>
      <c r="B145" s="737" t="s">
        <v>3021</v>
      </c>
      <c r="C145" s="737" t="s">
        <v>2286</v>
      </c>
      <c r="D145" s="737" t="s">
        <v>3022</v>
      </c>
      <c r="E145" s="737" t="s">
        <v>3023</v>
      </c>
      <c r="F145" s="740"/>
      <c r="G145" s="740"/>
      <c r="H145" s="753">
        <v>0</v>
      </c>
      <c r="I145" s="740">
        <v>4</v>
      </c>
      <c r="J145" s="740">
        <v>5500</v>
      </c>
      <c r="K145" s="753">
        <v>1</v>
      </c>
      <c r="L145" s="740">
        <v>4</v>
      </c>
      <c r="M145" s="741">
        <v>5500</v>
      </c>
    </row>
    <row r="146" spans="1:13" ht="14.4" customHeight="1" x14ac:dyDescent="0.3">
      <c r="A146" s="736" t="s">
        <v>563</v>
      </c>
      <c r="B146" s="737" t="s">
        <v>2886</v>
      </c>
      <c r="C146" s="737" t="s">
        <v>1511</v>
      </c>
      <c r="D146" s="737" t="s">
        <v>1512</v>
      </c>
      <c r="E146" s="737" t="s">
        <v>2887</v>
      </c>
      <c r="F146" s="740"/>
      <c r="G146" s="740"/>
      <c r="H146" s="753">
        <v>0</v>
      </c>
      <c r="I146" s="740">
        <v>70</v>
      </c>
      <c r="J146" s="740">
        <v>2432.4999999999995</v>
      </c>
      <c r="K146" s="753">
        <v>1</v>
      </c>
      <c r="L146" s="740">
        <v>70</v>
      </c>
      <c r="M146" s="741">
        <v>2432.4999999999995</v>
      </c>
    </row>
    <row r="147" spans="1:13" ht="14.4" customHeight="1" x14ac:dyDescent="0.3">
      <c r="A147" s="736" t="s">
        <v>563</v>
      </c>
      <c r="B147" s="737" t="s">
        <v>2886</v>
      </c>
      <c r="C147" s="737" t="s">
        <v>2283</v>
      </c>
      <c r="D147" s="737" t="s">
        <v>1512</v>
      </c>
      <c r="E147" s="737" t="s">
        <v>3024</v>
      </c>
      <c r="F147" s="740"/>
      <c r="G147" s="740"/>
      <c r="H147" s="753">
        <v>0</v>
      </c>
      <c r="I147" s="740">
        <v>10</v>
      </c>
      <c r="J147" s="740">
        <v>640.99999999999989</v>
      </c>
      <c r="K147" s="753">
        <v>1</v>
      </c>
      <c r="L147" s="740">
        <v>10</v>
      </c>
      <c r="M147" s="741">
        <v>640.99999999999989</v>
      </c>
    </row>
    <row r="148" spans="1:13" ht="14.4" customHeight="1" x14ac:dyDescent="0.3">
      <c r="A148" s="736" t="s">
        <v>563</v>
      </c>
      <c r="B148" s="737" t="s">
        <v>2888</v>
      </c>
      <c r="C148" s="737" t="s">
        <v>2289</v>
      </c>
      <c r="D148" s="737" t="s">
        <v>2889</v>
      </c>
      <c r="E148" s="737" t="s">
        <v>3025</v>
      </c>
      <c r="F148" s="740"/>
      <c r="G148" s="740"/>
      <c r="H148" s="753">
        <v>0</v>
      </c>
      <c r="I148" s="740">
        <v>1</v>
      </c>
      <c r="J148" s="740">
        <v>129.79999999999998</v>
      </c>
      <c r="K148" s="753">
        <v>1</v>
      </c>
      <c r="L148" s="740">
        <v>1</v>
      </c>
      <c r="M148" s="741">
        <v>129.79999999999998</v>
      </c>
    </row>
    <row r="149" spans="1:13" ht="14.4" customHeight="1" x14ac:dyDescent="0.3">
      <c r="A149" s="736" t="s">
        <v>563</v>
      </c>
      <c r="B149" s="737" t="s">
        <v>2888</v>
      </c>
      <c r="C149" s="737" t="s">
        <v>2314</v>
      </c>
      <c r="D149" s="737" t="s">
        <v>2315</v>
      </c>
      <c r="E149" s="737" t="s">
        <v>3026</v>
      </c>
      <c r="F149" s="740"/>
      <c r="G149" s="740"/>
      <c r="H149" s="753">
        <v>0</v>
      </c>
      <c r="I149" s="740">
        <v>1</v>
      </c>
      <c r="J149" s="740">
        <v>113.05</v>
      </c>
      <c r="K149" s="753">
        <v>1</v>
      </c>
      <c r="L149" s="740">
        <v>1</v>
      </c>
      <c r="M149" s="741">
        <v>113.05</v>
      </c>
    </row>
    <row r="150" spans="1:13" ht="14.4" customHeight="1" x14ac:dyDescent="0.3">
      <c r="A150" s="736" t="s">
        <v>563</v>
      </c>
      <c r="B150" s="737" t="s">
        <v>2888</v>
      </c>
      <c r="C150" s="737" t="s">
        <v>2311</v>
      </c>
      <c r="D150" s="737" t="s">
        <v>2312</v>
      </c>
      <c r="E150" s="737" t="s">
        <v>3027</v>
      </c>
      <c r="F150" s="740"/>
      <c r="G150" s="740"/>
      <c r="H150" s="753">
        <v>0</v>
      </c>
      <c r="I150" s="740">
        <v>1</v>
      </c>
      <c r="J150" s="740">
        <v>93.41</v>
      </c>
      <c r="K150" s="753">
        <v>1</v>
      </c>
      <c r="L150" s="740">
        <v>1</v>
      </c>
      <c r="M150" s="741">
        <v>93.41</v>
      </c>
    </row>
    <row r="151" spans="1:13" ht="14.4" customHeight="1" x14ac:dyDescent="0.3">
      <c r="A151" s="736" t="s">
        <v>563</v>
      </c>
      <c r="B151" s="737" t="s">
        <v>2888</v>
      </c>
      <c r="C151" s="737" t="s">
        <v>2308</v>
      </c>
      <c r="D151" s="737" t="s">
        <v>2309</v>
      </c>
      <c r="E151" s="737" t="s">
        <v>3028</v>
      </c>
      <c r="F151" s="740"/>
      <c r="G151" s="740"/>
      <c r="H151" s="753">
        <v>0</v>
      </c>
      <c r="I151" s="740">
        <v>4</v>
      </c>
      <c r="J151" s="740">
        <v>198.88</v>
      </c>
      <c r="K151" s="753">
        <v>1</v>
      </c>
      <c r="L151" s="740">
        <v>4</v>
      </c>
      <c r="M151" s="741">
        <v>198.88</v>
      </c>
    </row>
    <row r="152" spans="1:13" ht="14.4" customHeight="1" x14ac:dyDescent="0.3">
      <c r="A152" s="736" t="s">
        <v>563</v>
      </c>
      <c r="B152" s="737" t="s">
        <v>2895</v>
      </c>
      <c r="C152" s="737" t="s">
        <v>1769</v>
      </c>
      <c r="D152" s="737" t="s">
        <v>2896</v>
      </c>
      <c r="E152" s="737" t="s">
        <v>2897</v>
      </c>
      <c r="F152" s="740">
        <v>2</v>
      </c>
      <c r="G152" s="740">
        <v>632.05999999999995</v>
      </c>
      <c r="H152" s="753">
        <v>1</v>
      </c>
      <c r="I152" s="740"/>
      <c r="J152" s="740"/>
      <c r="K152" s="753">
        <v>0</v>
      </c>
      <c r="L152" s="740">
        <v>2</v>
      </c>
      <c r="M152" s="741">
        <v>632.05999999999995</v>
      </c>
    </row>
    <row r="153" spans="1:13" ht="14.4" customHeight="1" x14ac:dyDescent="0.3">
      <c r="A153" s="736" t="s">
        <v>563</v>
      </c>
      <c r="B153" s="737" t="s">
        <v>2898</v>
      </c>
      <c r="C153" s="737" t="s">
        <v>1827</v>
      </c>
      <c r="D153" s="737" t="s">
        <v>2899</v>
      </c>
      <c r="E153" s="737" t="s">
        <v>2900</v>
      </c>
      <c r="F153" s="740"/>
      <c r="G153" s="740"/>
      <c r="H153" s="753">
        <v>0</v>
      </c>
      <c r="I153" s="740">
        <v>4.5999999999999996</v>
      </c>
      <c r="J153" s="740">
        <v>4387.0199999999995</v>
      </c>
      <c r="K153" s="753">
        <v>1</v>
      </c>
      <c r="L153" s="740">
        <v>4.5999999999999996</v>
      </c>
      <c r="M153" s="741">
        <v>4387.0199999999995</v>
      </c>
    </row>
    <row r="154" spans="1:13" ht="14.4" customHeight="1" x14ac:dyDescent="0.3">
      <c r="A154" s="736" t="s">
        <v>563</v>
      </c>
      <c r="B154" s="737" t="s">
        <v>3029</v>
      </c>
      <c r="C154" s="737" t="s">
        <v>2446</v>
      </c>
      <c r="D154" s="737" t="s">
        <v>3030</v>
      </c>
      <c r="E154" s="737" t="s">
        <v>3031</v>
      </c>
      <c r="F154" s="740"/>
      <c r="G154" s="740"/>
      <c r="H154" s="753">
        <v>0</v>
      </c>
      <c r="I154" s="740">
        <v>2</v>
      </c>
      <c r="J154" s="740">
        <v>156.68000000000006</v>
      </c>
      <c r="K154" s="753">
        <v>1</v>
      </c>
      <c r="L154" s="740">
        <v>2</v>
      </c>
      <c r="M154" s="741">
        <v>156.68000000000006</v>
      </c>
    </row>
    <row r="155" spans="1:13" ht="14.4" customHeight="1" x14ac:dyDescent="0.3">
      <c r="A155" s="736" t="s">
        <v>563</v>
      </c>
      <c r="B155" s="737" t="s">
        <v>3032</v>
      </c>
      <c r="C155" s="737" t="s">
        <v>2442</v>
      </c>
      <c r="D155" s="737" t="s">
        <v>2443</v>
      </c>
      <c r="E155" s="737" t="s">
        <v>3033</v>
      </c>
      <c r="F155" s="740"/>
      <c r="G155" s="740"/>
      <c r="H155" s="753">
        <v>0</v>
      </c>
      <c r="I155" s="740">
        <v>2.8</v>
      </c>
      <c r="J155" s="740">
        <v>907.4799999999999</v>
      </c>
      <c r="K155" s="753">
        <v>1</v>
      </c>
      <c r="L155" s="740">
        <v>2.8</v>
      </c>
      <c r="M155" s="741">
        <v>907.4799999999999</v>
      </c>
    </row>
    <row r="156" spans="1:13" ht="14.4" customHeight="1" x14ac:dyDescent="0.3">
      <c r="A156" s="736" t="s">
        <v>563</v>
      </c>
      <c r="B156" s="737" t="s">
        <v>2901</v>
      </c>
      <c r="C156" s="737" t="s">
        <v>2449</v>
      </c>
      <c r="D156" s="737" t="s">
        <v>2902</v>
      </c>
      <c r="E156" s="737" t="s">
        <v>3034</v>
      </c>
      <c r="F156" s="740"/>
      <c r="G156" s="740"/>
      <c r="H156" s="753">
        <v>0</v>
      </c>
      <c r="I156" s="740">
        <v>34</v>
      </c>
      <c r="J156" s="740">
        <v>1907.3999999999996</v>
      </c>
      <c r="K156" s="753">
        <v>1</v>
      </c>
      <c r="L156" s="740">
        <v>34</v>
      </c>
      <c r="M156" s="741">
        <v>1907.3999999999996</v>
      </c>
    </row>
    <row r="157" spans="1:13" ht="14.4" customHeight="1" x14ac:dyDescent="0.3">
      <c r="A157" s="736" t="s">
        <v>563</v>
      </c>
      <c r="B157" s="737" t="s">
        <v>2906</v>
      </c>
      <c r="C157" s="737" t="s">
        <v>1835</v>
      </c>
      <c r="D157" s="737" t="s">
        <v>2907</v>
      </c>
      <c r="E157" s="737" t="s">
        <v>2908</v>
      </c>
      <c r="F157" s="740"/>
      <c r="G157" s="740"/>
      <c r="H157" s="753">
        <v>0</v>
      </c>
      <c r="I157" s="740">
        <v>3.8</v>
      </c>
      <c r="J157" s="740">
        <v>606.1</v>
      </c>
      <c r="K157" s="753">
        <v>1</v>
      </c>
      <c r="L157" s="740">
        <v>3.8</v>
      </c>
      <c r="M157" s="741">
        <v>606.1</v>
      </c>
    </row>
    <row r="158" spans="1:13" ht="14.4" customHeight="1" x14ac:dyDescent="0.3">
      <c r="A158" s="736" t="s">
        <v>563</v>
      </c>
      <c r="B158" s="737" t="s">
        <v>2906</v>
      </c>
      <c r="C158" s="737" t="s">
        <v>2467</v>
      </c>
      <c r="D158" s="737" t="s">
        <v>3035</v>
      </c>
      <c r="E158" s="737" t="s">
        <v>3036</v>
      </c>
      <c r="F158" s="740"/>
      <c r="G158" s="740"/>
      <c r="H158" s="753">
        <v>0</v>
      </c>
      <c r="I158" s="740">
        <v>4</v>
      </c>
      <c r="J158" s="740">
        <v>1138.7199999999998</v>
      </c>
      <c r="K158" s="753">
        <v>1</v>
      </c>
      <c r="L158" s="740">
        <v>4</v>
      </c>
      <c r="M158" s="741">
        <v>1138.7199999999998</v>
      </c>
    </row>
    <row r="159" spans="1:13" ht="14.4" customHeight="1" x14ac:dyDescent="0.3">
      <c r="A159" s="736" t="s">
        <v>563</v>
      </c>
      <c r="B159" s="737" t="s">
        <v>3037</v>
      </c>
      <c r="C159" s="737" t="s">
        <v>2320</v>
      </c>
      <c r="D159" s="737" t="s">
        <v>3038</v>
      </c>
      <c r="E159" s="737" t="s">
        <v>1493</v>
      </c>
      <c r="F159" s="740"/>
      <c r="G159" s="740"/>
      <c r="H159" s="753">
        <v>0</v>
      </c>
      <c r="I159" s="740">
        <v>9.2323668000000012</v>
      </c>
      <c r="J159" s="740">
        <v>964.78274638372704</v>
      </c>
      <c r="K159" s="753">
        <v>1</v>
      </c>
      <c r="L159" s="740">
        <v>9.2323668000000012</v>
      </c>
      <c r="M159" s="741">
        <v>964.78274638372704</v>
      </c>
    </row>
    <row r="160" spans="1:13" ht="14.4" customHeight="1" x14ac:dyDescent="0.3">
      <c r="A160" s="736" t="s">
        <v>563</v>
      </c>
      <c r="B160" s="737" t="s">
        <v>3037</v>
      </c>
      <c r="C160" s="737" t="s">
        <v>2317</v>
      </c>
      <c r="D160" s="737" t="s">
        <v>3038</v>
      </c>
      <c r="E160" s="737" t="s">
        <v>3039</v>
      </c>
      <c r="F160" s="740"/>
      <c r="G160" s="740"/>
      <c r="H160" s="753">
        <v>0</v>
      </c>
      <c r="I160" s="740">
        <v>15.452</v>
      </c>
      <c r="J160" s="740">
        <v>2447.5983268356003</v>
      </c>
      <c r="K160" s="753">
        <v>1</v>
      </c>
      <c r="L160" s="740">
        <v>15.452</v>
      </c>
      <c r="M160" s="741">
        <v>2447.5983268356003</v>
      </c>
    </row>
    <row r="161" spans="1:13" ht="14.4" customHeight="1" x14ac:dyDescent="0.3">
      <c r="A161" s="736" t="s">
        <v>563</v>
      </c>
      <c r="B161" s="737" t="s">
        <v>3037</v>
      </c>
      <c r="C161" s="737" t="s">
        <v>1658</v>
      </c>
      <c r="D161" s="737" t="s">
        <v>3038</v>
      </c>
      <c r="E161" s="737" t="s">
        <v>3040</v>
      </c>
      <c r="F161" s="740"/>
      <c r="G161" s="740"/>
      <c r="H161" s="753">
        <v>0</v>
      </c>
      <c r="I161" s="740">
        <v>2.8809139999999998</v>
      </c>
      <c r="J161" s="740">
        <v>934.85744876852687</v>
      </c>
      <c r="K161" s="753">
        <v>1</v>
      </c>
      <c r="L161" s="740">
        <v>2.8809139999999998</v>
      </c>
      <c r="M161" s="741">
        <v>934.85744876852687</v>
      </c>
    </row>
    <row r="162" spans="1:13" ht="14.4" customHeight="1" x14ac:dyDescent="0.3">
      <c r="A162" s="736" t="s">
        <v>563</v>
      </c>
      <c r="B162" s="737" t="s">
        <v>2911</v>
      </c>
      <c r="C162" s="737" t="s">
        <v>1626</v>
      </c>
      <c r="D162" s="737" t="s">
        <v>2912</v>
      </c>
      <c r="E162" s="737" t="s">
        <v>2913</v>
      </c>
      <c r="F162" s="740"/>
      <c r="G162" s="740"/>
      <c r="H162" s="753">
        <v>0</v>
      </c>
      <c r="I162" s="740">
        <v>4.21</v>
      </c>
      <c r="J162" s="740">
        <v>954.154931187697</v>
      </c>
      <c r="K162" s="753">
        <v>1</v>
      </c>
      <c r="L162" s="740">
        <v>4.21</v>
      </c>
      <c r="M162" s="741">
        <v>954.154931187697</v>
      </c>
    </row>
    <row r="163" spans="1:13" ht="14.4" customHeight="1" x14ac:dyDescent="0.3">
      <c r="A163" s="736" t="s">
        <v>563</v>
      </c>
      <c r="B163" s="737" t="s">
        <v>2911</v>
      </c>
      <c r="C163" s="737" t="s">
        <v>1639</v>
      </c>
      <c r="D163" s="737" t="s">
        <v>2912</v>
      </c>
      <c r="E163" s="737" t="s">
        <v>2914</v>
      </c>
      <c r="F163" s="740"/>
      <c r="G163" s="740"/>
      <c r="H163" s="753">
        <v>0</v>
      </c>
      <c r="I163" s="740">
        <v>18.612000000000002</v>
      </c>
      <c r="J163" s="740">
        <v>6167.8200668068257</v>
      </c>
      <c r="K163" s="753">
        <v>1</v>
      </c>
      <c r="L163" s="740">
        <v>18.612000000000002</v>
      </c>
      <c r="M163" s="741">
        <v>6167.8200668068257</v>
      </c>
    </row>
    <row r="164" spans="1:13" ht="14.4" customHeight="1" x14ac:dyDescent="0.3">
      <c r="A164" s="736" t="s">
        <v>563</v>
      </c>
      <c r="B164" s="737" t="s">
        <v>2918</v>
      </c>
      <c r="C164" s="737" t="s">
        <v>2300</v>
      </c>
      <c r="D164" s="737" t="s">
        <v>2919</v>
      </c>
      <c r="E164" s="737" t="s">
        <v>3041</v>
      </c>
      <c r="F164" s="740"/>
      <c r="G164" s="740"/>
      <c r="H164" s="753">
        <v>0</v>
      </c>
      <c r="I164" s="740">
        <v>18</v>
      </c>
      <c r="J164" s="740">
        <v>17113.5</v>
      </c>
      <c r="K164" s="753">
        <v>1</v>
      </c>
      <c r="L164" s="740">
        <v>18</v>
      </c>
      <c r="M164" s="741">
        <v>17113.5</v>
      </c>
    </row>
    <row r="165" spans="1:13" ht="14.4" customHeight="1" x14ac:dyDescent="0.3">
      <c r="A165" s="736" t="s">
        <v>563</v>
      </c>
      <c r="B165" s="737" t="s">
        <v>3042</v>
      </c>
      <c r="C165" s="737" t="s">
        <v>2297</v>
      </c>
      <c r="D165" s="737" t="s">
        <v>2298</v>
      </c>
      <c r="E165" s="737" t="s">
        <v>3043</v>
      </c>
      <c r="F165" s="740"/>
      <c r="G165" s="740"/>
      <c r="H165" s="753">
        <v>0</v>
      </c>
      <c r="I165" s="740">
        <v>1</v>
      </c>
      <c r="J165" s="740">
        <v>20995.369820058779</v>
      </c>
      <c r="K165" s="753">
        <v>1</v>
      </c>
      <c r="L165" s="740">
        <v>1</v>
      </c>
      <c r="M165" s="741">
        <v>20995.369820058779</v>
      </c>
    </row>
    <row r="166" spans="1:13" ht="14.4" customHeight="1" x14ac:dyDescent="0.3">
      <c r="A166" s="736" t="s">
        <v>563</v>
      </c>
      <c r="B166" s="737" t="s">
        <v>2921</v>
      </c>
      <c r="C166" s="737" t="s">
        <v>2267</v>
      </c>
      <c r="D166" s="737" t="s">
        <v>616</v>
      </c>
      <c r="E166" s="737" t="s">
        <v>3044</v>
      </c>
      <c r="F166" s="740"/>
      <c r="G166" s="740"/>
      <c r="H166" s="753">
        <v>0</v>
      </c>
      <c r="I166" s="740">
        <v>12</v>
      </c>
      <c r="J166" s="740">
        <v>704.88000000000011</v>
      </c>
      <c r="K166" s="753">
        <v>1</v>
      </c>
      <c r="L166" s="740">
        <v>12</v>
      </c>
      <c r="M166" s="741">
        <v>704.88000000000011</v>
      </c>
    </row>
    <row r="167" spans="1:13" ht="14.4" customHeight="1" x14ac:dyDescent="0.3">
      <c r="A167" s="736" t="s">
        <v>563</v>
      </c>
      <c r="B167" s="737" t="s">
        <v>3045</v>
      </c>
      <c r="C167" s="737" t="s">
        <v>2341</v>
      </c>
      <c r="D167" s="737" t="s">
        <v>3046</v>
      </c>
      <c r="E167" s="737" t="s">
        <v>3047</v>
      </c>
      <c r="F167" s="740"/>
      <c r="G167" s="740"/>
      <c r="H167" s="753">
        <v>0</v>
      </c>
      <c r="I167" s="740">
        <v>10</v>
      </c>
      <c r="J167" s="740">
        <v>819.09999999999991</v>
      </c>
      <c r="K167" s="753">
        <v>1</v>
      </c>
      <c r="L167" s="740">
        <v>10</v>
      </c>
      <c r="M167" s="741">
        <v>819.09999999999991</v>
      </c>
    </row>
    <row r="168" spans="1:13" ht="14.4" customHeight="1" x14ac:dyDescent="0.3">
      <c r="A168" s="736" t="s">
        <v>563</v>
      </c>
      <c r="B168" s="737" t="s">
        <v>3048</v>
      </c>
      <c r="C168" s="737" t="s">
        <v>1860</v>
      </c>
      <c r="D168" s="737" t="s">
        <v>3049</v>
      </c>
      <c r="E168" s="737" t="s">
        <v>3050</v>
      </c>
      <c r="F168" s="740">
        <v>10</v>
      </c>
      <c r="G168" s="740">
        <v>1436.9</v>
      </c>
      <c r="H168" s="753">
        <v>1</v>
      </c>
      <c r="I168" s="740"/>
      <c r="J168" s="740"/>
      <c r="K168" s="753">
        <v>0</v>
      </c>
      <c r="L168" s="740">
        <v>10</v>
      </c>
      <c r="M168" s="741">
        <v>1436.9</v>
      </c>
    </row>
    <row r="169" spans="1:13" ht="14.4" customHeight="1" x14ac:dyDescent="0.3">
      <c r="A169" s="736" t="s">
        <v>563</v>
      </c>
      <c r="B169" s="737" t="s">
        <v>2923</v>
      </c>
      <c r="C169" s="737" t="s">
        <v>2364</v>
      </c>
      <c r="D169" s="737" t="s">
        <v>3051</v>
      </c>
      <c r="E169" s="737" t="s">
        <v>2925</v>
      </c>
      <c r="F169" s="740"/>
      <c r="G169" s="740"/>
      <c r="H169" s="753">
        <v>0</v>
      </c>
      <c r="I169" s="740">
        <v>2</v>
      </c>
      <c r="J169" s="740">
        <v>777.02</v>
      </c>
      <c r="K169" s="753">
        <v>1</v>
      </c>
      <c r="L169" s="740">
        <v>2</v>
      </c>
      <c r="M169" s="741">
        <v>777.02</v>
      </c>
    </row>
    <row r="170" spans="1:13" ht="14.4" customHeight="1" x14ac:dyDescent="0.3">
      <c r="A170" s="736" t="s">
        <v>563</v>
      </c>
      <c r="B170" s="737" t="s">
        <v>2923</v>
      </c>
      <c r="C170" s="737" t="s">
        <v>2366</v>
      </c>
      <c r="D170" s="737" t="s">
        <v>3051</v>
      </c>
      <c r="E170" s="737" t="s">
        <v>3052</v>
      </c>
      <c r="F170" s="740"/>
      <c r="G170" s="740"/>
      <c r="H170" s="753">
        <v>0</v>
      </c>
      <c r="I170" s="740">
        <v>1</v>
      </c>
      <c r="J170" s="740">
        <v>976.47</v>
      </c>
      <c r="K170" s="753">
        <v>1</v>
      </c>
      <c r="L170" s="740">
        <v>1</v>
      </c>
      <c r="M170" s="741">
        <v>976.47</v>
      </c>
    </row>
    <row r="171" spans="1:13" ht="14.4" customHeight="1" x14ac:dyDescent="0.3">
      <c r="A171" s="736" t="s">
        <v>563</v>
      </c>
      <c r="B171" s="737" t="s">
        <v>2926</v>
      </c>
      <c r="C171" s="737" t="s">
        <v>1715</v>
      </c>
      <c r="D171" s="737" t="s">
        <v>2927</v>
      </c>
      <c r="E171" s="737" t="s">
        <v>2928</v>
      </c>
      <c r="F171" s="740"/>
      <c r="G171" s="740"/>
      <c r="H171" s="753">
        <v>0</v>
      </c>
      <c r="I171" s="740">
        <v>7</v>
      </c>
      <c r="J171" s="740">
        <v>11275.529999999999</v>
      </c>
      <c r="K171" s="753">
        <v>1</v>
      </c>
      <c r="L171" s="740">
        <v>7</v>
      </c>
      <c r="M171" s="741">
        <v>11275.529999999999</v>
      </c>
    </row>
    <row r="172" spans="1:13" ht="14.4" customHeight="1" x14ac:dyDescent="0.3">
      <c r="A172" s="736" t="s">
        <v>563</v>
      </c>
      <c r="B172" s="737" t="s">
        <v>2926</v>
      </c>
      <c r="C172" s="737" t="s">
        <v>1654</v>
      </c>
      <c r="D172" s="737" t="s">
        <v>2927</v>
      </c>
      <c r="E172" s="737" t="s">
        <v>2929</v>
      </c>
      <c r="F172" s="740"/>
      <c r="G172" s="740"/>
      <c r="H172" s="753">
        <v>0</v>
      </c>
      <c r="I172" s="740">
        <v>3</v>
      </c>
      <c r="J172" s="740">
        <v>3564.6000000000004</v>
      </c>
      <c r="K172" s="753">
        <v>1</v>
      </c>
      <c r="L172" s="740">
        <v>3</v>
      </c>
      <c r="M172" s="741">
        <v>3564.6000000000004</v>
      </c>
    </row>
    <row r="173" spans="1:13" ht="14.4" customHeight="1" x14ac:dyDescent="0.3">
      <c r="A173" s="736" t="s">
        <v>563</v>
      </c>
      <c r="B173" s="737" t="s">
        <v>2926</v>
      </c>
      <c r="C173" s="737" t="s">
        <v>1723</v>
      </c>
      <c r="D173" s="737" t="s">
        <v>2927</v>
      </c>
      <c r="E173" s="737" t="s">
        <v>2930</v>
      </c>
      <c r="F173" s="740"/>
      <c r="G173" s="740"/>
      <c r="H173" s="753">
        <v>0</v>
      </c>
      <c r="I173" s="740">
        <v>12</v>
      </c>
      <c r="J173" s="740">
        <v>4426.6799999999994</v>
      </c>
      <c r="K173" s="753">
        <v>1</v>
      </c>
      <c r="L173" s="740">
        <v>12</v>
      </c>
      <c r="M173" s="741">
        <v>4426.6799999999994</v>
      </c>
    </row>
    <row r="174" spans="1:13" ht="14.4" customHeight="1" x14ac:dyDescent="0.3">
      <c r="A174" s="736" t="s">
        <v>563</v>
      </c>
      <c r="B174" s="737" t="s">
        <v>2926</v>
      </c>
      <c r="C174" s="737" t="s">
        <v>1719</v>
      </c>
      <c r="D174" s="737" t="s">
        <v>2927</v>
      </c>
      <c r="E174" s="737" t="s">
        <v>2931</v>
      </c>
      <c r="F174" s="740"/>
      <c r="G174" s="740"/>
      <c r="H174" s="753">
        <v>0</v>
      </c>
      <c r="I174" s="740">
        <v>7</v>
      </c>
      <c r="J174" s="740">
        <v>5421.5670623591095</v>
      </c>
      <c r="K174" s="753">
        <v>1</v>
      </c>
      <c r="L174" s="740">
        <v>7</v>
      </c>
      <c r="M174" s="741">
        <v>5421.5670623591095</v>
      </c>
    </row>
    <row r="175" spans="1:13" ht="14.4" customHeight="1" x14ac:dyDescent="0.3">
      <c r="A175" s="736" t="s">
        <v>563</v>
      </c>
      <c r="B175" s="737" t="s">
        <v>2934</v>
      </c>
      <c r="C175" s="737" t="s">
        <v>1701</v>
      </c>
      <c r="D175" s="737" t="s">
        <v>2935</v>
      </c>
      <c r="E175" s="737" t="s">
        <v>2936</v>
      </c>
      <c r="F175" s="740"/>
      <c r="G175" s="740"/>
      <c r="H175" s="753">
        <v>0</v>
      </c>
      <c r="I175" s="740">
        <v>6</v>
      </c>
      <c r="J175" s="740">
        <v>149.57999999999998</v>
      </c>
      <c r="K175" s="753">
        <v>1</v>
      </c>
      <c r="L175" s="740">
        <v>6</v>
      </c>
      <c r="M175" s="741">
        <v>149.57999999999998</v>
      </c>
    </row>
    <row r="176" spans="1:13" ht="14.4" customHeight="1" x14ac:dyDescent="0.3">
      <c r="A176" s="736" t="s">
        <v>563</v>
      </c>
      <c r="B176" s="737" t="s">
        <v>2937</v>
      </c>
      <c r="C176" s="737" t="s">
        <v>1531</v>
      </c>
      <c r="D176" s="737" t="s">
        <v>2938</v>
      </c>
      <c r="E176" s="737" t="s">
        <v>2939</v>
      </c>
      <c r="F176" s="740"/>
      <c r="G176" s="740"/>
      <c r="H176" s="753">
        <v>0</v>
      </c>
      <c r="I176" s="740">
        <v>33</v>
      </c>
      <c r="J176" s="740">
        <v>1471.4730435958552</v>
      </c>
      <c r="K176" s="753">
        <v>1</v>
      </c>
      <c r="L176" s="740">
        <v>33</v>
      </c>
      <c r="M176" s="741">
        <v>1471.4730435958552</v>
      </c>
    </row>
    <row r="177" spans="1:13" ht="14.4" customHeight="1" x14ac:dyDescent="0.3">
      <c r="A177" s="736" t="s">
        <v>563</v>
      </c>
      <c r="B177" s="737" t="s">
        <v>2937</v>
      </c>
      <c r="C177" s="737" t="s">
        <v>1567</v>
      </c>
      <c r="D177" s="737" t="s">
        <v>2940</v>
      </c>
      <c r="E177" s="737" t="s">
        <v>2941</v>
      </c>
      <c r="F177" s="740"/>
      <c r="G177" s="740"/>
      <c r="H177" s="753">
        <v>0</v>
      </c>
      <c r="I177" s="740">
        <v>2</v>
      </c>
      <c r="J177" s="740">
        <v>113.76091707289243</v>
      </c>
      <c r="K177" s="753">
        <v>1</v>
      </c>
      <c r="L177" s="740">
        <v>2</v>
      </c>
      <c r="M177" s="741">
        <v>113.76091707289243</v>
      </c>
    </row>
    <row r="178" spans="1:13" ht="14.4" customHeight="1" x14ac:dyDescent="0.3">
      <c r="A178" s="736" t="s">
        <v>563</v>
      </c>
      <c r="B178" s="737" t="s">
        <v>2937</v>
      </c>
      <c r="C178" s="737" t="s">
        <v>1507</v>
      </c>
      <c r="D178" s="737" t="s">
        <v>2940</v>
      </c>
      <c r="E178" s="737" t="s">
        <v>2942</v>
      </c>
      <c r="F178" s="740"/>
      <c r="G178" s="740"/>
      <c r="H178" s="753">
        <v>0</v>
      </c>
      <c r="I178" s="740">
        <v>28</v>
      </c>
      <c r="J178" s="740">
        <v>1592.64</v>
      </c>
      <c r="K178" s="753">
        <v>1</v>
      </c>
      <c r="L178" s="740">
        <v>28</v>
      </c>
      <c r="M178" s="741">
        <v>1592.64</v>
      </c>
    </row>
    <row r="179" spans="1:13" ht="14.4" customHeight="1" x14ac:dyDescent="0.3">
      <c r="A179" s="736" t="s">
        <v>563</v>
      </c>
      <c r="B179" s="737" t="s">
        <v>2943</v>
      </c>
      <c r="C179" s="737" t="s">
        <v>2302</v>
      </c>
      <c r="D179" s="737" t="s">
        <v>2944</v>
      </c>
      <c r="E179" s="737" t="s">
        <v>3053</v>
      </c>
      <c r="F179" s="740"/>
      <c r="G179" s="740"/>
      <c r="H179" s="753">
        <v>0</v>
      </c>
      <c r="I179" s="740">
        <v>2</v>
      </c>
      <c r="J179" s="740">
        <v>495</v>
      </c>
      <c r="K179" s="753">
        <v>1</v>
      </c>
      <c r="L179" s="740">
        <v>2</v>
      </c>
      <c r="M179" s="741">
        <v>495</v>
      </c>
    </row>
    <row r="180" spans="1:13" ht="14.4" customHeight="1" x14ac:dyDescent="0.3">
      <c r="A180" s="736" t="s">
        <v>563</v>
      </c>
      <c r="B180" s="737" t="s">
        <v>3054</v>
      </c>
      <c r="C180" s="737" t="s">
        <v>1912</v>
      </c>
      <c r="D180" s="737" t="s">
        <v>3055</v>
      </c>
      <c r="E180" s="737" t="s">
        <v>3056</v>
      </c>
      <c r="F180" s="740"/>
      <c r="G180" s="740"/>
      <c r="H180" s="753">
        <v>0</v>
      </c>
      <c r="I180" s="740">
        <v>1</v>
      </c>
      <c r="J180" s="740">
        <v>322.49000000000007</v>
      </c>
      <c r="K180" s="753">
        <v>1</v>
      </c>
      <c r="L180" s="740">
        <v>1</v>
      </c>
      <c r="M180" s="741">
        <v>322.49000000000007</v>
      </c>
    </row>
    <row r="181" spans="1:13" ht="14.4" customHeight="1" x14ac:dyDescent="0.3">
      <c r="A181" s="736" t="s">
        <v>563</v>
      </c>
      <c r="B181" s="737" t="s">
        <v>2949</v>
      </c>
      <c r="C181" s="737" t="s">
        <v>2358</v>
      </c>
      <c r="D181" s="737" t="s">
        <v>3057</v>
      </c>
      <c r="E181" s="737" t="s">
        <v>2951</v>
      </c>
      <c r="F181" s="740"/>
      <c r="G181" s="740"/>
      <c r="H181" s="753">
        <v>0</v>
      </c>
      <c r="I181" s="740">
        <v>3</v>
      </c>
      <c r="J181" s="740">
        <v>189.81000000000003</v>
      </c>
      <c r="K181" s="753">
        <v>1</v>
      </c>
      <c r="L181" s="740">
        <v>3</v>
      </c>
      <c r="M181" s="741">
        <v>189.81000000000003</v>
      </c>
    </row>
    <row r="182" spans="1:13" ht="14.4" customHeight="1" x14ac:dyDescent="0.3">
      <c r="A182" s="736" t="s">
        <v>563</v>
      </c>
      <c r="B182" s="737" t="s">
        <v>2949</v>
      </c>
      <c r="C182" s="737" t="s">
        <v>580</v>
      </c>
      <c r="D182" s="737" t="s">
        <v>581</v>
      </c>
      <c r="E182" s="737" t="s">
        <v>2950</v>
      </c>
      <c r="F182" s="740">
        <v>3</v>
      </c>
      <c r="G182" s="740">
        <v>140.96999999999997</v>
      </c>
      <c r="H182" s="753">
        <v>0.59999999999999987</v>
      </c>
      <c r="I182" s="740">
        <v>2</v>
      </c>
      <c r="J182" s="740">
        <v>93.98</v>
      </c>
      <c r="K182" s="753">
        <v>0.4</v>
      </c>
      <c r="L182" s="740">
        <v>5</v>
      </c>
      <c r="M182" s="741">
        <v>234.95</v>
      </c>
    </row>
    <row r="183" spans="1:13" ht="14.4" customHeight="1" x14ac:dyDescent="0.3">
      <c r="A183" s="736" t="s">
        <v>563</v>
      </c>
      <c r="B183" s="737" t="s">
        <v>2949</v>
      </c>
      <c r="C183" s="737" t="s">
        <v>596</v>
      </c>
      <c r="D183" s="737" t="s">
        <v>581</v>
      </c>
      <c r="E183" s="737" t="s">
        <v>2951</v>
      </c>
      <c r="F183" s="740">
        <v>3</v>
      </c>
      <c r="G183" s="740">
        <v>184.98017543628725</v>
      </c>
      <c r="H183" s="753">
        <v>0.60000022761749905</v>
      </c>
      <c r="I183" s="740">
        <v>2</v>
      </c>
      <c r="J183" s="740">
        <v>123.32000000000001</v>
      </c>
      <c r="K183" s="753">
        <v>0.39999977238250095</v>
      </c>
      <c r="L183" s="740">
        <v>5</v>
      </c>
      <c r="M183" s="741">
        <v>308.30017543628725</v>
      </c>
    </row>
    <row r="184" spans="1:13" ht="14.4" customHeight="1" x14ac:dyDescent="0.3">
      <c r="A184" s="736" t="s">
        <v>563</v>
      </c>
      <c r="B184" s="737" t="s">
        <v>2949</v>
      </c>
      <c r="C184" s="737" t="s">
        <v>2306</v>
      </c>
      <c r="D184" s="737" t="s">
        <v>3058</v>
      </c>
      <c r="E184" s="737" t="s">
        <v>2950</v>
      </c>
      <c r="F184" s="740"/>
      <c r="G184" s="740"/>
      <c r="H184" s="753">
        <v>0</v>
      </c>
      <c r="I184" s="740">
        <v>3</v>
      </c>
      <c r="J184" s="740">
        <v>89.310000000000045</v>
      </c>
      <c r="K184" s="753">
        <v>1</v>
      </c>
      <c r="L184" s="740">
        <v>3</v>
      </c>
      <c r="M184" s="741">
        <v>89.310000000000045</v>
      </c>
    </row>
    <row r="185" spans="1:13" ht="14.4" customHeight="1" x14ac:dyDescent="0.3">
      <c r="A185" s="736" t="s">
        <v>563</v>
      </c>
      <c r="B185" s="737" t="s">
        <v>2949</v>
      </c>
      <c r="C185" s="737" t="s">
        <v>1858</v>
      </c>
      <c r="D185" s="737" t="s">
        <v>581</v>
      </c>
      <c r="E185" s="737" t="s">
        <v>3059</v>
      </c>
      <c r="F185" s="740"/>
      <c r="G185" s="740"/>
      <c r="H185" s="753">
        <v>0</v>
      </c>
      <c r="I185" s="740">
        <v>1</v>
      </c>
      <c r="J185" s="740">
        <v>106.54000000000003</v>
      </c>
      <c r="K185" s="753">
        <v>1</v>
      </c>
      <c r="L185" s="740">
        <v>1</v>
      </c>
      <c r="M185" s="741">
        <v>106.54000000000003</v>
      </c>
    </row>
    <row r="186" spans="1:13" ht="14.4" customHeight="1" x14ac:dyDescent="0.3">
      <c r="A186" s="736" t="s">
        <v>563</v>
      </c>
      <c r="B186" s="737" t="s">
        <v>2952</v>
      </c>
      <c r="C186" s="737" t="s">
        <v>2347</v>
      </c>
      <c r="D186" s="737" t="s">
        <v>3060</v>
      </c>
      <c r="E186" s="737" t="s">
        <v>3061</v>
      </c>
      <c r="F186" s="740"/>
      <c r="G186" s="740"/>
      <c r="H186" s="753">
        <v>0</v>
      </c>
      <c r="I186" s="740">
        <v>4</v>
      </c>
      <c r="J186" s="740">
        <v>197.48000000000005</v>
      </c>
      <c r="K186" s="753">
        <v>1</v>
      </c>
      <c r="L186" s="740">
        <v>4</v>
      </c>
      <c r="M186" s="741">
        <v>197.48000000000005</v>
      </c>
    </row>
    <row r="187" spans="1:13" ht="14.4" customHeight="1" x14ac:dyDescent="0.3">
      <c r="A187" s="736" t="s">
        <v>563</v>
      </c>
      <c r="B187" s="737" t="s">
        <v>2952</v>
      </c>
      <c r="C187" s="737" t="s">
        <v>2350</v>
      </c>
      <c r="D187" s="737" t="s">
        <v>3060</v>
      </c>
      <c r="E187" s="737" t="s">
        <v>3062</v>
      </c>
      <c r="F187" s="740"/>
      <c r="G187" s="740"/>
      <c r="H187" s="753">
        <v>0</v>
      </c>
      <c r="I187" s="740">
        <v>2</v>
      </c>
      <c r="J187" s="740">
        <v>134.64000000000001</v>
      </c>
      <c r="K187" s="753">
        <v>1</v>
      </c>
      <c r="L187" s="740">
        <v>2</v>
      </c>
      <c r="M187" s="741">
        <v>134.64000000000001</v>
      </c>
    </row>
    <row r="188" spans="1:13" ht="14.4" customHeight="1" x14ac:dyDescent="0.3">
      <c r="A188" s="736" t="s">
        <v>563</v>
      </c>
      <c r="B188" s="737" t="s">
        <v>2952</v>
      </c>
      <c r="C188" s="737" t="s">
        <v>1523</v>
      </c>
      <c r="D188" s="737" t="s">
        <v>2953</v>
      </c>
      <c r="E188" s="737" t="s">
        <v>2954</v>
      </c>
      <c r="F188" s="740"/>
      <c r="G188" s="740"/>
      <c r="H188" s="753">
        <v>0</v>
      </c>
      <c r="I188" s="740">
        <v>14</v>
      </c>
      <c r="J188" s="740">
        <v>846.01999999999987</v>
      </c>
      <c r="K188" s="753">
        <v>1</v>
      </c>
      <c r="L188" s="740">
        <v>14</v>
      </c>
      <c r="M188" s="741">
        <v>846.01999999999987</v>
      </c>
    </row>
    <row r="189" spans="1:13" ht="14.4" customHeight="1" x14ac:dyDescent="0.3">
      <c r="A189" s="736" t="s">
        <v>563</v>
      </c>
      <c r="B189" s="737" t="s">
        <v>2955</v>
      </c>
      <c r="C189" s="737" t="s">
        <v>1698</v>
      </c>
      <c r="D189" s="737" t="s">
        <v>1699</v>
      </c>
      <c r="E189" s="737" t="s">
        <v>2956</v>
      </c>
      <c r="F189" s="740"/>
      <c r="G189" s="740"/>
      <c r="H189" s="753">
        <v>0</v>
      </c>
      <c r="I189" s="740">
        <v>1</v>
      </c>
      <c r="J189" s="740">
        <v>45.75</v>
      </c>
      <c r="K189" s="753">
        <v>1</v>
      </c>
      <c r="L189" s="740">
        <v>1</v>
      </c>
      <c r="M189" s="741">
        <v>45.75</v>
      </c>
    </row>
    <row r="190" spans="1:13" ht="14.4" customHeight="1" x14ac:dyDescent="0.3">
      <c r="A190" s="736" t="s">
        <v>563</v>
      </c>
      <c r="B190" s="737" t="s">
        <v>2959</v>
      </c>
      <c r="C190" s="737" t="s">
        <v>1563</v>
      </c>
      <c r="D190" s="737" t="s">
        <v>1564</v>
      </c>
      <c r="E190" s="737" t="s">
        <v>2960</v>
      </c>
      <c r="F190" s="740"/>
      <c r="G190" s="740"/>
      <c r="H190" s="753">
        <v>0</v>
      </c>
      <c r="I190" s="740">
        <v>10</v>
      </c>
      <c r="J190" s="740">
        <v>200.60000000000002</v>
      </c>
      <c r="K190" s="753">
        <v>1</v>
      </c>
      <c r="L190" s="740">
        <v>10</v>
      </c>
      <c r="M190" s="741">
        <v>200.60000000000002</v>
      </c>
    </row>
    <row r="191" spans="1:13" ht="14.4" customHeight="1" x14ac:dyDescent="0.3">
      <c r="A191" s="736" t="s">
        <v>563</v>
      </c>
      <c r="B191" s="737" t="s">
        <v>2959</v>
      </c>
      <c r="C191" s="737" t="s">
        <v>1601</v>
      </c>
      <c r="D191" s="737" t="s">
        <v>1602</v>
      </c>
      <c r="E191" s="737" t="s">
        <v>2883</v>
      </c>
      <c r="F191" s="740"/>
      <c r="G191" s="740"/>
      <c r="H191" s="753">
        <v>0</v>
      </c>
      <c r="I191" s="740">
        <v>12</v>
      </c>
      <c r="J191" s="740">
        <v>327</v>
      </c>
      <c r="K191" s="753">
        <v>1</v>
      </c>
      <c r="L191" s="740">
        <v>12</v>
      </c>
      <c r="M191" s="741">
        <v>327</v>
      </c>
    </row>
    <row r="192" spans="1:13" ht="14.4" customHeight="1" x14ac:dyDescent="0.3">
      <c r="A192" s="736" t="s">
        <v>563</v>
      </c>
      <c r="B192" s="737" t="s">
        <v>3063</v>
      </c>
      <c r="C192" s="737" t="s">
        <v>2270</v>
      </c>
      <c r="D192" s="737" t="s">
        <v>2271</v>
      </c>
      <c r="E192" s="737" t="s">
        <v>3064</v>
      </c>
      <c r="F192" s="740"/>
      <c r="G192" s="740"/>
      <c r="H192" s="753">
        <v>0</v>
      </c>
      <c r="I192" s="740">
        <v>1</v>
      </c>
      <c r="J192" s="740">
        <v>50.17000000000003</v>
      </c>
      <c r="K192" s="753">
        <v>1</v>
      </c>
      <c r="L192" s="740">
        <v>1</v>
      </c>
      <c r="M192" s="741">
        <v>50.17000000000003</v>
      </c>
    </row>
    <row r="193" spans="1:13" ht="14.4" customHeight="1" x14ac:dyDescent="0.3">
      <c r="A193" s="736" t="s">
        <v>563</v>
      </c>
      <c r="B193" s="737" t="s">
        <v>2972</v>
      </c>
      <c r="C193" s="737" t="s">
        <v>1693</v>
      </c>
      <c r="D193" s="737" t="s">
        <v>1680</v>
      </c>
      <c r="E193" s="737" t="s">
        <v>2974</v>
      </c>
      <c r="F193" s="740"/>
      <c r="G193" s="740"/>
      <c r="H193" s="753">
        <v>0</v>
      </c>
      <c r="I193" s="740">
        <v>1</v>
      </c>
      <c r="J193" s="740">
        <v>77.67</v>
      </c>
      <c r="K193" s="753">
        <v>1</v>
      </c>
      <c r="L193" s="740">
        <v>1</v>
      </c>
      <c r="M193" s="741">
        <v>77.67</v>
      </c>
    </row>
    <row r="194" spans="1:13" ht="14.4" customHeight="1" x14ac:dyDescent="0.3">
      <c r="A194" s="736" t="s">
        <v>563</v>
      </c>
      <c r="B194" s="737" t="s">
        <v>2972</v>
      </c>
      <c r="C194" s="737" t="s">
        <v>2353</v>
      </c>
      <c r="D194" s="737" t="s">
        <v>1680</v>
      </c>
      <c r="E194" s="737" t="s">
        <v>3065</v>
      </c>
      <c r="F194" s="740"/>
      <c r="G194" s="740"/>
      <c r="H194" s="753">
        <v>0</v>
      </c>
      <c r="I194" s="740">
        <v>2</v>
      </c>
      <c r="J194" s="740">
        <v>251.60000000000005</v>
      </c>
      <c r="K194" s="753">
        <v>1</v>
      </c>
      <c r="L194" s="740">
        <v>2</v>
      </c>
      <c r="M194" s="741">
        <v>251.60000000000005</v>
      </c>
    </row>
    <row r="195" spans="1:13" ht="14.4" customHeight="1" x14ac:dyDescent="0.3">
      <c r="A195" s="736" t="s">
        <v>563</v>
      </c>
      <c r="B195" s="737" t="s">
        <v>3066</v>
      </c>
      <c r="C195" s="737" t="s">
        <v>2247</v>
      </c>
      <c r="D195" s="737" t="s">
        <v>2248</v>
      </c>
      <c r="E195" s="737" t="s">
        <v>2960</v>
      </c>
      <c r="F195" s="740"/>
      <c r="G195" s="740"/>
      <c r="H195" s="753">
        <v>0</v>
      </c>
      <c r="I195" s="740">
        <v>8</v>
      </c>
      <c r="J195" s="740">
        <v>241.76</v>
      </c>
      <c r="K195" s="753">
        <v>1</v>
      </c>
      <c r="L195" s="740">
        <v>8</v>
      </c>
      <c r="M195" s="741">
        <v>241.76</v>
      </c>
    </row>
    <row r="196" spans="1:13" ht="14.4" customHeight="1" x14ac:dyDescent="0.3">
      <c r="A196" s="736" t="s">
        <v>563</v>
      </c>
      <c r="B196" s="737" t="s">
        <v>3066</v>
      </c>
      <c r="C196" s="737" t="s">
        <v>2280</v>
      </c>
      <c r="D196" s="737" t="s">
        <v>2248</v>
      </c>
      <c r="E196" s="737" t="s">
        <v>3067</v>
      </c>
      <c r="F196" s="740"/>
      <c r="G196" s="740"/>
      <c r="H196" s="753">
        <v>0</v>
      </c>
      <c r="I196" s="740">
        <v>2</v>
      </c>
      <c r="J196" s="740">
        <v>202.17999999999998</v>
      </c>
      <c r="K196" s="753">
        <v>1</v>
      </c>
      <c r="L196" s="740">
        <v>2</v>
      </c>
      <c r="M196" s="741">
        <v>202.17999999999998</v>
      </c>
    </row>
    <row r="197" spans="1:13" ht="14.4" customHeight="1" x14ac:dyDescent="0.3">
      <c r="A197" s="736" t="s">
        <v>563</v>
      </c>
      <c r="B197" s="737" t="s">
        <v>3068</v>
      </c>
      <c r="C197" s="737" t="s">
        <v>2233</v>
      </c>
      <c r="D197" s="737" t="s">
        <v>2234</v>
      </c>
      <c r="E197" s="737" t="s">
        <v>3069</v>
      </c>
      <c r="F197" s="740"/>
      <c r="G197" s="740"/>
      <c r="H197" s="753">
        <v>0</v>
      </c>
      <c r="I197" s="740">
        <v>3</v>
      </c>
      <c r="J197" s="740">
        <v>267.95999999999992</v>
      </c>
      <c r="K197" s="753">
        <v>1</v>
      </c>
      <c r="L197" s="740">
        <v>3</v>
      </c>
      <c r="M197" s="741">
        <v>267.95999999999992</v>
      </c>
    </row>
    <row r="198" spans="1:13" ht="14.4" customHeight="1" x14ac:dyDescent="0.3">
      <c r="A198" s="736" t="s">
        <v>563</v>
      </c>
      <c r="B198" s="737" t="s">
        <v>2978</v>
      </c>
      <c r="C198" s="737" t="s">
        <v>1748</v>
      </c>
      <c r="D198" s="737" t="s">
        <v>1749</v>
      </c>
      <c r="E198" s="737" t="s">
        <v>2979</v>
      </c>
      <c r="F198" s="740"/>
      <c r="G198" s="740"/>
      <c r="H198" s="753">
        <v>0</v>
      </c>
      <c r="I198" s="740">
        <v>15</v>
      </c>
      <c r="J198" s="740">
        <v>2983.3499999999995</v>
      </c>
      <c r="K198" s="753">
        <v>1</v>
      </c>
      <c r="L198" s="740">
        <v>15</v>
      </c>
      <c r="M198" s="741">
        <v>2983.3499999999995</v>
      </c>
    </row>
    <row r="199" spans="1:13" ht="14.4" customHeight="1" x14ac:dyDescent="0.3">
      <c r="A199" s="736" t="s">
        <v>563</v>
      </c>
      <c r="B199" s="737" t="s">
        <v>2978</v>
      </c>
      <c r="C199" s="737" t="s">
        <v>1733</v>
      </c>
      <c r="D199" s="737" t="s">
        <v>1734</v>
      </c>
      <c r="E199" s="737" t="s">
        <v>1735</v>
      </c>
      <c r="F199" s="740"/>
      <c r="G199" s="740"/>
      <c r="H199" s="753">
        <v>0</v>
      </c>
      <c r="I199" s="740">
        <v>17</v>
      </c>
      <c r="J199" s="740">
        <v>695.6400000000001</v>
      </c>
      <c r="K199" s="753">
        <v>1</v>
      </c>
      <c r="L199" s="740">
        <v>17</v>
      </c>
      <c r="M199" s="741">
        <v>695.6400000000001</v>
      </c>
    </row>
    <row r="200" spans="1:13" ht="14.4" customHeight="1" x14ac:dyDescent="0.3">
      <c r="A200" s="736" t="s">
        <v>563</v>
      </c>
      <c r="B200" s="737" t="s">
        <v>2978</v>
      </c>
      <c r="C200" s="737" t="s">
        <v>1737</v>
      </c>
      <c r="D200" s="737" t="s">
        <v>1738</v>
      </c>
      <c r="E200" s="737" t="s">
        <v>1735</v>
      </c>
      <c r="F200" s="740"/>
      <c r="G200" s="740"/>
      <c r="H200" s="753">
        <v>0</v>
      </c>
      <c r="I200" s="740">
        <v>22</v>
      </c>
      <c r="J200" s="740">
        <v>900.24</v>
      </c>
      <c r="K200" s="753">
        <v>1</v>
      </c>
      <c r="L200" s="740">
        <v>22</v>
      </c>
      <c r="M200" s="741">
        <v>900.24</v>
      </c>
    </row>
    <row r="201" spans="1:13" ht="14.4" customHeight="1" x14ac:dyDescent="0.3">
      <c r="A201" s="736" t="s">
        <v>563</v>
      </c>
      <c r="B201" s="737" t="s">
        <v>2978</v>
      </c>
      <c r="C201" s="737" t="s">
        <v>2373</v>
      </c>
      <c r="D201" s="737" t="s">
        <v>1731</v>
      </c>
      <c r="E201" s="737" t="s">
        <v>2374</v>
      </c>
      <c r="F201" s="740"/>
      <c r="G201" s="740"/>
      <c r="H201" s="753">
        <v>0</v>
      </c>
      <c r="I201" s="740">
        <v>9</v>
      </c>
      <c r="J201" s="740">
        <v>489.42000000000007</v>
      </c>
      <c r="K201" s="753">
        <v>1</v>
      </c>
      <c r="L201" s="740">
        <v>9</v>
      </c>
      <c r="M201" s="741">
        <v>489.42000000000007</v>
      </c>
    </row>
    <row r="202" spans="1:13" ht="14.4" customHeight="1" x14ac:dyDescent="0.3">
      <c r="A202" s="736" t="s">
        <v>563</v>
      </c>
      <c r="B202" s="737" t="s">
        <v>2978</v>
      </c>
      <c r="C202" s="737" t="s">
        <v>2376</v>
      </c>
      <c r="D202" s="737" t="s">
        <v>2377</v>
      </c>
      <c r="E202" s="737" t="s">
        <v>3070</v>
      </c>
      <c r="F202" s="740"/>
      <c r="G202" s="740"/>
      <c r="H202" s="753">
        <v>0</v>
      </c>
      <c r="I202" s="740">
        <v>16</v>
      </c>
      <c r="J202" s="740">
        <v>2503.84</v>
      </c>
      <c r="K202" s="753">
        <v>1</v>
      </c>
      <c r="L202" s="740">
        <v>16</v>
      </c>
      <c r="M202" s="741">
        <v>2503.84</v>
      </c>
    </row>
    <row r="203" spans="1:13" ht="14.4" customHeight="1" x14ac:dyDescent="0.3">
      <c r="A203" s="736" t="s">
        <v>563</v>
      </c>
      <c r="B203" s="737" t="s">
        <v>2978</v>
      </c>
      <c r="C203" s="737" t="s">
        <v>1742</v>
      </c>
      <c r="D203" s="737" t="s">
        <v>1743</v>
      </c>
      <c r="E203" s="737" t="s">
        <v>1744</v>
      </c>
      <c r="F203" s="740"/>
      <c r="G203" s="740"/>
      <c r="H203" s="753">
        <v>0</v>
      </c>
      <c r="I203" s="740">
        <v>3</v>
      </c>
      <c r="J203" s="740">
        <v>446.88</v>
      </c>
      <c r="K203" s="753">
        <v>1</v>
      </c>
      <c r="L203" s="740">
        <v>3</v>
      </c>
      <c r="M203" s="741">
        <v>446.88</v>
      </c>
    </row>
    <row r="204" spans="1:13" ht="14.4" customHeight="1" x14ac:dyDescent="0.3">
      <c r="A204" s="736" t="s">
        <v>563</v>
      </c>
      <c r="B204" s="737" t="s">
        <v>2978</v>
      </c>
      <c r="C204" s="737" t="s">
        <v>2369</v>
      </c>
      <c r="D204" s="737" t="s">
        <v>2370</v>
      </c>
      <c r="E204" s="737" t="s">
        <v>1744</v>
      </c>
      <c r="F204" s="740"/>
      <c r="G204" s="740"/>
      <c r="H204" s="753">
        <v>0</v>
      </c>
      <c r="I204" s="740">
        <v>1</v>
      </c>
      <c r="J204" s="740">
        <v>148.95999999999998</v>
      </c>
      <c r="K204" s="753">
        <v>1</v>
      </c>
      <c r="L204" s="740">
        <v>1</v>
      </c>
      <c r="M204" s="741">
        <v>148.95999999999998</v>
      </c>
    </row>
    <row r="205" spans="1:13" ht="14.4" customHeight="1" x14ac:dyDescent="0.3">
      <c r="A205" s="736" t="s">
        <v>563</v>
      </c>
      <c r="B205" s="737" t="s">
        <v>2978</v>
      </c>
      <c r="C205" s="737" t="s">
        <v>2371</v>
      </c>
      <c r="D205" s="737" t="s">
        <v>2372</v>
      </c>
      <c r="E205" s="737" t="s">
        <v>1744</v>
      </c>
      <c r="F205" s="740"/>
      <c r="G205" s="740"/>
      <c r="H205" s="753">
        <v>0</v>
      </c>
      <c r="I205" s="740">
        <v>4</v>
      </c>
      <c r="J205" s="740">
        <v>595.84024395356755</v>
      </c>
      <c r="K205" s="753">
        <v>1</v>
      </c>
      <c r="L205" s="740">
        <v>4</v>
      </c>
      <c r="M205" s="741">
        <v>595.84024395356755</v>
      </c>
    </row>
    <row r="206" spans="1:13" ht="14.4" customHeight="1" x14ac:dyDescent="0.3">
      <c r="A206" s="736" t="s">
        <v>563</v>
      </c>
      <c r="B206" s="737" t="s">
        <v>2978</v>
      </c>
      <c r="C206" s="737" t="s">
        <v>1751</v>
      </c>
      <c r="D206" s="737" t="s">
        <v>1752</v>
      </c>
      <c r="E206" s="737" t="s">
        <v>2981</v>
      </c>
      <c r="F206" s="740"/>
      <c r="G206" s="740"/>
      <c r="H206" s="753">
        <v>0</v>
      </c>
      <c r="I206" s="740">
        <v>2</v>
      </c>
      <c r="J206" s="740">
        <v>223.9</v>
      </c>
      <c r="K206" s="753">
        <v>1</v>
      </c>
      <c r="L206" s="740">
        <v>2</v>
      </c>
      <c r="M206" s="741">
        <v>223.9</v>
      </c>
    </row>
    <row r="207" spans="1:13" ht="14.4" customHeight="1" x14ac:dyDescent="0.3">
      <c r="A207" s="736" t="s">
        <v>563</v>
      </c>
      <c r="B207" s="737" t="s">
        <v>2978</v>
      </c>
      <c r="C207" s="737" t="s">
        <v>1759</v>
      </c>
      <c r="D207" s="737" t="s">
        <v>1760</v>
      </c>
      <c r="E207" s="737" t="s">
        <v>1761</v>
      </c>
      <c r="F207" s="740"/>
      <c r="G207" s="740"/>
      <c r="H207" s="753">
        <v>0</v>
      </c>
      <c r="I207" s="740">
        <v>9</v>
      </c>
      <c r="J207" s="740">
        <v>1473.03</v>
      </c>
      <c r="K207" s="753">
        <v>1</v>
      </c>
      <c r="L207" s="740">
        <v>9</v>
      </c>
      <c r="M207" s="741">
        <v>1473.03</v>
      </c>
    </row>
    <row r="208" spans="1:13" ht="14.4" customHeight="1" x14ac:dyDescent="0.3">
      <c r="A208" s="736" t="s">
        <v>563</v>
      </c>
      <c r="B208" s="737" t="s">
        <v>2978</v>
      </c>
      <c r="C208" s="737" t="s">
        <v>2379</v>
      </c>
      <c r="D208" s="737" t="s">
        <v>3071</v>
      </c>
      <c r="E208" s="737" t="s">
        <v>2381</v>
      </c>
      <c r="F208" s="740"/>
      <c r="G208" s="740"/>
      <c r="H208" s="753">
        <v>0</v>
      </c>
      <c r="I208" s="740">
        <v>44</v>
      </c>
      <c r="J208" s="740">
        <v>7887.4400000000005</v>
      </c>
      <c r="K208" s="753">
        <v>1</v>
      </c>
      <c r="L208" s="740">
        <v>44</v>
      </c>
      <c r="M208" s="741">
        <v>7887.4400000000005</v>
      </c>
    </row>
    <row r="209" spans="1:13" ht="14.4" customHeight="1" x14ac:dyDescent="0.3">
      <c r="A209" s="736" t="s">
        <v>563</v>
      </c>
      <c r="B209" s="737" t="s">
        <v>2978</v>
      </c>
      <c r="C209" s="737" t="s">
        <v>2382</v>
      </c>
      <c r="D209" s="737" t="s">
        <v>2383</v>
      </c>
      <c r="E209" s="737" t="s">
        <v>1761</v>
      </c>
      <c r="F209" s="740"/>
      <c r="G209" s="740"/>
      <c r="H209" s="753">
        <v>0</v>
      </c>
      <c r="I209" s="740">
        <v>1</v>
      </c>
      <c r="J209" s="740">
        <v>129.97</v>
      </c>
      <c r="K209" s="753">
        <v>1</v>
      </c>
      <c r="L209" s="740">
        <v>1</v>
      </c>
      <c r="M209" s="741">
        <v>129.97</v>
      </c>
    </row>
    <row r="210" spans="1:13" ht="14.4" customHeight="1" x14ac:dyDescent="0.3">
      <c r="A210" s="736" t="s">
        <v>563</v>
      </c>
      <c r="B210" s="737" t="s">
        <v>2978</v>
      </c>
      <c r="C210" s="737" t="s">
        <v>2384</v>
      </c>
      <c r="D210" s="737" t="s">
        <v>2385</v>
      </c>
      <c r="E210" s="737" t="s">
        <v>1761</v>
      </c>
      <c r="F210" s="740"/>
      <c r="G210" s="740"/>
      <c r="H210" s="753">
        <v>0</v>
      </c>
      <c r="I210" s="740">
        <v>1</v>
      </c>
      <c r="J210" s="740">
        <v>129.97</v>
      </c>
      <c r="K210" s="753">
        <v>1</v>
      </c>
      <c r="L210" s="740">
        <v>1</v>
      </c>
      <c r="M210" s="741">
        <v>129.97</v>
      </c>
    </row>
    <row r="211" spans="1:13" ht="14.4" customHeight="1" x14ac:dyDescent="0.3">
      <c r="A211" s="736" t="s">
        <v>563</v>
      </c>
      <c r="B211" s="737" t="s">
        <v>2978</v>
      </c>
      <c r="C211" s="737" t="s">
        <v>1766</v>
      </c>
      <c r="D211" s="737" t="s">
        <v>1767</v>
      </c>
      <c r="E211" s="737" t="s">
        <v>1761</v>
      </c>
      <c r="F211" s="740"/>
      <c r="G211" s="740"/>
      <c r="H211" s="753">
        <v>0</v>
      </c>
      <c r="I211" s="740">
        <v>1</v>
      </c>
      <c r="J211" s="740">
        <v>129.97000000000003</v>
      </c>
      <c r="K211" s="753">
        <v>1</v>
      </c>
      <c r="L211" s="740">
        <v>1</v>
      </c>
      <c r="M211" s="741">
        <v>129.97000000000003</v>
      </c>
    </row>
    <row r="212" spans="1:13" ht="14.4" customHeight="1" x14ac:dyDescent="0.3">
      <c r="A212" s="736" t="s">
        <v>563</v>
      </c>
      <c r="B212" s="737" t="s">
        <v>2978</v>
      </c>
      <c r="C212" s="737" t="s">
        <v>1764</v>
      </c>
      <c r="D212" s="737" t="s">
        <v>1765</v>
      </c>
      <c r="E212" s="737" t="s">
        <v>1761</v>
      </c>
      <c r="F212" s="740"/>
      <c r="G212" s="740"/>
      <c r="H212" s="753">
        <v>0</v>
      </c>
      <c r="I212" s="740">
        <v>6</v>
      </c>
      <c r="J212" s="740">
        <v>779.82000000000016</v>
      </c>
      <c r="K212" s="753">
        <v>1</v>
      </c>
      <c r="L212" s="740">
        <v>6</v>
      </c>
      <c r="M212" s="741">
        <v>779.82000000000016</v>
      </c>
    </row>
    <row r="213" spans="1:13" ht="14.4" customHeight="1" x14ac:dyDescent="0.3">
      <c r="A213" s="736" t="s">
        <v>563</v>
      </c>
      <c r="B213" s="737" t="s">
        <v>2978</v>
      </c>
      <c r="C213" s="737" t="s">
        <v>2386</v>
      </c>
      <c r="D213" s="737" t="s">
        <v>2387</v>
      </c>
      <c r="E213" s="737" t="s">
        <v>1744</v>
      </c>
      <c r="F213" s="740"/>
      <c r="G213" s="740"/>
      <c r="H213" s="753">
        <v>0</v>
      </c>
      <c r="I213" s="740">
        <v>1</v>
      </c>
      <c r="J213" s="740">
        <v>135.60000000000002</v>
      </c>
      <c r="K213" s="753">
        <v>1</v>
      </c>
      <c r="L213" s="740">
        <v>1</v>
      </c>
      <c r="M213" s="741">
        <v>135.60000000000002</v>
      </c>
    </row>
    <row r="214" spans="1:13" ht="14.4" customHeight="1" x14ac:dyDescent="0.3">
      <c r="A214" s="736" t="s">
        <v>566</v>
      </c>
      <c r="B214" s="737" t="s">
        <v>2814</v>
      </c>
      <c r="C214" s="737" t="s">
        <v>2560</v>
      </c>
      <c r="D214" s="737" t="s">
        <v>3072</v>
      </c>
      <c r="E214" s="737" t="s">
        <v>3073</v>
      </c>
      <c r="F214" s="740"/>
      <c r="G214" s="740"/>
      <c r="H214" s="753">
        <v>0</v>
      </c>
      <c r="I214" s="740">
        <v>50</v>
      </c>
      <c r="J214" s="740">
        <v>3355.5000000000009</v>
      </c>
      <c r="K214" s="753">
        <v>1</v>
      </c>
      <c r="L214" s="740">
        <v>50</v>
      </c>
      <c r="M214" s="741">
        <v>3355.5000000000009</v>
      </c>
    </row>
    <row r="215" spans="1:13" ht="14.4" customHeight="1" x14ac:dyDescent="0.3">
      <c r="A215" s="736" t="s">
        <v>566</v>
      </c>
      <c r="B215" s="737" t="s">
        <v>2816</v>
      </c>
      <c r="C215" s="737" t="s">
        <v>1675</v>
      </c>
      <c r="D215" s="737" t="s">
        <v>1676</v>
      </c>
      <c r="E215" s="737" t="s">
        <v>2817</v>
      </c>
      <c r="F215" s="740"/>
      <c r="G215" s="740"/>
      <c r="H215" s="753">
        <v>0</v>
      </c>
      <c r="I215" s="740">
        <v>30</v>
      </c>
      <c r="J215" s="740">
        <v>2030.9</v>
      </c>
      <c r="K215" s="753">
        <v>1</v>
      </c>
      <c r="L215" s="740">
        <v>30</v>
      </c>
      <c r="M215" s="741">
        <v>2030.9</v>
      </c>
    </row>
    <row r="216" spans="1:13" ht="14.4" customHeight="1" x14ac:dyDescent="0.3">
      <c r="A216" s="736" t="s">
        <v>566</v>
      </c>
      <c r="B216" s="737" t="s">
        <v>2828</v>
      </c>
      <c r="C216" s="737" t="s">
        <v>2322</v>
      </c>
      <c r="D216" s="737" t="s">
        <v>2988</v>
      </c>
      <c r="E216" s="737" t="s">
        <v>2989</v>
      </c>
      <c r="F216" s="740"/>
      <c r="G216" s="740"/>
      <c r="H216" s="753">
        <v>0</v>
      </c>
      <c r="I216" s="740">
        <v>90</v>
      </c>
      <c r="J216" s="740">
        <v>25264.79851515816</v>
      </c>
      <c r="K216" s="753">
        <v>1</v>
      </c>
      <c r="L216" s="740">
        <v>90</v>
      </c>
      <c r="M216" s="741">
        <v>25264.79851515816</v>
      </c>
    </row>
    <row r="217" spans="1:13" ht="14.4" customHeight="1" x14ac:dyDescent="0.3">
      <c r="A217" s="736" t="s">
        <v>566</v>
      </c>
      <c r="B217" s="737" t="s">
        <v>3021</v>
      </c>
      <c r="C217" s="737" t="s">
        <v>2562</v>
      </c>
      <c r="D217" s="737" t="s">
        <v>3074</v>
      </c>
      <c r="E217" s="737" t="s">
        <v>3075</v>
      </c>
      <c r="F217" s="740"/>
      <c r="G217" s="740"/>
      <c r="H217" s="753">
        <v>0</v>
      </c>
      <c r="I217" s="740">
        <v>47</v>
      </c>
      <c r="J217" s="740">
        <v>1271266.33</v>
      </c>
      <c r="K217" s="753">
        <v>1</v>
      </c>
      <c r="L217" s="740">
        <v>47</v>
      </c>
      <c r="M217" s="741">
        <v>1271266.33</v>
      </c>
    </row>
    <row r="218" spans="1:13" ht="14.4" customHeight="1" x14ac:dyDescent="0.3">
      <c r="A218" s="736" t="s">
        <v>566</v>
      </c>
      <c r="B218" s="737" t="s">
        <v>2886</v>
      </c>
      <c r="C218" s="737" t="s">
        <v>1511</v>
      </c>
      <c r="D218" s="737" t="s">
        <v>1512</v>
      </c>
      <c r="E218" s="737" t="s">
        <v>2887</v>
      </c>
      <c r="F218" s="740"/>
      <c r="G218" s="740"/>
      <c r="H218" s="753">
        <v>0</v>
      </c>
      <c r="I218" s="740">
        <v>30</v>
      </c>
      <c r="J218" s="740">
        <v>1042.5</v>
      </c>
      <c r="K218" s="753">
        <v>1</v>
      </c>
      <c r="L218" s="740">
        <v>30</v>
      </c>
      <c r="M218" s="741">
        <v>1042.5</v>
      </c>
    </row>
    <row r="219" spans="1:13" ht="14.4" customHeight="1" x14ac:dyDescent="0.3">
      <c r="A219" s="736" t="s">
        <v>566</v>
      </c>
      <c r="B219" s="737" t="s">
        <v>2886</v>
      </c>
      <c r="C219" s="737" t="s">
        <v>2283</v>
      </c>
      <c r="D219" s="737" t="s">
        <v>1512</v>
      </c>
      <c r="E219" s="737" t="s">
        <v>3024</v>
      </c>
      <c r="F219" s="740"/>
      <c r="G219" s="740"/>
      <c r="H219" s="753">
        <v>0</v>
      </c>
      <c r="I219" s="740">
        <v>20</v>
      </c>
      <c r="J219" s="740">
        <v>1282</v>
      </c>
      <c r="K219" s="753">
        <v>1</v>
      </c>
      <c r="L219" s="740">
        <v>20</v>
      </c>
      <c r="M219" s="741">
        <v>1282</v>
      </c>
    </row>
    <row r="220" spans="1:13" ht="14.4" customHeight="1" x14ac:dyDescent="0.3">
      <c r="A220" s="736" t="s">
        <v>566</v>
      </c>
      <c r="B220" s="737" t="s">
        <v>3076</v>
      </c>
      <c r="C220" s="737" t="s">
        <v>2568</v>
      </c>
      <c r="D220" s="737" t="s">
        <v>2569</v>
      </c>
      <c r="E220" s="737" t="s">
        <v>2570</v>
      </c>
      <c r="F220" s="740"/>
      <c r="G220" s="740"/>
      <c r="H220" s="753">
        <v>0</v>
      </c>
      <c r="I220" s="740">
        <v>3</v>
      </c>
      <c r="J220" s="740">
        <v>27780.15</v>
      </c>
      <c r="K220" s="753">
        <v>1</v>
      </c>
      <c r="L220" s="740">
        <v>3</v>
      </c>
      <c r="M220" s="741">
        <v>27780.15</v>
      </c>
    </row>
    <row r="221" spans="1:13" ht="14.4" customHeight="1" x14ac:dyDescent="0.3">
      <c r="A221" s="736" t="s">
        <v>566</v>
      </c>
      <c r="B221" s="737" t="s">
        <v>3077</v>
      </c>
      <c r="C221" s="737" t="s">
        <v>2583</v>
      </c>
      <c r="D221" s="737" t="s">
        <v>3078</v>
      </c>
      <c r="E221" s="737" t="s">
        <v>3079</v>
      </c>
      <c r="F221" s="740"/>
      <c r="G221" s="740"/>
      <c r="H221" s="753">
        <v>0</v>
      </c>
      <c r="I221" s="740">
        <v>2</v>
      </c>
      <c r="J221" s="740">
        <v>7637.08</v>
      </c>
      <c r="K221" s="753">
        <v>1</v>
      </c>
      <c r="L221" s="740">
        <v>2</v>
      </c>
      <c r="M221" s="741">
        <v>7637.08</v>
      </c>
    </row>
    <row r="222" spans="1:13" ht="14.4" customHeight="1" x14ac:dyDescent="0.3">
      <c r="A222" s="736" t="s">
        <v>566</v>
      </c>
      <c r="B222" s="737" t="s">
        <v>3037</v>
      </c>
      <c r="C222" s="737" t="s">
        <v>2320</v>
      </c>
      <c r="D222" s="737" t="s">
        <v>3038</v>
      </c>
      <c r="E222" s="737" t="s">
        <v>1493</v>
      </c>
      <c r="F222" s="740"/>
      <c r="G222" s="740"/>
      <c r="H222" s="753">
        <v>0</v>
      </c>
      <c r="I222" s="740">
        <v>1.5576903999999998</v>
      </c>
      <c r="J222" s="740">
        <v>162.77866900109922</v>
      </c>
      <c r="K222" s="753">
        <v>1</v>
      </c>
      <c r="L222" s="740">
        <v>1.5576903999999998</v>
      </c>
      <c r="M222" s="741">
        <v>162.77866900109922</v>
      </c>
    </row>
    <row r="223" spans="1:13" ht="14.4" customHeight="1" x14ac:dyDescent="0.3">
      <c r="A223" s="736" t="s">
        <v>566</v>
      </c>
      <c r="B223" s="737" t="s">
        <v>3037</v>
      </c>
      <c r="C223" s="737" t="s">
        <v>2317</v>
      </c>
      <c r="D223" s="737" t="s">
        <v>3038</v>
      </c>
      <c r="E223" s="737" t="s">
        <v>3039</v>
      </c>
      <c r="F223" s="740"/>
      <c r="G223" s="740"/>
      <c r="H223" s="753">
        <v>0</v>
      </c>
      <c r="I223" s="740">
        <v>5.2060000000000004</v>
      </c>
      <c r="J223" s="740">
        <v>824.63131679076184</v>
      </c>
      <c r="K223" s="753">
        <v>1</v>
      </c>
      <c r="L223" s="740">
        <v>5.2060000000000004</v>
      </c>
      <c r="M223" s="741">
        <v>824.63131679076184</v>
      </c>
    </row>
    <row r="224" spans="1:13" ht="14.4" customHeight="1" x14ac:dyDescent="0.3">
      <c r="A224" s="736" t="s">
        <v>566</v>
      </c>
      <c r="B224" s="737" t="s">
        <v>3037</v>
      </c>
      <c r="C224" s="737" t="s">
        <v>1658</v>
      </c>
      <c r="D224" s="737" t="s">
        <v>3038</v>
      </c>
      <c r="E224" s="737" t="s">
        <v>3040</v>
      </c>
      <c r="F224" s="740"/>
      <c r="G224" s="740"/>
      <c r="H224" s="753">
        <v>0</v>
      </c>
      <c r="I224" s="740">
        <v>1.161475</v>
      </c>
      <c r="J224" s="740">
        <v>376.89918173682588</v>
      </c>
      <c r="K224" s="753">
        <v>1</v>
      </c>
      <c r="L224" s="740">
        <v>1.161475</v>
      </c>
      <c r="M224" s="741">
        <v>376.89918173682588</v>
      </c>
    </row>
    <row r="225" spans="1:13" ht="14.4" customHeight="1" x14ac:dyDescent="0.3">
      <c r="A225" s="736" t="s">
        <v>566</v>
      </c>
      <c r="B225" s="737" t="s">
        <v>3080</v>
      </c>
      <c r="C225" s="737" t="s">
        <v>2580</v>
      </c>
      <c r="D225" s="737" t="s">
        <v>3081</v>
      </c>
      <c r="E225" s="737" t="s">
        <v>3017</v>
      </c>
      <c r="F225" s="740"/>
      <c r="G225" s="740"/>
      <c r="H225" s="753">
        <v>0</v>
      </c>
      <c r="I225" s="740">
        <v>2</v>
      </c>
      <c r="J225" s="740">
        <v>2.20000010061506</v>
      </c>
      <c r="K225" s="753">
        <v>1</v>
      </c>
      <c r="L225" s="740">
        <v>2</v>
      </c>
      <c r="M225" s="741">
        <v>2.20000010061506</v>
      </c>
    </row>
    <row r="226" spans="1:13" ht="14.4" customHeight="1" x14ac:dyDescent="0.3">
      <c r="A226" s="736" t="s">
        <v>566</v>
      </c>
      <c r="B226" s="737" t="s">
        <v>2911</v>
      </c>
      <c r="C226" s="737" t="s">
        <v>1626</v>
      </c>
      <c r="D226" s="737" t="s">
        <v>2912</v>
      </c>
      <c r="E226" s="737" t="s">
        <v>2913</v>
      </c>
      <c r="F226" s="740"/>
      <c r="G226" s="740"/>
      <c r="H226" s="753">
        <v>0</v>
      </c>
      <c r="I226" s="740">
        <v>18.428000000000001</v>
      </c>
      <c r="J226" s="740">
        <v>4177.706597905757</v>
      </c>
      <c r="K226" s="753">
        <v>1</v>
      </c>
      <c r="L226" s="740">
        <v>18.428000000000001</v>
      </c>
      <c r="M226" s="741">
        <v>4177.706597905757</v>
      </c>
    </row>
    <row r="227" spans="1:13" ht="14.4" customHeight="1" x14ac:dyDescent="0.3">
      <c r="A227" s="736" t="s">
        <v>566</v>
      </c>
      <c r="B227" s="737" t="s">
        <v>2911</v>
      </c>
      <c r="C227" s="737" t="s">
        <v>1639</v>
      </c>
      <c r="D227" s="737" t="s">
        <v>2912</v>
      </c>
      <c r="E227" s="737" t="s">
        <v>2914</v>
      </c>
      <c r="F227" s="740"/>
      <c r="G227" s="740"/>
      <c r="H227" s="753">
        <v>0</v>
      </c>
      <c r="I227" s="740">
        <v>17.545999999999999</v>
      </c>
      <c r="J227" s="740">
        <v>5814.5589346761544</v>
      </c>
      <c r="K227" s="753">
        <v>1</v>
      </c>
      <c r="L227" s="740">
        <v>17.545999999999999</v>
      </c>
      <c r="M227" s="741">
        <v>5814.5589346761544</v>
      </c>
    </row>
    <row r="228" spans="1:13" ht="14.4" customHeight="1" x14ac:dyDescent="0.3">
      <c r="A228" s="736" t="s">
        <v>566</v>
      </c>
      <c r="B228" s="737" t="s">
        <v>3082</v>
      </c>
      <c r="C228" s="737" t="s">
        <v>2565</v>
      </c>
      <c r="D228" s="737" t="s">
        <v>3083</v>
      </c>
      <c r="E228" s="737" t="s">
        <v>3084</v>
      </c>
      <c r="F228" s="740"/>
      <c r="G228" s="740"/>
      <c r="H228" s="753">
        <v>0</v>
      </c>
      <c r="I228" s="740">
        <v>7</v>
      </c>
      <c r="J228" s="740">
        <v>12115.11</v>
      </c>
      <c r="K228" s="753">
        <v>1</v>
      </c>
      <c r="L228" s="740">
        <v>7</v>
      </c>
      <c r="M228" s="741">
        <v>12115.11</v>
      </c>
    </row>
    <row r="229" spans="1:13" ht="14.4" customHeight="1" x14ac:dyDescent="0.3">
      <c r="A229" s="736" t="s">
        <v>566</v>
      </c>
      <c r="B229" s="737" t="s">
        <v>3085</v>
      </c>
      <c r="C229" s="737" t="s">
        <v>2500</v>
      </c>
      <c r="D229" s="737" t="s">
        <v>2497</v>
      </c>
      <c r="E229" s="737" t="s">
        <v>3086</v>
      </c>
      <c r="F229" s="740">
        <v>16</v>
      </c>
      <c r="G229" s="740">
        <v>91946.4</v>
      </c>
      <c r="H229" s="753">
        <v>1</v>
      </c>
      <c r="I229" s="740"/>
      <c r="J229" s="740"/>
      <c r="K229" s="753">
        <v>0</v>
      </c>
      <c r="L229" s="740">
        <v>16</v>
      </c>
      <c r="M229" s="741">
        <v>91946.4</v>
      </c>
    </row>
    <row r="230" spans="1:13" ht="14.4" customHeight="1" x14ac:dyDescent="0.3">
      <c r="A230" s="736" t="s">
        <v>566</v>
      </c>
      <c r="B230" s="737" t="s">
        <v>3085</v>
      </c>
      <c r="C230" s="737" t="s">
        <v>2496</v>
      </c>
      <c r="D230" s="737" t="s">
        <v>2497</v>
      </c>
      <c r="E230" s="737" t="s">
        <v>3087</v>
      </c>
      <c r="F230" s="740">
        <v>110</v>
      </c>
      <c r="G230" s="740">
        <v>189147.2</v>
      </c>
      <c r="H230" s="753">
        <v>1</v>
      </c>
      <c r="I230" s="740"/>
      <c r="J230" s="740"/>
      <c r="K230" s="753">
        <v>0</v>
      </c>
      <c r="L230" s="740">
        <v>110</v>
      </c>
      <c r="M230" s="741">
        <v>189147.2</v>
      </c>
    </row>
    <row r="231" spans="1:13" ht="14.4" customHeight="1" x14ac:dyDescent="0.3">
      <c r="A231" s="736" t="s">
        <v>566</v>
      </c>
      <c r="B231" s="737" t="s">
        <v>2918</v>
      </c>
      <c r="C231" s="737" t="s">
        <v>1629</v>
      </c>
      <c r="D231" s="737" t="s">
        <v>2919</v>
      </c>
      <c r="E231" s="737" t="s">
        <v>2920</v>
      </c>
      <c r="F231" s="740"/>
      <c r="G231" s="740"/>
      <c r="H231" s="753">
        <v>0</v>
      </c>
      <c r="I231" s="740">
        <v>1</v>
      </c>
      <c r="J231" s="740">
        <v>834.66999999999985</v>
      </c>
      <c r="K231" s="753">
        <v>1</v>
      </c>
      <c r="L231" s="740">
        <v>1</v>
      </c>
      <c r="M231" s="741">
        <v>834.66999999999985</v>
      </c>
    </row>
    <row r="232" spans="1:13" ht="14.4" customHeight="1" x14ac:dyDescent="0.3">
      <c r="A232" s="736" t="s">
        <v>566</v>
      </c>
      <c r="B232" s="737" t="s">
        <v>2918</v>
      </c>
      <c r="C232" s="737" t="s">
        <v>2300</v>
      </c>
      <c r="D232" s="737" t="s">
        <v>2919</v>
      </c>
      <c r="E232" s="737" t="s">
        <v>3041</v>
      </c>
      <c r="F232" s="740"/>
      <c r="G232" s="740"/>
      <c r="H232" s="753">
        <v>0</v>
      </c>
      <c r="I232" s="740">
        <v>32</v>
      </c>
      <c r="J232" s="740">
        <v>30424.012754732914</v>
      </c>
      <c r="K232" s="753">
        <v>1</v>
      </c>
      <c r="L232" s="740">
        <v>32</v>
      </c>
      <c r="M232" s="741">
        <v>30424.012754732914</v>
      </c>
    </row>
    <row r="233" spans="1:13" ht="14.4" customHeight="1" x14ac:dyDescent="0.3">
      <c r="A233" s="736" t="s">
        <v>566</v>
      </c>
      <c r="B233" s="737" t="s">
        <v>3042</v>
      </c>
      <c r="C233" s="737" t="s">
        <v>2297</v>
      </c>
      <c r="D233" s="737" t="s">
        <v>2298</v>
      </c>
      <c r="E233" s="737" t="s">
        <v>3043</v>
      </c>
      <c r="F233" s="740"/>
      <c r="G233" s="740"/>
      <c r="H233" s="753">
        <v>0</v>
      </c>
      <c r="I233" s="740">
        <v>20</v>
      </c>
      <c r="J233" s="740">
        <v>419907.40166627022</v>
      </c>
      <c r="K233" s="753">
        <v>1</v>
      </c>
      <c r="L233" s="740">
        <v>20</v>
      </c>
      <c r="M233" s="741">
        <v>419907.40166627022</v>
      </c>
    </row>
    <row r="234" spans="1:13" ht="14.4" customHeight="1" x14ac:dyDescent="0.3">
      <c r="A234" s="736" t="s">
        <v>566</v>
      </c>
      <c r="B234" s="737" t="s">
        <v>3045</v>
      </c>
      <c r="C234" s="737" t="s">
        <v>2341</v>
      </c>
      <c r="D234" s="737" t="s">
        <v>3046</v>
      </c>
      <c r="E234" s="737" t="s">
        <v>3047</v>
      </c>
      <c r="F234" s="740"/>
      <c r="G234" s="740"/>
      <c r="H234" s="753">
        <v>0</v>
      </c>
      <c r="I234" s="740">
        <v>170</v>
      </c>
      <c r="J234" s="740">
        <v>13924.698155212172</v>
      </c>
      <c r="K234" s="753">
        <v>1</v>
      </c>
      <c r="L234" s="740">
        <v>170</v>
      </c>
      <c r="M234" s="741">
        <v>13924.698155212172</v>
      </c>
    </row>
    <row r="235" spans="1:13" ht="14.4" customHeight="1" x14ac:dyDescent="0.3">
      <c r="A235" s="736" t="s">
        <v>566</v>
      </c>
      <c r="B235" s="737" t="s">
        <v>2937</v>
      </c>
      <c r="C235" s="737" t="s">
        <v>1507</v>
      </c>
      <c r="D235" s="737" t="s">
        <v>2940</v>
      </c>
      <c r="E235" s="737" t="s">
        <v>2942</v>
      </c>
      <c r="F235" s="740"/>
      <c r="G235" s="740"/>
      <c r="H235" s="753">
        <v>0</v>
      </c>
      <c r="I235" s="740">
        <v>20</v>
      </c>
      <c r="J235" s="740">
        <v>1137.6000000000004</v>
      </c>
      <c r="K235" s="753">
        <v>1</v>
      </c>
      <c r="L235" s="740">
        <v>20</v>
      </c>
      <c r="M235" s="741">
        <v>1137.6000000000004</v>
      </c>
    </row>
    <row r="236" spans="1:13" ht="14.4" customHeight="1" x14ac:dyDescent="0.3">
      <c r="A236" s="736" t="s">
        <v>569</v>
      </c>
      <c r="B236" s="737" t="s">
        <v>3085</v>
      </c>
      <c r="C236" s="737" t="s">
        <v>2500</v>
      </c>
      <c r="D236" s="737" t="s">
        <v>2497</v>
      </c>
      <c r="E236" s="737" t="s">
        <v>3086</v>
      </c>
      <c r="F236" s="740">
        <v>11</v>
      </c>
      <c r="G236" s="740">
        <v>63213.149999999994</v>
      </c>
      <c r="H236" s="753">
        <v>1</v>
      </c>
      <c r="I236" s="740"/>
      <c r="J236" s="740"/>
      <c r="K236" s="753">
        <v>0</v>
      </c>
      <c r="L236" s="740">
        <v>11</v>
      </c>
      <c r="M236" s="741">
        <v>63213.149999999994</v>
      </c>
    </row>
    <row r="237" spans="1:13" ht="14.4" customHeight="1" x14ac:dyDescent="0.3">
      <c r="A237" s="736" t="s">
        <v>575</v>
      </c>
      <c r="B237" s="737" t="s">
        <v>3077</v>
      </c>
      <c r="C237" s="737" t="s">
        <v>2583</v>
      </c>
      <c r="D237" s="737" t="s">
        <v>3078</v>
      </c>
      <c r="E237" s="737" t="s">
        <v>3079</v>
      </c>
      <c r="F237" s="740"/>
      <c r="G237" s="740"/>
      <c r="H237" s="753">
        <v>0</v>
      </c>
      <c r="I237" s="740">
        <v>4.4048337999999996</v>
      </c>
      <c r="J237" s="740">
        <v>16820.034058652</v>
      </c>
      <c r="K237" s="753">
        <v>1</v>
      </c>
      <c r="L237" s="740">
        <v>4.4048337999999996</v>
      </c>
      <c r="M237" s="741">
        <v>16820.034058652</v>
      </c>
    </row>
    <row r="238" spans="1:13" ht="14.4" customHeight="1" x14ac:dyDescent="0.3">
      <c r="A238" s="736" t="s">
        <v>575</v>
      </c>
      <c r="B238" s="737" t="s">
        <v>3077</v>
      </c>
      <c r="C238" s="737" t="s">
        <v>2586</v>
      </c>
      <c r="D238" s="737" t="s">
        <v>3078</v>
      </c>
      <c r="E238" s="737" t="s">
        <v>3088</v>
      </c>
      <c r="F238" s="740"/>
      <c r="G238" s="740"/>
      <c r="H238" s="753">
        <v>0</v>
      </c>
      <c r="I238" s="740">
        <v>2</v>
      </c>
      <c r="J238" s="740">
        <v>15049.539999999999</v>
      </c>
      <c r="K238" s="753">
        <v>1</v>
      </c>
      <c r="L238" s="740">
        <v>2</v>
      </c>
      <c r="M238" s="741">
        <v>15049.539999999999</v>
      </c>
    </row>
    <row r="239" spans="1:13" ht="14.4" customHeight="1" x14ac:dyDescent="0.3">
      <c r="A239" s="736" t="s">
        <v>575</v>
      </c>
      <c r="B239" s="737" t="s">
        <v>3089</v>
      </c>
      <c r="C239" s="737" t="s">
        <v>2703</v>
      </c>
      <c r="D239" s="737" t="s">
        <v>3090</v>
      </c>
      <c r="E239" s="737" t="s">
        <v>3091</v>
      </c>
      <c r="F239" s="740"/>
      <c r="G239" s="740"/>
      <c r="H239" s="753">
        <v>0</v>
      </c>
      <c r="I239" s="740">
        <v>62</v>
      </c>
      <c r="J239" s="740">
        <v>2618826.8255225718</v>
      </c>
      <c r="K239" s="753">
        <v>1</v>
      </c>
      <c r="L239" s="740">
        <v>62</v>
      </c>
      <c r="M239" s="741">
        <v>2618826.8255225718</v>
      </c>
    </row>
    <row r="240" spans="1:13" ht="14.4" customHeight="1" x14ac:dyDescent="0.3">
      <c r="A240" s="736" t="s">
        <v>575</v>
      </c>
      <c r="B240" s="737" t="s">
        <v>3089</v>
      </c>
      <c r="C240" s="737" t="s">
        <v>2678</v>
      </c>
      <c r="D240" s="737" t="s">
        <v>3090</v>
      </c>
      <c r="E240" s="737" t="s">
        <v>3092</v>
      </c>
      <c r="F240" s="740"/>
      <c r="G240" s="740"/>
      <c r="H240" s="753">
        <v>0</v>
      </c>
      <c r="I240" s="740">
        <v>210.57999999999998</v>
      </c>
      <c r="J240" s="740">
        <v>2964301.5730090225</v>
      </c>
      <c r="K240" s="753">
        <v>1</v>
      </c>
      <c r="L240" s="740">
        <v>210.57999999999998</v>
      </c>
      <c r="M240" s="741">
        <v>2964301.5730090225</v>
      </c>
    </row>
    <row r="241" spans="1:13" ht="14.4" customHeight="1" x14ac:dyDescent="0.3">
      <c r="A241" s="736" t="s">
        <v>575</v>
      </c>
      <c r="B241" s="737" t="s">
        <v>3093</v>
      </c>
      <c r="C241" s="737" t="s">
        <v>2682</v>
      </c>
      <c r="D241" s="737" t="s">
        <v>3094</v>
      </c>
      <c r="E241" s="737" t="s">
        <v>3095</v>
      </c>
      <c r="F241" s="740"/>
      <c r="G241" s="740"/>
      <c r="H241" s="753">
        <v>0</v>
      </c>
      <c r="I241" s="740">
        <v>559.38</v>
      </c>
      <c r="J241" s="740">
        <v>2787390.8720445065</v>
      </c>
      <c r="K241" s="753">
        <v>1</v>
      </c>
      <c r="L241" s="740">
        <v>559.38</v>
      </c>
      <c r="M241" s="741">
        <v>2787390.8720445065</v>
      </c>
    </row>
    <row r="242" spans="1:13" ht="14.4" customHeight="1" x14ac:dyDescent="0.3">
      <c r="A242" s="736" t="s">
        <v>575</v>
      </c>
      <c r="B242" s="737" t="s">
        <v>3096</v>
      </c>
      <c r="C242" s="737" t="s">
        <v>2668</v>
      </c>
      <c r="D242" s="737" t="s">
        <v>2669</v>
      </c>
      <c r="E242" s="737" t="s">
        <v>3097</v>
      </c>
      <c r="F242" s="740"/>
      <c r="G242" s="740"/>
      <c r="H242" s="753">
        <v>0</v>
      </c>
      <c r="I242" s="740">
        <v>5.6970000000000001</v>
      </c>
      <c r="J242" s="740">
        <v>40856.565794545786</v>
      </c>
      <c r="K242" s="753">
        <v>1</v>
      </c>
      <c r="L242" s="740">
        <v>5.6970000000000001</v>
      </c>
      <c r="M242" s="741">
        <v>40856.565794545786</v>
      </c>
    </row>
    <row r="243" spans="1:13" ht="14.4" customHeight="1" x14ac:dyDescent="0.3">
      <c r="A243" s="736" t="s">
        <v>575</v>
      </c>
      <c r="B243" s="737" t="s">
        <v>3096</v>
      </c>
      <c r="C243" s="737" t="s">
        <v>2672</v>
      </c>
      <c r="D243" s="737" t="s">
        <v>2669</v>
      </c>
      <c r="E243" s="737" t="s">
        <v>3098</v>
      </c>
      <c r="F243" s="740"/>
      <c r="G243" s="740"/>
      <c r="H243" s="753">
        <v>0</v>
      </c>
      <c r="I243" s="740">
        <v>5.45</v>
      </c>
      <c r="J243" s="740">
        <v>156342.10695250396</v>
      </c>
      <c r="K243" s="753">
        <v>1</v>
      </c>
      <c r="L243" s="740">
        <v>5.45</v>
      </c>
      <c r="M243" s="741">
        <v>156342.10695250396</v>
      </c>
    </row>
    <row r="244" spans="1:13" ht="14.4" customHeight="1" x14ac:dyDescent="0.3">
      <c r="A244" s="736" t="s">
        <v>575</v>
      </c>
      <c r="B244" s="737" t="s">
        <v>3099</v>
      </c>
      <c r="C244" s="737" t="s">
        <v>2686</v>
      </c>
      <c r="D244" s="737" t="s">
        <v>3100</v>
      </c>
      <c r="E244" s="737" t="s">
        <v>1493</v>
      </c>
      <c r="F244" s="740"/>
      <c r="G244" s="740"/>
      <c r="H244" s="753">
        <v>0</v>
      </c>
      <c r="I244" s="740">
        <v>128.61799999999999</v>
      </c>
      <c r="J244" s="740">
        <v>1355311.4032920003</v>
      </c>
      <c r="K244" s="753">
        <v>1</v>
      </c>
      <c r="L244" s="740">
        <v>128.61799999999999</v>
      </c>
      <c r="M244" s="741">
        <v>1355311.4032920003</v>
      </c>
    </row>
    <row r="245" spans="1:13" ht="14.4" customHeight="1" x14ac:dyDescent="0.3">
      <c r="A245" s="736" t="s">
        <v>575</v>
      </c>
      <c r="B245" s="737" t="s">
        <v>3101</v>
      </c>
      <c r="C245" s="737" t="s">
        <v>2709</v>
      </c>
      <c r="D245" s="737" t="s">
        <v>3102</v>
      </c>
      <c r="E245" s="737" t="s">
        <v>3103</v>
      </c>
      <c r="F245" s="740"/>
      <c r="G245" s="740"/>
      <c r="H245" s="753">
        <v>0</v>
      </c>
      <c r="I245" s="740">
        <v>62</v>
      </c>
      <c r="J245" s="740">
        <v>3070068.7256477429</v>
      </c>
      <c r="K245" s="753">
        <v>1</v>
      </c>
      <c r="L245" s="740">
        <v>62</v>
      </c>
      <c r="M245" s="741">
        <v>3070068.7256477429</v>
      </c>
    </row>
    <row r="246" spans="1:13" ht="14.4" customHeight="1" x14ac:dyDescent="0.3">
      <c r="A246" s="736" t="s">
        <v>575</v>
      </c>
      <c r="B246" s="737" t="s">
        <v>3104</v>
      </c>
      <c r="C246" s="737" t="s">
        <v>2691</v>
      </c>
      <c r="D246" s="737" t="s">
        <v>3105</v>
      </c>
      <c r="E246" s="737" t="s">
        <v>3106</v>
      </c>
      <c r="F246" s="740"/>
      <c r="G246" s="740"/>
      <c r="H246" s="753">
        <v>0</v>
      </c>
      <c r="I246" s="740">
        <v>8</v>
      </c>
      <c r="J246" s="740">
        <v>207030.87765028814</v>
      </c>
      <c r="K246" s="753">
        <v>1</v>
      </c>
      <c r="L246" s="740">
        <v>8</v>
      </c>
      <c r="M246" s="741">
        <v>207030.87765028814</v>
      </c>
    </row>
    <row r="247" spans="1:13" ht="14.4" customHeight="1" x14ac:dyDescent="0.3">
      <c r="A247" s="736" t="s">
        <v>575</v>
      </c>
      <c r="B247" s="737" t="s">
        <v>3080</v>
      </c>
      <c r="C247" s="737" t="s">
        <v>2580</v>
      </c>
      <c r="D247" s="737" t="s">
        <v>3081</v>
      </c>
      <c r="E247" s="737" t="s">
        <v>3017</v>
      </c>
      <c r="F247" s="740"/>
      <c r="G247" s="740"/>
      <c r="H247" s="753">
        <v>0</v>
      </c>
      <c r="I247" s="740">
        <v>1</v>
      </c>
      <c r="J247" s="740">
        <v>43731.03</v>
      </c>
      <c r="K247" s="753">
        <v>1</v>
      </c>
      <c r="L247" s="740">
        <v>1</v>
      </c>
      <c r="M247" s="741">
        <v>43731.03</v>
      </c>
    </row>
    <row r="248" spans="1:13" ht="14.4" customHeight="1" x14ac:dyDescent="0.3">
      <c r="A248" s="736" t="s">
        <v>575</v>
      </c>
      <c r="B248" s="737" t="s">
        <v>3080</v>
      </c>
      <c r="C248" s="737" t="s">
        <v>2689</v>
      </c>
      <c r="D248" s="737" t="s">
        <v>3081</v>
      </c>
      <c r="E248" s="737" t="s">
        <v>3069</v>
      </c>
      <c r="F248" s="740"/>
      <c r="G248" s="740"/>
      <c r="H248" s="753">
        <v>0</v>
      </c>
      <c r="I248" s="740">
        <v>4</v>
      </c>
      <c r="J248" s="740">
        <v>349848.11911194789</v>
      </c>
      <c r="K248" s="753">
        <v>1</v>
      </c>
      <c r="L248" s="740">
        <v>4</v>
      </c>
      <c r="M248" s="741">
        <v>349848.11911194789</v>
      </c>
    </row>
    <row r="249" spans="1:13" ht="14.4" customHeight="1" x14ac:dyDescent="0.3">
      <c r="A249" s="736" t="s">
        <v>575</v>
      </c>
      <c r="B249" s="737" t="s">
        <v>3107</v>
      </c>
      <c r="C249" s="737" t="s">
        <v>2700</v>
      </c>
      <c r="D249" s="737" t="s">
        <v>3108</v>
      </c>
      <c r="E249" s="737" t="s">
        <v>3109</v>
      </c>
      <c r="F249" s="740"/>
      <c r="G249" s="740"/>
      <c r="H249" s="753">
        <v>0</v>
      </c>
      <c r="I249" s="740">
        <v>11</v>
      </c>
      <c r="J249" s="740">
        <v>192559.39999999997</v>
      </c>
      <c r="K249" s="753">
        <v>1</v>
      </c>
      <c r="L249" s="740">
        <v>11</v>
      </c>
      <c r="M249" s="741">
        <v>192559.39999999997</v>
      </c>
    </row>
    <row r="250" spans="1:13" ht="14.4" customHeight="1" x14ac:dyDescent="0.3">
      <c r="A250" s="736" t="s">
        <v>575</v>
      </c>
      <c r="B250" s="737" t="s">
        <v>3107</v>
      </c>
      <c r="C250" s="737" t="s">
        <v>2674</v>
      </c>
      <c r="D250" s="737" t="s">
        <v>3108</v>
      </c>
      <c r="E250" s="737" t="s">
        <v>3110</v>
      </c>
      <c r="F250" s="740"/>
      <c r="G250" s="740"/>
      <c r="H250" s="753">
        <v>0</v>
      </c>
      <c r="I250" s="740">
        <v>3</v>
      </c>
      <c r="J250" s="740">
        <v>210064.8</v>
      </c>
      <c r="K250" s="753">
        <v>1</v>
      </c>
      <c r="L250" s="740">
        <v>3</v>
      </c>
      <c r="M250" s="741">
        <v>210064.8</v>
      </c>
    </row>
    <row r="251" spans="1:13" ht="14.4" customHeight="1" x14ac:dyDescent="0.3">
      <c r="A251" s="736" t="s">
        <v>575</v>
      </c>
      <c r="B251" s="737" t="s">
        <v>3111</v>
      </c>
      <c r="C251" s="737" t="s">
        <v>2706</v>
      </c>
      <c r="D251" s="737" t="s">
        <v>3112</v>
      </c>
      <c r="E251" s="737" t="s">
        <v>3113</v>
      </c>
      <c r="F251" s="740"/>
      <c r="G251" s="740"/>
      <c r="H251" s="753">
        <v>0</v>
      </c>
      <c r="I251" s="740">
        <v>3</v>
      </c>
      <c r="J251" s="740">
        <v>58958.58</v>
      </c>
      <c r="K251" s="753">
        <v>1</v>
      </c>
      <c r="L251" s="740">
        <v>3</v>
      </c>
      <c r="M251" s="741">
        <v>58958.58</v>
      </c>
    </row>
    <row r="252" spans="1:13" ht="14.4" customHeight="1" x14ac:dyDescent="0.3">
      <c r="A252" s="736" t="s">
        <v>575</v>
      </c>
      <c r="B252" s="737" t="s">
        <v>3111</v>
      </c>
      <c r="C252" s="737" t="s">
        <v>2694</v>
      </c>
      <c r="D252" s="737" t="s">
        <v>3112</v>
      </c>
      <c r="E252" s="737" t="s">
        <v>3114</v>
      </c>
      <c r="F252" s="740"/>
      <c r="G252" s="740"/>
      <c r="H252" s="753">
        <v>0</v>
      </c>
      <c r="I252" s="740">
        <v>9</v>
      </c>
      <c r="J252" s="740">
        <v>689573.97</v>
      </c>
      <c r="K252" s="753">
        <v>1</v>
      </c>
      <c r="L252" s="740">
        <v>9</v>
      </c>
      <c r="M252" s="741">
        <v>689573.97</v>
      </c>
    </row>
    <row r="253" spans="1:13" ht="14.4" customHeight="1" thickBot="1" x14ac:dyDescent="0.35">
      <c r="A253" s="742" t="s">
        <v>575</v>
      </c>
      <c r="B253" s="743" t="s">
        <v>3115</v>
      </c>
      <c r="C253" s="743" t="s">
        <v>2712</v>
      </c>
      <c r="D253" s="743" t="s">
        <v>3116</v>
      </c>
      <c r="E253" s="743" t="s">
        <v>3117</v>
      </c>
      <c r="F253" s="746"/>
      <c r="G253" s="746"/>
      <c r="H253" s="754">
        <v>0</v>
      </c>
      <c r="I253" s="746">
        <v>10</v>
      </c>
      <c r="J253" s="746">
        <v>337238.63543487911</v>
      </c>
      <c r="K253" s="754">
        <v>1</v>
      </c>
      <c r="L253" s="746">
        <v>10</v>
      </c>
      <c r="M253" s="747">
        <v>337238.63543487911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76" t="s">
        <v>256</v>
      </c>
      <c r="B1" s="576"/>
      <c r="C1" s="576"/>
      <c r="D1" s="576"/>
      <c r="E1" s="576"/>
      <c r="F1" s="538"/>
      <c r="G1" s="538"/>
      <c r="H1" s="538"/>
      <c r="I1" s="538"/>
      <c r="J1" s="569"/>
      <c r="K1" s="569"/>
      <c r="L1" s="569"/>
      <c r="M1" s="569"/>
      <c r="N1" s="569"/>
      <c r="O1" s="569"/>
      <c r="P1" s="569"/>
      <c r="Q1" s="569"/>
    </row>
    <row r="2" spans="1:17" ht="14.4" customHeight="1" thickBot="1" x14ac:dyDescent="0.35">
      <c r="A2" s="374" t="s">
        <v>323</v>
      </c>
      <c r="B2" s="336"/>
      <c r="C2" s="336"/>
      <c r="D2" s="336"/>
      <c r="E2" s="336"/>
    </row>
    <row r="3" spans="1:17" ht="14.4" customHeight="1" thickBot="1" x14ac:dyDescent="0.35">
      <c r="A3" s="442" t="s">
        <v>3</v>
      </c>
      <c r="B3" s="446">
        <f>SUM(B6:B1048576)</f>
        <v>1442</v>
      </c>
      <c r="C3" s="447">
        <f>SUM(C6:C1048576)</f>
        <v>1151</v>
      </c>
      <c r="D3" s="447">
        <f>SUM(D6:D1048576)</f>
        <v>95</v>
      </c>
      <c r="E3" s="448">
        <f>SUM(E6:E1048576)</f>
        <v>409</v>
      </c>
      <c r="F3" s="445">
        <f>IF(SUM($B3:$E3)=0,"",B3/SUM($B3:$E3))</f>
        <v>0.46561188246690344</v>
      </c>
      <c r="G3" s="443">
        <f t="shared" ref="G3:I3" si="0">IF(SUM($B3:$E3)=0,"",C3/SUM($B3:$E3))</f>
        <v>0.37164998385534387</v>
      </c>
      <c r="H3" s="443">
        <f t="shared" si="0"/>
        <v>3.0674846625766871E-2</v>
      </c>
      <c r="I3" s="444">
        <f t="shared" si="0"/>
        <v>0.13206328705198581</v>
      </c>
      <c r="J3" s="447">
        <f>SUM(J6:J1048576)</f>
        <v>154</v>
      </c>
      <c r="K3" s="447">
        <f>SUM(K6:K1048576)</f>
        <v>346</v>
      </c>
      <c r="L3" s="447">
        <f>SUM(L6:L1048576)</f>
        <v>95</v>
      </c>
      <c r="M3" s="448">
        <f>SUM(M6:M1048576)</f>
        <v>60</v>
      </c>
      <c r="N3" s="445">
        <f>IF(SUM($J3:$M3)=0,"",J3/SUM($J3:$M3))</f>
        <v>0.23511450381679388</v>
      </c>
      <c r="O3" s="443">
        <f t="shared" ref="O3:Q3" si="1">IF(SUM($J3:$M3)=0,"",K3/SUM($J3:$M3))</f>
        <v>0.52824427480916025</v>
      </c>
      <c r="P3" s="443">
        <f t="shared" si="1"/>
        <v>0.14503816793893129</v>
      </c>
      <c r="Q3" s="444">
        <f t="shared" si="1"/>
        <v>9.1603053435114504E-2</v>
      </c>
    </row>
    <row r="4" spans="1:17" ht="14.4" customHeight="1" thickBot="1" x14ac:dyDescent="0.35">
      <c r="A4" s="441"/>
      <c r="B4" s="589" t="s">
        <v>258</v>
      </c>
      <c r="C4" s="590"/>
      <c r="D4" s="590"/>
      <c r="E4" s="591"/>
      <c r="F4" s="586" t="s">
        <v>263</v>
      </c>
      <c r="G4" s="587"/>
      <c r="H4" s="587"/>
      <c r="I4" s="588"/>
      <c r="J4" s="589" t="s">
        <v>264</v>
      </c>
      <c r="K4" s="590"/>
      <c r="L4" s="590"/>
      <c r="M4" s="591"/>
      <c r="N4" s="586" t="s">
        <v>265</v>
      </c>
      <c r="O4" s="587"/>
      <c r="P4" s="587"/>
      <c r="Q4" s="588"/>
    </row>
    <row r="5" spans="1:17" ht="14.4" customHeight="1" thickBot="1" x14ac:dyDescent="0.35">
      <c r="A5" s="769" t="s">
        <v>257</v>
      </c>
      <c r="B5" s="770" t="s">
        <v>259</v>
      </c>
      <c r="C5" s="770" t="s">
        <v>260</v>
      </c>
      <c r="D5" s="770" t="s">
        <v>261</v>
      </c>
      <c r="E5" s="771" t="s">
        <v>262</v>
      </c>
      <c r="F5" s="772" t="s">
        <v>259</v>
      </c>
      <c r="G5" s="773" t="s">
        <v>260</v>
      </c>
      <c r="H5" s="773" t="s">
        <v>261</v>
      </c>
      <c r="I5" s="774" t="s">
        <v>262</v>
      </c>
      <c r="J5" s="770" t="s">
        <v>259</v>
      </c>
      <c r="K5" s="770" t="s">
        <v>260</v>
      </c>
      <c r="L5" s="770" t="s">
        <v>261</v>
      </c>
      <c r="M5" s="771" t="s">
        <v>262</v>
      </c>
      <c r="N5" s="772" t="s">
        <v>259</v>
      </c>
      <c r="O5" s="773" t="s">
        <v>260</v>
      </c>
      <c r="P5" s="773" t="s">
        <v>261</v>
      </c>
      <c r="Q5" s="774" t="s">
        <v>262</v>
      </c>
    </row>
    <row r="6" spans="1:17" ht="14.4" customHeight="1" x14ac:dyDescent="0.3">
      <c r="A6" s="778" t="s">
        <v>3119</v>
      </c>
      <c r="B6" s="784"/>
      <c r="C6" s="734"/>
      <c r="D6" s="734"/>
      <c r="E6" s="735"/>
      <c r="F6" s="781"/>
      <c r="G6" s="752"/>
      <c r="H6" s="752"/>
      <c r="I6" s="787"/>
      <c r="J6" s="784"/>
      <c r="K6" s="734"/>
      <c r="L6" s="734"/>
      <c r="M6" s="735"/>
      <c r="N6" s="781"/>
      <c r="O6" s="752"/>
      <c r="P6" s="752"/>
      <c r="Q6" s="775"/>
    </row>
    <row r="7" spans="1:17" ht="14.4" customHeight="1" x14ac:dyDescent="0.3">
      <c r="A7" s="779" t="s">
        <v>3120</v>
      </c>
      <c r="B7" s="785">
        <v>718</v>
      </c>
      <c r="C7" s="740">
        <v>551</v>
      </c>
      <c r="D7" s="740">
        <v>33</v>
      </c>
      <c r="E7" s="741"/>
      <c r="F7" s="782">
        <v>0.55145929339477728</v>
      </c>
      <c r="G7" s="753">
        <v>0.42319508448540705</v>
      </c>
      <c r="H7" s="753">
        <v>2.5345622119815669E-2</v>
      </c>
      <c r="I7" s="788">
        <v>0</v>
      </c>
      <c r="J7" s="785">
        <v>47</v>
      </c>
      <c r="K7" s="740">
        <v>150</v>
      </c>
      <c r="L7" s="740">
        <v>33</v>
      </c>
      <c r="M7" s="741"/>
      <c r="N7" s="782">
        <v>0.20434782608695654</v>
      </c>
      <c r="O7" s="753">
        <v>0.65217391304347827</v>
      </c>
      <c r="P7" s="753">
        <v>0.14347826086956522</v>
      </c>
      <c r="Q7" s="776">
        <v>0</v>
      </c>
    </row>
    <row r="8" spans="1:17" ht="14.4" customHeight="1" x14ac:dyDescent="0.3">
      <c r="A8" s="779" t="s">
        <v>3121</v>
      </c>
      <c r="B8" s="785">
        <v>412</v>
      </c>
      <c r="C8" s="740">
        <v>515</v>
      </c>
      <c r="D8" s="740">
        <v>62</v>
      </c>
      <c r="E8" s="741"/>
      <c r="F8" s="782">
        <v>0.416582406471183</v>
      </c>
      <c r="G8" s="753">
        <v>0.52072800808897879</v>
      </c>
      <c r="H8" s="753">
        <v>6.2689585439838214E-2</v>
      </c>
      <c r="I8" s="788">
        <v>0</v>
      </c>
      <c r="J8" s="785">
        <v>49</v>
      </c>
      <c r="K8" s="740">
        <v>162</v>
      </c>
      <c r="L8" s="740">
        <v>62</v>
      </c>
      <c r="M8" s="741"/>
      <c r="N8" s="782">
        <v>0.17948717948717949</v>
      </c>
      <c r="O8" s="753">
        <v>0.59340659340659341</v>
      </c>
      <c r="P8" s="753">
        <v>0.2271062271062271</v>
      </c>
      <c r="Q8" s="776">
        <v>0</v>
      </c>
    </row>
    <row r="9" spans="1:17" ht="14.4" customHeight="1" x14ac:dyDescent="0.3">
      <c r="A9" s="779" t="s">
        <v>3122</v>
      </c>
      <c r="B9" s="785">
        <v>289</v>
      </c>
      <c r="C9" s="740">
        <v>67</v>
      </c>
      <c r="D9" s="740"/>
      <c r="E9" s="741"/>
      <c r="F9" s="782">
        <v>0.8117977528089888</v>
      </c>
      <c r="G9" s="753">
        <v>0.18820224719101122</v>
      </c>
      <c r="H9" s="753">
        <v>0</v>
      </c>
      <c r="I9" s="788">
        <v>0</v>
      </c>
      <c r="J9" s="785">
        <v>43</v>
      </c>
      <c r="K9" s="740">
        <v>28</v>
      </c>
      <c r="L9" s="740"/>
      <c r="M9" s="741"/>
      <c r="N9" s="782">
        <v>0.60563380281690138</v>
      </c>
      <c r="O9" s="753">
        <v>0.39436619718309857</v>
      </c>
      <c r="P9" s="753">
        <v>0</v>
      </c>
      <c r="Q9" s="776">
        <v>0</v>
      </c>
    </row>
    <row r="10" spans="1:17" ht="14.4" customHeight="1" x14ac:dyDescent="0.3">
      <c r="A10" s="779" t="s">
        <v>3123</v>
      </c>
      <c r="B10" s="785">
        <v>16</v>
      </c>
      <c r="C10" s="740"/>
      <c r="D10" s="740"/>
      <c r="E10" s="741"/>
      <c r="F10" s="782">
        <v>1</v>
      </c>
      <c r="G10" s="753">
        <v>0</v>
      </c>
      <c r="H10" s="753">
        <v>0</v>
      </c>
      <c r="I10" s="788">
        <v>0</v>
      </c>
      <c r="J10" s="785">
        <v>12</v>
      </c>
      <c r="K10" s="740"/>
      <c r="L10" s="740"/>
      <c r="M10" s="741"/>
      <c r="N10" s="782">
        <v>1</v>
      </c>
      <c r="O10" s="753">
        <v>0</v>
      </c>
      <c r="P10" s="753">
        <v>0</v>
      </c>
      <c r="Q10" s="776">
        <v>0</v>
      </c>
    </row>
    <row r="11" spans="1:17" ht="14.4" customHeight="1" x14ac:dyDescent="0.3">
      <c r="A11" s="779" t="s">
        <v>3124</v>
      </c>
      <c r="B11" s="785">
        <v>7</v>
      </c>
      <c r="C11" s="740">
        <v>18</v>
      </c>
      <c r="D11" s="740"/>
      <c r="E11" s="741"/>
      <c r="F11" s="782">
        <v>0.28000000000000003</v>
      </c>
      <c r="G11" s="753">
        <v>0.72</v>
      </c>
      <c r="H11" s="753">
        <v>0</v>
      </c>
      <c r="I11" s="788">
        <v>0</v>
      </c>
      <c r="J11" s="785">
        <v>3</v>
      </c>
      <c r="K11" s="740">
        <v>6</v>
      </c>
      <c r="L11" s="740"/>
      <c r="M11" s="741"/>
      <c r="N11" s="782">
        <v>0.33333333333333331</v>
      </c>
      <c r="O11" s="753">
        <v>0.66666666666666663</v>
      </c>
      <c r="P11" s="753">
        <v>0</v>
      </c>
      <c r="Q11" s="776">
        <v>0</v>
      </c>
    </row>
    <row r="12" spans="1:17" ht="14.4" customHeight="1" thickBot="1" x14ac:dyDescent="0.35">
      <c r="A12" s="780" t="s">
        <v>3125</v>
      </c>
      <c r="B12" s="786"/>
      <c r="C12" s="746"/>
      <c r="D12" s="746"/>
      <c r="E12" s="747">
        <v>409</v>
      </c>
      <c r="F12" s="783">
        <v>0</v>
      </c>
      <c r="G12" s="754">
        <v>0</v>
      </c>
      <c r="H12" s="754">
        <v>0</v>
      </c>
      <c r="I12" s="789">
        <v>1</v>
      </c>
      <c r="J12" s="786"/>
      <c r="K12" s="746"/>
      <c r="L12" s="746"/>
      <c r="M12" s="747">
        <v>60</v>
      </c>
      <c r="N12" s="783">
        <v>0</v>
      </c>
      <c r="O12" s="754">
        <v>0</v>
      </c>
      <c r="P12" s="754">
        <v>0</v>
      </c>
      <c r="Q12" s="777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76" t="s">
        <v>177</v>
      </c>
      <c r="B1" s="576"/>
      <c r="C1" s="576"/>
      <c r="D1" s="576"/>
      <c r="E1" s="576"/>
      <c r="F1" s="576"/>
      <c r="G1" s="576"/>
      <c r="H1" s="576"/>
      <c r="I1" s="538"/>
      <c r="J1" s="538"/>
      <c r="K1" s="538"/>
      <c r="L1" s="538"/>
    </row>
    <row r="2" spans="1:14" ht="14.4" customHeight="1" thickBot="1" x14ac:dyDescent="0.35">
      <c r="A2" s="374" t="s">
        <v>323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93" t="s">
        <v>15</v>
      </c>
      <c r="D3" s="592"/>
      <c r="E3" s="592" t="s">
        <v>16</v>
      </c>
      <c r="F3" s="592"/>
      <c r="G3" s="592"/>
      <c r="H3" s="592"/>
      <c r="I3" s="592" t="s">
        <v>190</v>
      </c>
      <c r="J3" s="592"/>
      <c r="K3" s="592"/>
      <c r="L3" s="59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0">
        <v>21</v>
      </c>
      <c r="B5" s="721" t="s">
        <v>2715</v>
      </c>
      <c r="C5" s="724">
        <v>7044452.1900000023</v>
      </c>
      <c r="D5" s="724">
        <v>3797</v>
      </c>
      <c r="E5" s="724">
        <v>4417580.129999998</v>
      </c>
      <c r="F5" s="790">
        <v>0.62710059076999669</v>
      </c>
      <c r="G5" s="724">
        <v>2392</v>
      </c>
      <c r="H5" s="790">
        <v>0.62997102976033714</v>
      </c>
      <c r="I5" s="724">
        <v>2626872.0600000033</v>
      </c>
      <c r="J5" s="790">
        <v>0.37289940923000325</v>
      </c>
      <c r="K5" s="724">
        <v>1405</v>
      </c>
      <c r="L5" s="790">
        <v>0.37002897023966291</v>
      </c>
      <c r="M5" s="724" t="s">
        <v>74</v>
      </c>
      <c r="N5" s="270"/>
    </row>
    <row r="6" spans="1:14" ht="14.4" customHeight="1" x14ac:dyDescent="0.3">
      <c r="A6" s="720">
        <v>21</v>
      </c>
      <c r="B6" s="721" t="s">
        <v>3126</v>
      </c>
      <c r="C6" s="724">
        <v>6726858.660000002</v>
      </c>
      <c r="D6" s="724">
        <v>3549</v>
      </c>
      <c r="E6" s="724">
        <v>4215656.6099999985</v>
      </c>
      <c r="F6" s="790">
        <v>0.62669023136573487</v>
      </c>
      <c r="G6" s="724">
        <v>2231</v>
      </c>
      <c r="H6" s="790">
        <v>0.62862778247393636</v>
      </c>
      <c r="I6" s="724">
        <v>2511202.0500000031</v>
      </c>
      <c r="J6" s="790">
        <v>0.37330976863426507</v>
      </c>
      <c r="K6" s="724">
        <v>1318</v>
      </c>
      <c r="L6" s="790">
        <v>0.3713722175260637</v>
      </c>
      <c r="M6" s="724" t="s">
        <v>1</v>
      </c>
      <c r="N6" s="270"/>
    </row>
    <row r="7" spans="1:14" ht="14.4" customHeight="1" x14ac:dyDescent="0.3">
      <c r="A7" s="720">
        <v>21</v>
      </c>
      <c r="B7" s="721" t="s">
        <v>3127</v>
      </c>
      <c r="C7" s="724">
        <v>0</v>
      </c>
      <c r="D7" s="724">
        <v>43</v>
      </c>
      <c r="E7" s="724">
        <v>0</v>
      </c>
      <c r="F7" s="790" t="s">
        <v>555</v>
      </c>
      <c r="G7" s="724">
        <v>36</v>
      </c>
      <c r="H7" s="790">
        <v>0.83720930232558144</v>
      </c>
      <c r="I7" s="724">
        <v>0</v>
      </c>
      <c r="J7" s="790" t="s">
        <v>555</v>
      </c>
      <c r="K7" s="724">
        <v>7</v>
      </c>
      <c r="L7" s="790">
        <v>0.16279069767441862</v>
      </c>
      <c r="M7" s="724" t="s">
        <v>1</v>
      </c>
      <c r="N7" s="270"/>
    </row>
    <row r="8" spans="1:14" ht="14.4" customHeight="1" x14ac:dyDescent="0.3">
      <c r="A8" s="720">
        <v>21</v>
      </c>
      <c r="B8" s="721" t="s">
        <v>3128</v>
      </c>
      <c r="C8" s="724">
        <v>317593.52999999997</v>
      </c>
      <c r="D8" s="724">
        <v>205</v>
      </c>
      <c r="E8" s="724">
        <v>201923.51999999996</v>
      </c>
      <c r="F8" s="790">
        <v>0.6357922971541643</v>
      </c>
      <c r="G8" s="724">
        <v>125</v>
      </c>
      <c r="H8" s="790">
        <v>0.6097560975609756</v>
      </c>
      <c r="I8" s="724">
        <v>115670.01000000001</v>
      </c>
      <c r="J8" s="790">
        <v>0.36420770284583576</v>
      </c>
      <c r="K8" s="724">
        <v>80</v>
      </c>
      <c r="L8" s="790">
        <v>0.3902439024390244</v>
      </c>
      <c r="M8" s="724" t="s">
        <v>1</v>
      </c>
      <c r="N8" s="270"/>
    </row>
    <row r="9" spans="1:14" ht="14.4" customHeight="1" x14ac:dyDescent="0.3">
      <c r="A9" s="720" t="s">
        <v>553</v>
      </c>
      <c r="B9" s="721" t="s">
        <v>3</v>
      </c>
      <c r="C9" s="724">
        <v>7044452.1900000023</v>
      </c>
      <c r="D9" s="724">
        <v>3797</v>
      </c>
      <c r="E9" s="724">
        <v>4417580.129999998</v>
      </c>
      <c r="F9" s="790">
        <v>0.62710059076999669</v>
      </c>
      <c r="G9" s="724">
        <v>2392</v>
      </c>
      <c r="H9" s="790">
        <v>0.62997102976033714</v>
      </c>
      <c r="I9" s="724">
        <v>2626872.0600000033</v>
      </c>
      <c r="J9" s="790">
        <v>0.37289940923000325</v>
      </c>
      <c r="K9" s="724">
        <v>1405</v>
      </c>
      <c r="L9" s="790">
        <v>0.37002897023966291</v>
      </c>
      <c r="M9" s="724" t="s">
        <v>557</v>
      </c>
      <c r="N9" s="270"/>
    </row>
    <row r="11" spans="1:14" ht="14.4" customHeight="1" x14ac:dyDescent="0.3">
      <c r="A11" s="720">
        <v>21</v>
      </c>
      <c r="B11" s="721" t="s">
        <v>2715</v>
      </c>
      <c r="C11" s="724" t="s">
        <v>555</v>
      </c>
      <c r="D11" s="724" t="s">
        <v>555</v>
      </c>
      <c r="E11" s="724" t="s">
        <v>555</v>
      </c>
      <c r="F11" s="790" t="s">
        <v>555</v>
      </c>
      <c r="G11" s="724" t="s">
        <v>555</v>
      </c>
      <c r="H11" s="790" t="s">
        <v>555</v>
      </c>
      <c r="I11" s="724" t="s">
        <v>555</v>
      </c>
      <c r="J11" s="790" t="s">
        <v>555</v>
      </c>
      <c r="K11" s="724" t="s">
        <v>555</v>
      </c>
      <c r="L11" s="790" t="s">
        <v>555</v>
      </c>
      <c r="M11" s="724" t="s">
        <v>74</v>
      </c>
      <c r="N11" s="270"/>
    </row>
    <row r="12" spans="1:14" ht="14.4" customHeight="1" x14ac:dyDescent="0.3">
      <c r="A12" s="720" t="s">
        <v>3129</v>
      </c>
      <c r="B12" s="721" t="s">
        <v>3126</v>
      </c>
      <c r="C12" s="724">
        <v>366757.37999999995</v>
      </c>
      <c r="D12" s="724">
        <v>368</v>
      </c>
      <c r="E12" s="724">
        <v>239710.80000000002</v>
      </c>
      <c r="F12" s="790">
        <v>0.65359502786283419</v>
      </c>
      <c r="G12" s="724">
        <v>195</v>
      </c>
      <c r="H12" s="790">
        <v>0.52989130434782605</v>
      </c>
      <c r="I12" s="724">
        <v>127046.57999999994</v>
      </c>
      <c r="J12" s="790">
        <v>0.34640497213716587</v>
      </c>
      <c r="K12" s="724">
        <v>173</v>
      </c>
      <c r="L12" s="790">
        <v>0.47010869565217389</v>
      </c>
      <c r="M12" s="724" t="s">
        <v>1</v>
      </c>
      <c r="N12" s="270"/>
    </row>
    <row r="13" spans="1:14" ht="14.4" customHeight="1" x14ac:dyDescent="0.3">
      <c r="A13" s="720" t="s">
        <v>3129</v>
      </c>
      <c r="B13" s="721" t="s">
        <v>3127</v>
      </c>
      <c r="C13" s="724">
        <v>0</v>
      </c>
      <c r="D13" s="724">
        <v>1</v>
      </c>
      <c r="E13" s="724">
        <v>0</v>
      </c>
      <c r="F13" s="790" t="s">
        <v>555</v>
      </c>
      <c r="G13" s="724">
        <v>1</v>
      </c>
      <c r="H13" s="790">
        <v>1</v>
      </c>
      <c r="I13" s="724" t="s">
        <v>555</v>
      </c>
      <c r="J13" s="790" t="s">
        <v>555</v>
      </c>
      <c r="K13" s="724" t="s">
        <v>555</v>
      </c>
      <c r="L13" s="790">
        <v>0</v>
      </c>
      <c r="M13" s="724" t="s">
        <v>1</v>
      </c>
      <c r="N13" s="270"/>
    </row>
    <row r="14" spans="1:14" ht="14.4" customHeight="1" x14ac:dyDescent="0.3">
      <c r="A14" s="720" t="s">
        <v>3129</v>
      </c>
      <c r="B14" s="721" t="s">
        <v>3128</v>
      </c>
      <c r="C14" s="724">
        <v>11365.650000000001</v>
      </c>
      <c r="D14" s="724">
        <v>11</v>
      </c>
      <c r="E14" s="724">
        <v>6098.52</v>
      </c>
      <c r="F14" s="790">
        <v>0.53657467896688704</v>
      </c>
      <c r="G14" s="724">
        <v>6</v>
      </c>
      <c r="H14" s="790">
        <v>0.54545454545454541</v>
      </c>
      <c r="I14" s="724">
        <v>5267.13</v>
      </c>
      <c r="J14" s="790">
        <v>0.4634253210331129</v>
      </c>
      <c r="K14" s="724">
        <v>5</v>
      </c>
      <c r="L14" s="790">
        <v>0.45454545454545453</v>
      </c>
      <c r="M14" s="724" t="s">
        <v>1</v>
      </c>
      <c r="N14" s="270"/>
    </row>
    <row r="15" spans="1:14" ht="14.4" customHeight="1" x14ac:dyDescent="0.3">
      <c r="A15" s="720" t="s">
        <v>3129</v>
      </c>
      <c r="B15" s="721" t="s">
        <v>3130</v>
      </c>
      <c r="C15" s="724">
        <v>378123.02999999997</v>
      </c>
      <c r="D15" s="724">
        <v>380</v>
      </c>
      <c r="E15" s="724">
        <v>245809.32</v>
      </c>
      <c r="F15" s="790">
        <v>0.65007762156142679</v>
      </c>
      <c r="G15" s="724">
        <v>202</v>
      </c>
      <c r="H15" s="790">
        <v>0.53157894736842104</v>
      </c>
      <c r="I15" s="724">
        <v>132313.70999999993</v>
      </c>
      <c r="J15" s="790">
        <v>0.34992237843857316</v>
      </c>
      <c r="K15" s="724">
        <v>178</v>
      </c>
      <c r="L15" s="790">
        <v>0.46842105263157896</v>
      </c>
      <c r="M15" s="724" t="s">
        <v>561</v>
      </c>
      <c r="N15" s="270"/>
    </row>
    <row r="16" spans="1:14" ht="14.4" customHeight="1" x14ac:dyDescent="0.3">
      <c r="A16" s="720" t="s">
        <v>555</v>
      </c>
      <c r="B16" s="721" t="s">
        <v>555</v>
      </c>
      <c r="C16" s="724" t="s">
        <v>555</v>
      </c>
      <c r="D16" s="724" t="s">
        <v>555</v>
      </c>
      <c r="E16" s="724" t="s">
        <v>555</v>
      </c>
      <c r="F16" s="790" t="s">
        <v>555</v>
      </c>
      <c r="G16" s="724" t="s">
        <v>555</v>
      </c>
      <c r="H16" s="790" t="s">
        <v>555</v>
      </c>
      <c r="I16" s="724" t="s">
        <v>555</v>
      </c>
      <c r="J16" s="790" t="s">
        <v>555</v>
      </c>
      <c r="K16" s="724" t="s">
        <v>555</v>
      </c>
      <c r="L16" s="790" t="s">
        <v>555</v>
      </c>
      <c r="M16" s="724" t="s">
        <v>562</v>
      </c>
      <c r="N16" s="270"/>
    </row>
    <row r="17" spans="1:14" ht="14.4" customHeight="1" x14ac:dyDescent="0.3">
      <c r="A17" s="720" t="s">
        <v>3131</v>
      </c>
      <c r="B17" s="721" t="s">
        <v>3126</v>
      </c>
      <c r="C17" s="724">
        <v>4803215.2700000033</v>
      </c>
      <c r="D17" s="724">
        <v>2930</v>
      </c>
      <c r="E17" s="724">
        <v>2485642.3600000013</v>
      </c>
      <c r="F17" s="790">
        <v>0.51749551504069891</v>
      </c>
      <c r="G17" s="724">
        <v>1859</v>
      </c>
      <c r="H17" s="790">
        <v>0.63447098976109217</v>
      </c>
      <c r="I17" s="724">
        <v>2317572.9100000015</v>
      </c>
      <c r="J17" s="790">
        <v>0.48250448495930104</v>
      </c>
      <c r="K17" s="724">
        <v>1071</v>
      </c>
      <c r="L17" s="790">
        <v>0.36552901023890783</v>
      </c>
      <c r="M17" s="724" t="s">
        <v>1</v>
      </c>
      <c r="N17" s="270"/>
    </row>
    <row r="18" spans="1:14" ht="14.4" customHeight="1" x14ac:dyDescent="0.3">
      <c r="A18" s="720" t="s">
        <v>3131</v>
      </c>
      <c r="B18" s="721" t="s">
        <v>3127</v>
      </c>
      <c r="C18" s="724">
        <v>0</v>
      </c>
      <c r="D18" s="724">
        <v>40</v>
      </c>
      <c r="E18" s="724">
        <v>0</v>
      </c>
      <c r="F18" s="790" t="s">
        <v>555</v>
      </c>
      <c r="G18" s="724">
        <v>33</v>
      </c>
      <c r="H18" s="790">
        <v>0.82499999999999996</v>
      </c>
      <c r="I18" s="724">
        <v>0</v>
      </c>
      <c r="J18" s="790" t="s">
        <v>555</v>
      </c>
      <c r="K18" s="724">
        <v>7</v>
      </c>
      <c r="L18" s="790">
        <v>0.17499999999999999</v>
      </c>
      <c r="M18" s="724" t="s">
        <v>1</v>
      </c>
      <c r="N18" s="270"/>
    </row>
    <row r="19" spans="1:14" ht="14.4" customHeight="1" x14ac:dyDescent="0.3">
      <c r="A19" s="720" t="s">
        <v>3131</v>
      </c>
      <c r="B19" s="721" t="s">
        <v>3128</v>
      </c>
      <c r="C19" s="724">
        <v>168178.22999999998</v>
      </c>
      <c r="D19" s="724">
        <v>124</v>
      </c>
      <c r="E19" s="724">
        <v>75676.84</v>
      </c>
      <c r="F19" s="790">
        <v>0.44998000038411634</v>
      </c>
      <c r="G19" s="724">
        <v>55</v>
      </c>
      <c r="H19" s="790">
        <v>0.44354838709677419</v>
      </c>
      <c r="I19" s="724">
        <v>92501.39</v>
      </c>
      <c r="J19" s="790">
        <v>0.55001999961588377</v>
      </c>
      <c r="K19" s="724">
        <v>69</v>
      </c>
      <c r="L19" s="790">
        <v>0.55645161290322576</v>
      </c>
      <c r="M19" s="724" t="s">
        <v>1</v>
      </c>
      <c r="N19" s="270"/>
    </row>
    <row r="20" spans="1:14" ht="14.4" customHeight="1" x14ac:dyDescent="0.3">
      <c r="A20" s="720" t="s">
        <v>3131</v>
      </c>
      <c r="B20" s="721" t="s">
        <v>3132</v>
      </c>
      <c r="C20" s="724">
        <v>4971393.5000000037</v>
      </c>
      <c r="D20" s="724">
        <v>3094</v>
      </c>
      <c r="E20" s="724">
        <v>2561319.2000000011</v>
      </c>
      <c r="F20" s="790">
        <v>0.51521151966747336</v>
      </c>
      <c r="G20" s="724">
        <v>1947</v>
      </c>
      <c r="H20" s="790">
        <v>0.62928248222365868</v>
      </c>
      <c r="I20" s="724">
        <v>2410074.3000000017</v>
      </c>
      <c r="J20" s="790">
        <v>0.48478848033252647</v>
      </c>
      <c r="K20" s="724">
        <v>1147</v>
      </c>
      <c r="L20" s="790">
        <v>0.37071751777634132</v>
      </c>
      <c r="M20" s="724" t="s">
        <v>561</v>
      </c>
      <c r="N20" s="270"/>
    </row>
    <row r="21" spans="1:14" ht="14.4" customHeight="1" x14ac:dyDescent="0.3">
      <c r="A21" s="720" t="s">
        <v>555</v>
      </c>
      <c r="B21" s="721" t="s">
        <v>555</v>
      </c>
      <c r="C21" s="724" t="s">
        <v>555</v>
      </c>
      <c r="D21" s="724" t="s">
        <v>555</v>
      </c>
      <c r="E21" s="724" t="s">
        <v>555</v>
      </c>
      <c r="F21" s="790" t="s">
        <v>555</v>
      </c>
      <c r="G21" s="724" t="s">
        <v>555</v>
      </c>
      <c r="H21" s="790" t="s">
        <v>555</v>
      </c>
      <c r="I21" s="724" t="s">
        <v>555</v>
      </c>
      <c r="J21" s="790" t="s">
        <v>555</v>
      </c>
      <c r="K21" s="724" t="s">
        <v>555</v>
      </c>
      <c r="L21" s="790" t="s">
        <v>555</v>
      </c>
      <c r="M21" s="724" t="s">
        <v>562</v>
      </c>
      <c r="N21" s="270"/>
    </row>
    <row r="22" spans="1:14" ht="14.4" customHeight="1" x14ac:dyDescent="0.3">
      <c r="A22" s="720" t="s">
        <v>3133</v>
      </c>
      <c r="B22" s="721" t="s">
        <v>3126</v>
      </c>
      <c r="C22" s="724">
        <v>1556886.0100000005</v>
      </c>
      <c r="D22" s="724">
        <v>251</v>
      </c>
      <c r="E22" s="724">
        <v>1490303.4500000004</v>
      </c>
      <c r="F22" s="790">
        <v>0.95723350356266612</v>
      </c>
      <c r="G22" s="724">
        <v>177</v>
      </c>
      <c r="H22" s="790">
        <v>0.70517928286852594</v>
      </c>
      <c r="I22" s="724">
        <v>66582.559999999998</v>
      </c>
      <c r="J22" s="790">
        <v>4.2766496437333892E-2</v>
      </c>
      <c r="K22" s="724">
        <v>74</v>
      </c>
      <c r="L22" s="790">
        <v>0.29482071713147412</v>
      </c>
      <c r="M22" s="724" t="s">
        <v>1</v>
      </c>
      <c r="N22" s="270"/>
    </row>
    <row r="23" spans="1:14" ht="14.4" customHeight="1" x14ac:dyDescent="0.3">
      <c r="A23" s="720" t="s">
        <v>3133</v>
      </c>
      <c r="B23" s="721" t="s">
        <v>3127</v>
      </c>
      <c r="C23" s="724">
        <v>0</v>
      </c>
      <c r="D23" s="724">
        <v>2</v>
      </c>
      <c r="E23" s="724">
        <v>0</v>
      </c>
      <c r="F23" s="790" t="s">
        <v>555</v>
      </c>
      <c r="G23" s="724">
        <v>2</v>
      </c>
      <c r="H23" s="790">
        <v>1</v>
      </c>
      <c r="I23" s="724" t="s">
        <v>555</v>
      </c>
      <c r="J23" s="790" t="s">
        <v>555</v>
      </c>
      <c r="K23" s="724" t="s">
        <v>555</v>
      </c>
      <c r="L23" s="790">
        <v>0</v>
      </c>
      <c r="M23" s="724" t="s">
        <v>1</v>
      </c>
      <c r="N23" s="270"/>
    </row>
    <row r="24" spans="1:14" ht="14.4" customHeight="1" x14ac:dyDescent="0.3">
      <c r="A24" s="720" t="s">
        <v>3133</v>
      </c>
      <c r="B24" s="721" t="s">
        <v>3128</v>
      </c>
      <c r="C24" s="724">
        <v>138049.65000000002</v>
      </c>
      <c r="D24" s="724">
        <v>70</v>
      </c>
      <c r="E24" s="724">
        <v>120148.16000000002</v>
      </c>
      <c r="F24" s="790">
        <v>0.87032571252444313</v>
      </c>
      <c r="G24" s="724">
        <v>64</v>
      </c>
      <c r="H24" s="790">
        <v>0.91428571428571426</v>
      </c>
      <c r="I24" s="724">
        <v>17901.489999999998</v>
      </c>
      <c r="J24" s="790">
        <v>0.12967428747555676</v>
      </c>
      <c r="K24" s="724">
        <v>6</v>
      </c>
      <c r="L24" s="790">
        <v>8.5714285714285715E-2</v>
      </c>
      <c r="M24" s="724" t="s">
        <v>1</v>
      </c>
      <c r="N24" s="270"/>
    </row>
    <row r="25" spans="1:14" ht="14.4" customHeight="1" x14ac:dyDescent="0.3">
      <c r="A25" s="720" t="s">
        <v>3133</v>
      </c>
      <c r="B25" s="721" t="s">
        <v>3134</v>
      </c>
      <c r="C25" s="724">
        <v>1694935.6600000006</v>
      </c>
      <c r="D25" s="724">
        <v>323</v>
      </c>
      <c r="E25" s="724">
        <v>1610451.6100000003</v>
      </c>
      <c r="F25" s="790">
        <v>0.95015501060376517</v>
      </c>
      <c r="G25" s="724">
        <v>243</v>
      </c>
      <c r="H25" s="790">
        <v>0.75232198142414863</v>
      </c>
      <c r="I25" s="724">
        <v>84484.049999999988</v>
      </c>
      <c r="J25" s="790">
        <v>4.9844989396234635E-2</v>
      </c>
      <c r="K25" s="724">
        <v>80</v>
      </c>
      <c r="L25" s="790">
        <v>0.24767801857585139</v>
      </c>
      <c r="M25" s="724" t="s">
        <v>561</v>
      </c>
      <c r="N25" s="270"/>
    </row>
    <row r="26" spans="1:14" ht="14.4" customHeight="1" x14ac:dyDescent="0.3">
      <c r="A26" s="720" t="s">
        <v>555</v>
      </c>
      <c r="B26" s="721" t="s">
        <v>555</v>
      </c>
      <c r="C26" s="724" t="s">
        <v>555</v>
      </c>
      <c r="D26" s="724" t="s">
        <v>555</v>
      </c>
      <c r="E26" s="724" t="s">
        <v>555</v>
      </c>
      <c r="F26" s="790" t="s">
        <v>555</v>
      </c>
      <c r="G26" s="724" t="s">
        <v>555</v>
      </c>
      <c r="H26" s="790" t="s">
        <v>555</v>
      </c>
      <c r="I26" s="724" t="s">
        <v>555</v>
      </c>
      <c r="J26" s="790" t="s">
        <v>555</v>
      </c>
      <c r="K26" s="724" t="s">
        <v>555</v>
      </c>
      <c r="L26" s="790" t="s">
        <v>555</v>
      </c>
      <c r="M26" s="724" t="s">
        <v>562</v>
      </c>
      <c r="N26" s="270"/>
    </row>
    <row r="27" spans="1:14" ht="14.4" customHeight="1" x14ac:dyDescent="0.3">
      <c r="A27" s="720" t="s">
        <v>553</v>
      </c>
      <c r="B27" s="721" t="s">
        <v>3135</v>
      </c>
      <c r="C27" s="724">
        <v>7044452.1900000041</v>
      </c>
      <c r="D27" s="724">
        <v>3797</v>
      </c>
      <c r="E27" s="724">
        <v>4417580.1300000018</v>
      </c>
      <c r="F27" s="790">
        <v>0.62710059076999702</v>
      </c>
      <c r="G27" s="724">
        <v>2392</v>
      </c>
      <c r="H27" s="790">
        <v>0.62997102976033714</v>
      </c>
      <c r="I27" s="724">
        <v>2626872.0600000019</v>
      </c>
      <c r="J27" s="790">
        <v>0.37289940923000292</v>
      </c>
      <c r="K27" s="724">
        <v>1405</v>
      </c>
      <c r="L27" s="790">
        <v>0.37002897023966291</v>
      </c>
      <c r="M27" s="724" t="s">
        <v>557</v>
      </c>
      <c r="N27" s="270"/>
    </row>
    <row r="28" spans="1:14" ht="14.4" customHeight="1" x14ac:dyDescent="0.3">
      <c r="A28" s="791" t="s">
        <v>3136</v>
      </c>
    </row>
    <row r="29" spans="1:14" ht="14.4" customHeight="1" x14ac:dyDescent="0.3">
      <c r="A29" s="792" t="s">
        <v>3137</v>
      </c>
    </row>
    <row r="30" spans="1:14" ht="14.4" customHeight="1" x14ac:dyDescent="0.3">
      <c r="A30" s="791" t="s">
        <v>3138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7">
    <cfRule type="expression" dxfId="54" priority="4">
      <formula>AND(LEFT(M11,6)&lt;&gt;"mezera",M11&lt;&gt;"")</formula>
    </cfRule>
  </conditionalFormatting>
  <conditionalFormatting sqref="A11:A27">
    <cfRule type="expression" dxfId="53" priority="2">
      <formula>AND(M11&lt;&gt;"",M11&lt;&gt;"mezeraKL")</formula>
    </cfRule>
  </conditionalFormatting>
  <conditionalFormatting sqref="F11:F27">
    <cfRule type="cellIs" dxfId="52" priority="1" operator="lessThan">
      <formula>0.6</formula>
    </cfRule>
  </conditionalFormatting>
  <conditionalFormatting sqref="B11:L27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7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76" t="s">
        <v>191</v>
      </c>
      <c r="B1" s="576"/>
      <c r="C1" s="576"/>
      <c r="D1" s="576"/>
      <c r="E1" s="576"/>
      <c r="F1" s="576"/>
      <c r="G1" s="576"/>
      <c r="H1" s="576"/>
      <c r="I1" s="576"/>
      <c r="J1" s="538"/>
      <c r="K1" s="538"/>
      <c r="L1" s="538"/>
      <c r="M1" s="538"/>
    </row>
    <row r="2" spans="1:13" ht="14.4" customHeight="1" thickBot="1" x14ac:dyDescent="0.35">
      <c r="A2" s="374" t="s">
        <v>323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93" t="s">
        <v>15</v>
      </c>
      <c r="C3" s="595"/>
      <c r="D3" s="592"/>
      <c r="E3" s="261"/>
      <c r="F3" s="592" t="s">
        <v>16</v>
      </c>
      <c r="G3" s="592"/>
      <c r="H3" s="592"/>
      <c r="I3" s="592"/>
      <c r="J3" s="592" t="s">
        <v>190</v>
      </c>
      <c r="K3" s="592"/>
      <c r="L3" s="592"/>
      <c r="M3" s="594"/>
    </row>
    <row r="4" spans="1:13" ht="14.4" customHeight="1" thickBot="1" x14ac:dyDescent="0.35">
      <c r="A4" s="769" t="s">
        <v>167</v>
      </c>
      <c r="B4" s="770" t="s">
        <v>19</v>
      </c>
      <c r="C4" s="796"/>
      <c r="D4" s="770" t="s">
        <v>20</v>
      </c>
      <c r="E4" s="796"/>
      <c r="F4" s="770" t="s">
        <v>19</v>
      </c>
      <c r="G4" s="773" t="s">
        <v>2</v>
      </c>
      <c r="H4" s="770" t="s">
        <v>20</v>
      </c>
      <c r="I4" s="773" t="s">
        <v>2</v>
      </c>
      <c r="J4" s="770" t="s">
        <v>19</v>
      </c>
      <c r="K4" s="773" t="s">
        <v>2</v>
      </c>
      <c r="L4" s="770" t="s">
        <v>20</v>
      </c>
      <c r="M4" s="774" t="s">
        <v>2</v>
      </c>
    </row>
    <row r="5" spans="1:13" ht="14.4" customHeight="1" x14ac:dyDescent="0.3">
      <c r="A5" s="793" t="s">
        <v>3139</v>
      </c>
      <c r="B5" s="784">
        <v>164230.56999999998</v>
      </c>
      <c r="C5" s="731">
        <v>1</v>
      </c>
      <c r="D5" s="797">
        <v>91</v>
      </c>
      <c r="E5" s="800" t="s">
        <v>3139</v>
      </c>
      <c r="F5" s="784">
        <v>132822.78999999998</v>
      </c>
      <c r="G5" s="752">
        <v>0.80875801624508759</v>
      </c>
      <c r="H5" s="734">
        <v>53</v>
      </c>
      <c r="I5" s="775">
        <v>0.58241758241758246</v>
      </c>
      <c r="J5" s="803">
        <v>31407.78</v>
      </c>
      <c r="K5" s="752">
        <v>0.19124198375491239</v>
      </c>
      <c r="L5" s="734">
        <v>38</v>
      </c>
      <c r="M5" s="775">
        <v>0.4175824175824176</v>
      </c>
    </row>
    <row r="6" spans="1:13" ht="14.4" customHeight="1" x14ac:dyDescent="0.3">
      <c r="A6" s="794" t="s">
        <v>3140</v>
      </c>
      <c r="B6" s="785">
        <v>490899.26000000018</v>
      </c>
      <c r="C6" s="737">
        <v>1</v>
      </c>
      <c r="D6" s="798">
        <v>354</v>
      </c>
      <c r="E6" s="801" t="s">
        <v>3140</v>
      </c>
      <c r="F6" s="785">
        <v>399016.06000000017</v>
      </c>
      <c r="G6" s="753">
        <v>0.81282677020128324</v>
      </c>
      <c r="H6" s="740">
        <v>215</v>
      </c>
      <c r="I6" s="776">
        <v>0.60734463276836159</v>
      </c>
      <c r="J6" s="804">
        <v>91883.199999999997</v>
      </c>
      <c r="K6" s="753">
        <v>0.18717322979871667</v>
      </c>
      <c r="L6" s="740">
        <v>139</v>
      </c>
      <c r="M6" s="776">
        <v>0.39265536723163841</v>
      </c>
    </row>
    <row r="7" spans="1:13" ht="14.4" customHeight="1" x14ac:dyDescent="0.3">
      <c r="A7" s="794" t="s">
        <v>3141</v>
      </c>
      <c r="B7" s="785">
        <v>139787.85999999999</v>
      </c>
      <c r="C7" s="737">
        <v>1</v>
      </c>
      <c r="D7" s="798">
        <v>36</v>
      </c>
      <c r="E7" s="801" t="s">
        <v>3141</v>
      </c>
      <c r="F7" s="785">
        <v>139195.84</v>
      </c>
      <c r="G7" s="753">
        <v>0.99576486827969191</v>
      </c>
      <c r="H7" s="740">
        <v>33</v>
      </c>
      <c r="I7" s="776">
        <v>0.91666666666666663</v>
      </c>
      <c r="J7" s="804">
        <v>592.02</v>
      </c>
      <c r="K7" s="753">
        <v>4.2351317203081877E-3</v>
      </c>
      <c r="L7" s="740">
        <v>3</v>
      </c>
      <c r="M7" s="776">
        <v>8.3333333333333329E-2</v>
      </c>
    </row>
    <row r="8" spans="1:13" ht="14.4" customHeight="1" x14ac:dyDescent="0.3">
      <c r="A8" s="794" t="s">
        <v>3142</v>
      </c>
      <c r="B8" s="785">
        <v>151475.75000000003</v>
      </c>
      <c r="C8" s="737">
        <v>1</v>
      </c>
      <c r="D8" s="798">
        <v>69</v>
      </c>
      <c r="E8" s="801" t="s">
        <v>3142</v>
      </c>
      <c r="F8" s="785">
        <v>57642.270000000004</v>
      </c>
      <c r="G8" s="753">
        <v>0.38053794089152881</v>
      </c>
      <c r="H8" s="740">
        <v>50</v>
      </c>
      <c r="I8" s="776">
        <v>0.72463768115942029</v>
      </c>
      <c r="J8" s="804">
        <v>93833.480000000025</v>
      </c>
      <c r="K8" s="753">
        <v>0.61946205910847119</v>
      </c>
      <c r="L8" s="740">
        <v>19</v>
      </c>
      <c r="M8" s="776">
        <v>0.27536231884057971</v>
      </c>
    </row>
    <row r="9" spans="1:13" ht="14.4" customHeight="1" x14ac:dyDescent="0.3">
      <c r="A9" s="794" t="s">
        <v>3143</v>
      </c>
      <c r="B9" s="785">
        <v>4457.24</v>
      </c>
      <c r="C9" s="737">
        <v>1</v>
      </c>
      <c r="D9" s="798">
        <v>3</v>
      </c>
      <c r="E9" s="801" t="s">
        <v>3143</v>
      </c>
      <c r="F9" s="785">
        <v>3204.7</v>
      </c>
      <c r="G9" s="753">
        <v>0.71898753488706013</v>
      </c>
      <c r="H9" s="740">
        <v>2</v>
      </c>
      <c r="I9" s="776">
        <v>0.66666666666666663</v>
      </c>
      <c r="J9" s="804">
        <v>1252.54</v>
      </c>
      <c r="K9" s="753">
        <v>0.28101246511293987</v>
      </c>
      <c r="L9" s="740">
        <v>1</v>
      </c>
      <c r="M9" s="776">
        <v>0.33333333333333331</v>
      </c>
    </row>
    <row r="10" spans="1:13" ht="14.4" customHeight="1" x14ac:dyDescent="0.3">
      <c r="A10" s="794" t="s">
        <v>3144</v>
      </c>
      <c r="B10" s="785">
        <v>775.80000000000007</v>
      </c>
      <c r="C10" s="737">
        <v>1</v>
      </c>
      <c r="D10" s="798">
        <v>4</v>
      </c>
      <c r="E10" s="801" t="s">
        <v>3144</v>
      </c>
      <c r="F10" s="785">
        <v>407.57000000000005</v>
      </c>
      <c r="G10" s="753">
        <v>0.52535447280226866</v>
      </c>
      <c r="H10" s="740">
        <v>2</v>
      </c>
      <c r="I10" s="776">
        <v>0.5</v>
      </c>
      <c r="J10" s="804">
        <v>368.23</v>
      </c>
      <c r="K10" s="753">
        <v>0.47464552719773134</v>
      </c>
      <c r="L10" s="740">
        <v>2</v>
      </c>
      <c r="M10" s="776">
        <v>0.5</v>
      </c>
    </row>
    <row r="11" spans="1:13" ht="14.4" customHeight="1" x14ac:dyDescent="0.3">
      <c r="A11" s="794" t="s">
        <v>3145</v>
      </c>
      <c r="B11" s="785">
        <v>26364.22</v>
      </c>
      <c r="C11" s="737">
        <v>1</v>
      </c>
      <c r="D11" s="798">
        <v>26</v>
      </c>
      <c r="E11" s="801" t="s">
        <v>3145</v>
      </c>
      <c r="F11" s="785">
        <v>15696.86</v>
      </c>
      <c r="G11" s="753">
        <v>0.59538495733990993</v>
      </c>
      <c r="H11" s="740">
        <v>6</v>
      </c>
      <c r="I11" s="776">
        <v>0.23076923076923078</v>
      </c>
      <c r="J11" s="804">
        <v>10667.36</v>
      </c>
      <c r="K11" s="753">
        <v>0.40461504266009007</v>
      </c>
      <c r="L11" s="740">
        <v>20</v>
      </c>
      <c r="M11" s="776">
        <v>0.76923076923076927</v>
      </c>
    </row>
    <row r="12" spans="1:13" ht="14.4" customHeight="1" x14ac:dyDescent="0.3">
      <c r="A12" s="794" t="s">
        <v>3146</v>
      </c>
      <c r="B12" s="785">
        <v>1323.91</v>
      </c>
      <c r="C12" s="737">
        <v>1</v>
      </c>
      <c r="D12" s="798">
        <v>2</v>
      </c>
      <c r="E12" s="801" t="s">
        <v>3146</v>
      </c>
      <c r="F12" s="785"/>
      <c r="G12" s="753">
        <v>0</v>
      </c>
      <c r="H12" s="740"/>
      <c r="I12" s="776">
        <v>0</v>
      </c>
      <c r="J12" s="804">
        <v>1323.91</v>
      </c>
      <c r="K12" s="753">
        <v>1</v>
      </c>
      <c r="L12" s="740">
        <v>2</v>
      </c>
      <c r="M12" s="776">
        <v>1</v>
      </c>
    </row>
    <row r="13" spans="1:13" ht="14.4" customHeight="1" x14ac:dyDescent="0.3">
      <c r="A13" s="794" t="s">
        <v>3147</v>
      </c>
      <c r="B13" s="785">
        <v>793652.84000000008</v>
      </c>
      <c r="C13" s="737">
        <v>1</v>
      </c>
      <c r="D13" s="798">
        <v>98</v>
      </c>
      <c r="E13" s="801" t="s">
        <v>3147</v>
      </c>
      <c r="F13" s="785">
        <v>92057.62</v>
      </c>
      <c r="G13" s="753">
        <v>0.11599230212544819</v>
      </c>
      <c r="H13" s="740">
        <v>64</v>
      </c>
      <c r="I13" s="776">
        <v>0.65306122448979587</v>
      </c>
      <c r="J13" s="804">
        <v>701595.22000000009</v>
      </c>
      <c r="K13" s="753">
        <v>0.8840076978745518</v>
      </c>
      <c r="L13" s="740">
        <v>34</v>
      </c>
      <c r="M13" s="776">
        <v>0.34693877551020408</v>
      </c>
    </row>
    <row r="14" spans="1:13" ht="14.4" customHeight="1" x14ac:dyDescent="0.3">
      <c r="A14" s="794" t="s">
        <v>3148</v>
      </c>
      <c r="B14" s="785">
        <v>511001.32999999996</v>
      </c>
      <c r="C14" s="737">
        <v>1</v>
      </c>
      <c r="D14" s="798">
        <v>81</v>
      </c>
      <c r="E14" s="801" t="s">
        <v>3148</v>
      </c>
      <c r="F14" s="785">
        <v>452049.97</v>
      </c>
      <c r="G14" s="753">
        <v>0.88463560359030768</v>
      </c>
      <c r="H14" s="740">
        <v>58</v>
      </c>
      <c r="I14" s="776">
        <v>0.71604938271604934</v>
      </c>
      <c r="J14" s="804">
        <v>58951.359999999993</v>
      </c>
      <c r="K14" s="753">
        <v>0.11536439640969232</v>
      </c>
      <c r="L14" s="740">
        <v>23</v>
      </c>
      <c r="M14" s="776">
        <v>0.2839506172839506</v>
      </c>
    </row>
    <row r="15" spans="1:13" ht="14.4" customHeight="1" x14ac:dyDescent="0.3">
      <c r="A15" s="794" t="s">
        <v>3149</v>
      </c>
      <c r="B15" s="785">
        <v>1952.7</v>
      </c>
      <c r="C15" s="737">
        <v>1</v>
      </c>
      <c r="D15" s="798">
        <v>2</v>
      </c>
      <c r="E15" s="801" t="s">
        <v>3149</v>
      </c>
      <c r="F15" s="785">
        <v>1952.7</v>
      </c>
      <c r="G15" s="753">
        <v>1</v>
      </c>
      <c r="H15" s="740">
        <v>2</v>
      </c>
      <c r="I15" s="776">
        <v>1</v>
      </c>
      <c r="J15" s="804"/>
      <c r="K15" s="753">
        <v>0</v>
      </c>
      <c r="L15" s="740"/>
      <c r="M15" s="776">
        <v>0</v>
      </c>
    </row>
    <row r="16" spans="1:13" ht="14.4" customHeight="1" x14ac:dyDescent="0.3">
      <c r="A16" s="794" t="s">
        <v>3150</v>
      </c>
      <c r="B16" s="785">
        <v>96056.900000000009</v>
      </c>
      <c r="C16" s="737">
        <v>1</v>
      </c>
      <c r="D16" s="798">
        <v>88</v>
      </c>
      <c r="E16" s="801" t="s">
        <v>3150</v>
      </c>
      <c r="F16" s="785">
        <v>76684.820000000007</v>
      </c>
      <c r="G16" s="753">
        <v>0.79832703324800192</v>
      </c>
      <c r="H16" s="740">
        <v>68</v>
      </c>
      <c r="I16" s="776">
        <v>0.77272727272727271</v>
      </c>
      <c r="J16" s="804">
        <v>19372.080000000002</v>
      </c>
      <c r="K16" s="753">
        <v>0.20167296675199803</v>
      </c>
      <c r="L16" s="740">
        <v>20</v>
      </c>
      <c r="M16" s="776">
        <v>0.22727272727272727</v>
      </c>
    </row>
    <row r="17" spans="1:13" ht="14.4" customHeight="1" x14ac:dyDescent="0.3">
      <c r="A17" s="794" t="s">
        <v>3151</v>
      </c>
      <c r="B17" s="785">
        <v>44378.929999999993</v>
      </c>
      <c r="C17" s="737">
        <v>1</v>
      </c>
      <c r="D17" s="798">
        <v>45</v>
      </c>
      <c r="E17" s="801" t="s">
        <v>3151</v>
      </c>
      <c r="F17" s="785">
        <v>37852.249999999993</v>
      </c>
      <c r="G17" s="753">
        <v>0.85293291208237776</v>
      </c>
      <c r="H17" s="740">
        <v>27</v>
      </c>
      <c r="I17" s="776">
        <v>0.6</v>
      </c>
      <c r="J17" s="804">
        <v>6526.6799999999994</v>
      </c>
      <c r="K17" s="753">
        <v>0.14706708791762219</v>
      </c>
      <c r="L17" s="740">
        <v>18</v>
      </c>
      <c r="M17" s="776">
        <v>0.4</v>
      </c>
    </row>
    <row r="18" spans="1:13" ht="14.4" customHeight="1" x14ac:dyDescent="0.3">
      <c r="A18" s="794" t="s">
        <v>3152</v>
      </c>
      <c r="B18" s="785">
        <v>50022.280000000006</v>
      </c>
      <c r="C18" s="737">
        <v>1</v>
      </c>
      <c r="D18" s="798">
        <v>67</v>
      </c>
      <c r="E18" s="801" t="s">
        <v>3152</v>
      </c>
      <c r="F18" s="785">
        <v>42308.570000000007</v>
      </c>
      <c r="G18" s="753">
        <v>0.84579451396457739</v>
      </c>
      <c r="H18" s="740">
        <v>41</v>
      </c>
      <c r="I18" s="776">
        <v>0.61194029850746268</v>
      </c>
      <c r="J18" s="804">
        <v>7713.7100000000009</v>
      </c>
      <c r="K18" s="753">
        <v>0.15420548603542261</v>
      </c>
      <c r="L18" s="740">
        <v>26</v>
      </c>
      <c r="M18" s="776">
        <v>0.38805970149253732</v>
      </c>
    </row>
    <row r="19" spans="1:13" ht="14.4" customHeight="1" x14ac:dyDescent="0.3">
      <c r="A19" s="794" t="s">
        <v>3153</v>
      </c>
      <c r="B19" s="785">
        <v>707455.68000000087</v>
      </c>
      <c r="C19" s="737">
        <v>1</v>
      </c>
      <c r="D19" s="798">
        <v>607</v>
      </c>
      <c r="E19" s="801" t="s">
        <v>3153</v>
      </c>
      <c r="F19" s="785">
        <v>499577.31000000087</v>
      </c>
      <c r="G19" s="753">
        <v>0.70616057531688803</v>
      </c>
      <c r="H19" s="740">
        <v>373</v>
      </c>
      <c r="I19" s="776">
        <v>0.61449752883031306</v>
      </c>
      <c r="J19" s="804">
        <v>207878.36999999997</v>
      </c>
      <c r="K19" s="753">
        <v>0.29383942468311192</v>
      </c>
      <c r="L19" s="740">
        <v>234</v>
      </c>
      <c r="M19" s="776">
        <v>0.385502471169687</v>
      </c>
    </row>
    <row r="20" spans="1:13" ht="14.4" customHeight="1" x14ac:dyDescent="0.3">
      <c r="A20" s="794" t="s">
        <v>3154</v>
      </c>
      <c r="B20" s="785">
        <v>44506.89</v>
      </c>
      <c r="C20" s="737">
        <v>1</v>
      </c>
      <c r="D20" s="798">
        <v>60</v>
      </c>
      <c r="E20" s="801" t="s">
        <v>3154</v>
      </c>
      <c r="F20" s="785">
        <v>22107.899999999998</v>
      </c>
      <c r="G20" s="753">
        <v>0.49672983216755873</v>
      </c>
      <c r="H20" s="740">
        <v>32</v>
      </c>
      <c r="I20" s="776">
        <v>0.53333333333333333</v>
      </c>
      <c r="J20" s="804">
        <v>22398.99</v>
      </c>
      <c r="K20" s="753">
        <v>0.50327016783244127</v>
      </c>
      <c r="L20" s="740">
        <v>28</v>
      </c>
      <c r="M20" s="776">
        <v>0.46666666666666667</v>
      </c>
    </row>
    <row r="21" spans="1:13" ht="14.4" customHeight="1" x14ac:dyDescent="0.3">
      <c r="A21" s="794" t="s">
        <v>3155</v>
      </c>
      <c r="B21" s="785">
        <v>428994.08999999985</v>
      </c>
      <c r="C21" s="737">
        <v>1</v>
      </c>
      <c r="D21" s="798">
        <v>348</v>
      </c>
      <c r="E21" s="801" t="s">
        <v>3155</v>
      </c>
      <c r="F21" s="785">
        <v>295123.73999999993</v>
      </c>
      <c r="G21" s="753">
        <v>0.68794360313914826</v>
      </c>
      <c r="H21" s="740">
        <v>223</v>
      </c>
      <c r="I21" s="776">
        <v>0.64080459770114939</v>
      </c>
      <c r="J21" s="804">
        <v>133870.34999999995</v>
      </c>
      <c r="K21" s="753">
        <v>0.31205639686085185</v>
      </c>
      <c r="L21" s="740">
        <v>125</v>
      </c>
      <c r="M21" s="776">
        <v>0.35919540229885055</v>
      </c>
    </row>
    <row r="22" spans="1:13" ht="14.4" customHeight="1" x14ac:dyDescent="0.3">
      <c r="A22" s="794" t="s">
        <v>3156</v>
      </c>
      <c r="B22" s="785">
        <v>119.66</v>
      </c>
      <c r="C22" s="737">
        <v>1</v>
      </c>
      <c r="D22" s="798">
        <v>4</v>
      </c>
      <c r="E22" s="801" t="s">
        <v>3156</v>
      </c>
      <c r="F22" s="785">
        <v>119.66</v>
      </c>
      <c r="G22" s="753">
        <v>1</v>
      </c>
      <c r="H22" s="740">
        <v>2</v>
      </c>
      <c r="I22" s="776">
        <v>0.5</v>
      </c>
      <c r="J22" s="804">
        <v>0</v>
      </c>
      <c r="K22" s="753">
        <v>0</v>
      </c>
      <c r="L22" s="740">
        <v>2</v>
      </c>
      <c r="M22" s="776">
        <v>0.5</v>
      </c>
    </row>
    <row r="23" spans="1:13" ht="14.4" customHeight="1" x14ac:dyDescent="0.3">
      <c r="A23" s="794" t="s">
        <v>3157</v>
      </c>
      <c r="B23" s="785">
        <v>108785.68</v>
      </c>
      <c r="C23" s="737">
        <v>1</v>
      </c>
      <c r="D23" s="798">
        <v>23</v>
      </c>
      <c r="E23" s="801" t="s">
        <v>3157</v>
      </c>
      <c r="F23" s="785">
        <v>102417.26999999999</v>
      </c>
      <c r="G23" s="753">
        <v>0.94145911483937961</v>
      </c>
      <c r="H23" s="740">
        <v>14</v>
      </c>
      <c r="I23" s="776">
        <v>0.60869565217391308</v>
      </c>
      <c r="J23" s="804">
        <v>6368.4099999999989</v>
      </c>
      <c r="K23" s="753">
        <v>5.85408851606204E-2</v>
      </c>
      <c r="L23" s="740">
        <v>9</v>
      </c>
      <c r="M23" s="776">
        <v>0.39130434782608697</v>
      </c>
    </row>
    <row r="24" spans="1:13" ht="14.4" customHeight="1" x14ac:dyDescent="0.3">
      <c r="A24" s="794" t="s">
        <v>3158</v>
      </c>
      <c r="B24" s="785">
        <v>305350.38999999996</v>
      </c>
      <c r="C24" s="737">
        <v>1</v>
      </c>
      <c r="D24" s="798">
        <v>178</v>
      </c>
      <c r="E24" s="801" t="s">
        <v>3158</v>
      </c>
      <c r="F24" s="785">
        <v>173206.24999999997</v>
      </c>
      <c r="G24" s="753">
        <v>0.56723769044473793</v>
      </c>
      <c r="H24" s="740">
        <v>99</v>
      </c>
      <c r="I24" s="776">
        <v>0.5561797752808989</v>
      </c>
      <c r="J24" s="804">
        <v>132144.13999999998</v>
      </c>
      <c r="K24" s="753">
        <v>0.43276230955526207</v>
      </c>
      <c r="L24" s="740">
        <v>79</v>
      </c>
      <c r="M24" s="776">
        <v>0.4438202247191011</v>
      </c>
    </row>
    <row r="25" spans="1:13" ht="14.4" customHeight="1" x14ac:dyDescent="0.3">
      <c r="A25" s="794" t="s">
        <v>3159</v>
      </c>
      <c r="B25" s="785">
        <v>9583.8399999999983</v>
      </c>
      <c r="C25" s="737">
        <v>1</v>
      </c>
      <c r="D25" s="798">
        <v>38</v>
      </c>
      <c r="E25" s="801" t="s">
        <v>3159</v>
      </c>
      <c r="F25" s="785">
        <v>3676.0499999999997</v>
      </c>
      <c r="G25" s="753">
        <v>0.38356754703751317</v>
      </c>
      <c r="H25" s="740">
        <v>19</v>
      </c>
      <c r="I25" s="776">
        <v>0.5</v>
      </c>
      <c r="J25" s="804">
        <v>5907.7899999999991</v>
      </c>
      <c r="K25" s="753">
        <v>0.61643245296248683</v>
      </c>
      <c r="L25" s="740">
        <v>19</v>
      </c>
      <c r="M25" s="776">
        <v>0.5</v>
      </c>
    </row>
    <row r="26" spans="1:13" ht="14.4" customHeight="1" x14ac:dyDescent="0.3">
      <c r="A26" s="794" t="s">
        <v>3160</v>
      </c>
      <c r="B26" s="785">
        <v>117461.14000000001</v>
      </c>
      <c r="C26" s="737">
        <v>1</v>
      </c>
      <c r="D26" s="798">
        <v>124</v>
      </c>
      <c r="E26" s="801" t="s">
        <v>3160</v>
      </c>
      <c r="F26" s="785">
        <v>63017.16</v>
      </c>
      <c r="G26" s="753">
        <v>0.53649368633745587</v>
      </c>
      <c r="H26" s="740">
        <v>68</v>
      </c>
      <c r="I26" s="776">
        <v>0.54838709677419351</v>
      </c>
      <c r="J26" s="804">
        <v>54443.98000000001</v>
      </c>
      <c r="K26" s="753">
        <v>0.46350631366254408</v>
      </c>
      <c r="L26" s="740">
        <v>56</v>
      </c>
      <c r="M26" s="776">
        <v>0.45161290322580644</v>
      </c>
    </row>
    <row r="27" spans="1:13" ht="14.4" customHeight="1" x14ac:dyDescent="0.3">
      <c r="A27" s="794" t="s">
        <v>3161</v>
      </c>
      <c r="B27" s="785">
        <v>10051.49</v>
      </c>
      <c r="C27" s="737">
        <v>1</v>
      </c>
      <c r="D27" s="798">
        <v>24</v>
      </c>
      <c r="E27" s="801" t="s">
        <v>3161</v>
      </c>
      <c r="F27" s="785">
        <v>9087.56</v>
      </c>
      <c r="G27" s="753">
        <v>0.90410078505773772</v>
      </c>
      <c r="H27" s="740">
        <v>18</v>
      </c>
      <c r="I27" s="776">
        <v>0.75</v>
      </c>
      <c r="J27" s="804">
        <v>963.93</v>
      </c>
      <c r="K27" s="753">
        <v>9.5899214942262292E-2</v>
      </c>
      <c r="L27" s="740">
        <v>6</v>
      </c>
      <c r="M27" s="776">
        <v>0.25</v>
      </c>
    </row>
    <row r="28" spans="1:13" ht="14.4" customHeight="1" x14ac:dyDescent="0.3">
      <c r="A28" s="794" t="s">
        <v>3162</v>
      </c>
      <c r="B28" s="785">
        <v>210465.57</v>
      </c>
      <c r="C28" s="737">
        <v>1</v>
      </c>
      <c r="D28" s="798">
        <v>355</v>
      </c>
      <c r="E28" s="801" t="s">
        <v>3162</v>
      </c>
      <c r="F28" s="785">
        <v>150992.04999999999</v>
      </c>
      <c r="G28" s="753">
        <v>0.71741924344205077</v>
      </c>
      <c r="H28" s="740">
        <v>229</v>
      </c>
      <c r="I28" s="776">
        <v>0.6450704225352113</v>
      </c>
      <c r="J28" s="804">
        <v>59473.520000000004</v>
      </c>
      <c r="K28" s="753">
        <v>0.28258075655794912</v>
      </c>
      <c r="L28" s="740">
        <v>126</v>
      </c>
      <c r="M28" s="776">
        <v>0.35492957746478876</v>
      </c>
    </row>
    <row r="29" spans="1:13" ht="14.4" customHeight="1" x14ac:dyDescent="0.3">
      <c r="A29" s="794" t="s">
        <v>3163</v>
      </c>
      <c r="B29" s="785">
        <v>1032.18</v>
      </c>
      <c r="C29" s="737">
        <v>1</v>
      </c>
      <c r="D29" s="798">
        <v>5</v>
      </c>
      <c r="E29" s="801" t="s">
        <v>3163</v>
      </c>
      <c r="F29" s="785">
        <v>923.74</v>
      </c>
      <c r="G29" s="753">
        <v>0.89494080489837036</v>
      </c>
      <c r="H29" s="740">
        <v>2</v>
      </c>
      <c r="I29" s="776">
        <v>0.4</v>
      </c>
      <c r="J29" s="804">
        <v>108.44</v>
      </c>
      <c r="K29" s="753">
        <v>0.10505919510162955</v>
      </c>
      <c r="L29" s="740">
        <v>3</v>
      </c>
      <c r="M29" s="776">
        <v>0.6</v>
      </c>
    </row>
    <row r="30" spans="1:13" ht="14.4" customHeight="1" x14ac:dyDescent="0.3">
      <c r="A30" s="794" t="s">
        <v>3164</v>
      </c>
      <c r="B30" s="785">
        <v>1651.17</v>
      </c>
      <c r="C30" s="737">
        <v>1</v>
      </c>
      <c r="D30" s="798">
        <v>1</v>
      </c>
      <c r="E30" s="801" t="s">
        <v>3164</v>
      </c>
      <c r="F30" s="785">
        <v>1651.17</v>
      </c>
      <c r="G30" s="753">
        <v>1</v>
      </c>
      <c r="H30" s="740">
        <v>1</v>
      </c>
      <c r="I30" s="776">
        <v>1</v>
      </c>
      <c r="J30" s="804"/>
      <c r="K30" s="753">
        <v>0</v>
      </c>
      <c r="L30" s="740"/>
      <c r="M30" s="776">
        <v>0</v>
      </c>
    </row>
    <row r="31" spans="1:13" ht="14.4" customHeight="1" x14ac:dyDescent="0.3">
      <c r="A31" s="794" t="s">
        <v>3165</v>
      </c>
      <c r="B31" s="785">
        <v>483299.22</v>
      </c>
      <c r="C31" s="737">
        <v>1</v>
      </c>
      <c r="D31" s="798">
        <v>210</v>
      </c>
      <c r="E31" s="801" t="s">
        <v>3165</v>
      </c>
      <c r="F31" s="785">
        <v>206810.86000000002</v>
      </c>
      <c r="G31" s="753">
        <v>0.42791473985826012</v>
      </c>
      <c r="H31" s="740">
        <v>140</v>
      </c>
      <c r="I31" s="776">
        <v>0.66666666666666663</v>
      </c>
      <c r="J31" s="804">
        <v>276488.36</v>
      </c>
      <c r="K31" s="753">
        <v>0.57208526014173999</v>
      </c>
      <c r="L31" s="740">
        <v>70</v>
      </c>
      <c r="M31" s="776">
        <v>0.33333333333333331</v>
      </c>
    </row>
    <row r="32" spans="1:13" ht="14.4" customHeight="1" x14ac:dyDescent="0.3">
      <c r="A32" s="794" t="s">
        <v>3166</v>
      </c>
      <c r="B32" s="785">
        <v>374319.99999999988</v>
      </c>
      <c r="C32" s="737">
        <v>1</v>
      </c>
      <c r="D32" s="798">
        <v>272</v>
      </c>
      <c r="E32" s="801" t="s">
        <v>3166</v>
      </c>
      <c r="F32" s="785">
        <v>255808.88999999993</v>
      </c>
      <c r="G32" s="753">
        <v>0.68339626522761276</v>
      </c>
      <c r="H32" s="740">
        <v>187</v>
      </c>
      <c r="I32" s="776">
        <v>0.6875</v>
      </c>
      <c r="J32" s="804">
        <v>118511.10999999997</v>
      </c>
      <c r="K32" s="753">
        <v>0.31660373477238729</v>
      </c>
      <c r="L32" s="740">
        <v>85</v>
      </c>
      <c r="M32" s="776">
        <v>0.3125</v>
      </c>
    </row>
    <row r="33" spans="1:13" ht="14.4" customHeight="1" x14ac:dyDescent="0.3">
      <c r="A33" s="794" t="s">
        <v>3167</v>
      </c>
      <c r="B33" s="785">
        <v>711123.68000000017</v>
      </c>
      <c r="C33" s="737">
        <v>1</v>
      </c>
      <c r="D33" s="798">
        <v>252</v>
      </c>
      <c r="E33" s="801" t="s">
        <v>3167</v>
      </c>
      <c r="F33" s="785">
        <v>204728.34000000011</v>
      </c>
      <c r="G33" s="753">
        <v>0.28789413959608273</v>
      </c>
      <c r="H33" s="740">
        <v>150</v>
      </c>
      <c r="I33" s="776">
        <v>0.59523809523809523</v>
      </c>
      <c r="J33" s="804">
        <v>506395.34000000008</v>
      </c>
      <c r="K33" s="753">
        <v>0.71210586040391732</v>
      </c>
      <c r="L33" s="740">
        <v>102</v>
      </c>
      <c r="M33" s="776">
        <v>0.40476190476190477</v>
      </c>
    </row>
    <row r="34" spans="1:13" ht="14.4" customHeight="1" x14ac:dyDescent="0.3">
      <c r="A34" s="794" t="s">
        <v>3168</v>
      </c>
      <c r="B34" s="785">
        <v>48696.399999999994</v>
      </c>
      <c r="C34" s="737">
        <v>1</v>
      </c>
      <c r="D34" s="798">
        <v>42</v>
      </c>
      <c r="E34" s="801" t="s">
        <v>3168</v>
      </c>
      <c r="F34" s="785">
        <v>37263.959999999992</v>
      </c>
      <c r="G34" s="753">
        <v>0.76523028396349624</v>
      </c>
      <c r="H34" s="740">
        <v>26</v>
      </c>
      <c r="I34" s="776">
        <v>0.61904761904761907</v>
      </c>
      <c r="J34" s="804">
        <v>11432.44</v>
      </c>
      <c r="K34" s="753">
        <v>0.23476971603650376</v>
      </c>
      <c r="L34" s="740">
        <v>16</v>
      </c>
      <c r="M34" s="776">
        <v>0.38095238095238093</v>
      </c>
    </row>
    <row r="35" spans="1:13" ht="14.4" customHeight="1" x14ac:dyDescent="0.3">
      <c r="A35" s="794" t="s">
        <v>3169</v>
      </c>
      <c r="B35" s="785">
        <v>833507.39999999991</v>
      </c>
      <c r="C35" s="737">
        <v>1</v>
      </c>
      <c r="D35" s="798">
        <v>81</v>
      </c>
      <c r="E35" s="801" t="s">
        <v>3169</v>
      </c>
      <c r="F35" s="785">
        <v>828634.67999999993</v>
      </c>
      <c r="G35" s="753">
        <v>0.9941539571214365</v>
      </c>
      <c r="H35" s="740">
        <v>71</v>
      </c>
      <c r="I35" s="776">
        <v>0.87654320987654322</v>
      </c>
      <c r="J35" s="804">
        <v>4872.7200000000012</v>
      </c>
      <c r="K35" s="753">
        <v>5.8460428785635276E-3</v>
      </c>
      <c r="L35" s="740">
        <v>10</v>
      </c>
      <c r="M35" s="776">
        <v>0.12345679012345678</v>
      </c>
    </row>
    <row r="36" spans="1:13" ht="14.4" customHeight="1" thickBot="1" x14ac:dyDescent="0.35">
      <c r="A36" s="795" t="s">
        <v>3170</v>
      </c>
      <c r="B36" s="786">
        <v>171668.11999999994</v>
      </c>
      <c r="C36" s="743">
        <v>1</v>
      </c>
      <c r="D36" s="799">
        <v>207</v>
      </c>
      <c r="E36" s="802" t="s">
        <v>3170</v>
      </c>
      <c r="F36" s="786">
        <v>111541.51999999995</v>
      </c>
      <c r="G36" s="754">
        <v>0.64975092638050669</v>
      </c>
      <c r="H36" s="746">
        <v>117</v>
      </c>
      <c r="I36" s="777">
        <v>0.56521739130434778</v>
      </c>
      <c r="J36" s="805">
        <v>60126.6</v>
      </c>
      <c r="K36" s="754">
        <v>0.35024907361949337</v>
      </c>
      <c r="L36" s="746">
        <v>90</v>
      </c>
      <c r="M36" s="777">
        <v>0.43478260869565216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92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67" t="s">
        <v>4785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</row>
    <row r="2" spans="1:21" ht="14.4" customHeight="1" thickBot="1" x14ac:dyDescent="0.35">
      <c r="A2" s="374" t="s">
        <v>323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99"/>
      <c r="B3" s="600"/>
      <c r="C3" s="600"/>
      <c r="D3" s="600"/>
      <c r="E3" s="600"/>
      <c r="F3" s="600"/>
      <c r="G3" s="600"/>
      <c r="H3" s="600"/>
      <c r="I3" s="600"/>
      <c r="J3" s="600"/>
      <c r="K3" s="601" t="s">
        <v>159</v>
      </c>
      <c r="L3" s="602"/>
      <c r="M3" s="70">
        <f>SUBTOTAL(9,M7:M1048576)</f>
        <v>7044452.189999993</v>
      </c>
      <c r="N3" s="70">
        <f>SUBTOTAL(9,N7:N1048576)</f>
        <v>9128</v>
      </c>
      <c r="O3" s="70">
        <f>SUBTOTAL(9,O7:O1048576)</f>
        <v>3797</v>
      </c>
      <c r="P3" s="70">
        <f>SUBTOTAL(9,P7:P1048576)</f>
        <v>4417580.1299999962</v>
      </c>
      <c r="Q3" s="71">
        <f>IF(M3=0,0,P3/M3)</f>
        <v>0.62710059076999725</v>
      </c>
      <c r="R3" s="70">
        <f>SUBTOTAL(9,R7:R1048576)</f>
        <v>5964</v>
      </c>
      <c r="S3" s="71">
        <f>IF(N3=0,0,R3/N3)</f>
        <v>0.65337423312883436</v>
      </c>
      <c r="T3" s="70">
        <f>SUBTOTAL(9,T7:T1048576)</f>
        <v>2392</v>
      </c>
      <c r="U3" s="72">
        <f>IF(O3=0,0,T3/O3)</f>
        <v>0.62997102976033714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03" t="s">
        <v>15</v>
      </c>
      <c r="N4" s="604"/>
      <c r="O4" s="604"/>
      <c r="P4" s="605" t="s">
        <v>21</v>
      </c>
      <c r="Q4" s="604"/>
      <c r="R4" s="604"/>
      <c r="S4" s="604"/>
      <c r="T4" s="604"/>
      <c r="U4" s="606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96" t="s">
        <v>22</v>
      </c>
      <c r="Q5" s="597"/>
      <c r="R5" s="596" t="s">
        <v>13</v>
      </c>
      <c r="S5" s="597"/>
      <c r="T5" s="596" t="s">
        <v>20</v>
      </c>
      <c r="U5" s="598"/>
    </row>
    <row r="6" spans="1:21" s="330" customFormat="1" ht="14.4" customHeight="1" thickBot="1" x14ac:dyDescent="0.35">
      <c r="A6" s="806" t="s">
        <v>23</v>
      </c>
      <c r="B6" s="807" t="s">
        <v>5</v>
      </c>
      <c r="C6" s="806" t="s">
        <v>24</v>
      </c>
      <c r="D6" s="807" t="s">
        <v>6</v>
      </c>
      <c r="E6" s="807" t="s">
        <v>193</v>
      </c>
      <c r="F6" s="807" t="s">
        <v>25</v>
      </c>
      <c r="G6" s="807" t="s">
        <v>26</v>
      </c>
      <c r="H6" s="807" t="s">
        <v>8</v>
      </c>
      <c r="I6" s="807" t="s">
        <v>10</v>
      </c>
      <c r="J6" s="807" t="s">
        <v>11</v>
      </c>
      <c r="K6" s="807" t="s">
        <v>12</v>
      </c>
      <c r="L6" s="807" t="s">
        <v>27</v>
      </c>
      <c r="M6" s="808" t="s">
        <v>14</v>
      </c>
      <c r="N6" s="809" t="s">
        <v>28</v>
      </c>
      <c r="O6" s="809" t="s">
        <v>28</v>
      </c>
      <c r="P6" s="809" t="s">
        <v>14</v>
      </c>
      <c r="Q6" s="809" t="s">
        <v>2</v>
      </c>
      <c r="R6" s="809" t="s">
        <v>28</v>
      </c>
      <c r="S6" s="809" t="s">
        <v>2</v>
      </c>
      <c r="T6" s="809" t="s">
        <v>28</v>
      </c>
      <c r="U6" s="810" t="s">
        <v>2</v>
      </c>
    </row>
    <row r="7" spans="1:21" ht="14.4" customHeight="1" x14ac:dyDescent="0.3">
      <c r="A7" s="811">
        <v>21</v>
      </c>
      <c r="B7" s="812" t="s">
        <v>2715</v>
      </c>
      <c r="C7" s="812" t="s">
        <v>3129</v>
      </c>
      <c r="D7" s="813" t="s">
        <v>4782</v>
      </c>
      <c r="E7" s="814" t="s">
        <v>3146</v>
      </c>
      <c r="F7" s="812" t="s">
        <v>3126</v>
      </c>
      <c r="G7" s="812" t="s">
        <v>3171</v>
      </c>
      <c r="H7" s="812" t="s">
        <v>555</v>
      </c>
      <c r="I7" s="812" t="s">
        <v>3172</v>
      </c>
      <c r="J7" s="812" t="s">
        <v>3173</v>
      </c>
      <c r="K7" s="812" t="s">
        <v>3174</v>
      </c>
      <c r="L7" s="815">
        <v>238.72</v>
      </c>
      <c r="M7" s="815">
        <v>477.44</v>
      </c>
      <c r="N7" s="812">
        <v>2</v>
      </c>
      <c r="O7" s="816">
        <v>1</v>
      </c>
      <c r="P7" s="815"/>
      <c r="Q7" s="817">
        <v>0</v>
      </c>
      <c r="R7" s="812"/>
      <c r="S7" s="817">
        <v>0</v>
      </c>
      <c r="T7" s="816"/>
      <c r="U7" s="231">
        <v>0</v>
      </c>
    </row>
    <row r="8" spans="1:21" ht="14.4" customHeight="1" x14ac:dyDescent="0.3">
      <c r="A8" s="736">
        <v>21</v>
      </c>
      <c r="B8" s="737" t="s">
        <v>2715</v>
      </c>
      <c r="C8" s="737" t="s">
        <v>3129</v>
      </c>
      <c r="D8" s="818" t="s">
        <v>4782</v>
      </c>
      <c r="E8" s="819" t="s">
        <v>3146</v>
      </c>
      <c r="F8" s="737" t="s">
        <v>3126</v>
      </c>
      <c r="G8" s="737" t="s">
        <v>3175</v>
      </c>
      <c r="H8" s="737" t="s">
        <v>555</v>
      </c>
      <c r="I8" s="737" t="s">
        <v>1195</v>
      </c>
      <c r="J8" s="737" t="s">
        <v>1196</v>
      </c>
      <c r="K8" s="737" t="s">
        <v>3176</v>
      </c>
      <c r="L8" s="738">
        <v>0</v>
      </c>
      <c r="M8" s="738">
        <v>0</v>
      </c>
      <c r="N8" s="737">
        <v>1</v>
      </c>
      <c r="O8" s="820">
        <v>0.5</v>
      </c>
      <c r="P8" s="738"/>
      <c r="Q8" s="753"/>
      <c r="R8" s="737"/>
      <c r="S8" s="753">
        <v>0</v>
      </c>
      <c r="T8" s="820"/>
      <c r="U8" s="776">
        <v>0</v>
      </c>
    </row>
    <row r="9" spans="1:21" ht="14.4" customHeight="1" x14ac:dyDescent="0.3">
      <c r="A9" s="736">
        <v>21</v>
      </c>
      <c r="B9" s="737" t="s">
        <v>2715</v>
      </c>
      <c r="C9" s="737" t="s">
        <v>3129</v>
      </c>
      <c r="D9" s="818" t="s">
        <v>4782</v>
      </c>
      <c r="E9" s="819" t="s">
        <v>3146</v>
      </c>
      <c r="F9" s="737" t="s">
        <v>3126</v>
      </c>
      <c r="G9" s="737" t="s">
        <v>3177</v>
      </c>
      <c r="H9" s="737" t="s">
        <v>555</v>
      </c>
      <c r="I9" s="737" t="s">
        <v>3178</v>
      </c>
      <c r="J9" s="737" t="s">
        <v>3179</v>
      </c>
      <c r="K9" s="737" t="s">
        <v>3180</v>
      </c>
      <c r="L9" s="738">
        <v>846.47</v>
      </c>
      <c r="M9" s="738">
        <v>846.47</v>
      </c>
      <c r="N9" s="737">
        <v>1</v>
      </c>
      <c r="O9" s="820">
        <v>0.5</v>
      </c>
      <c r="P9" s="738"/>
      <c r="Q9" s="753">
        <v>0</v>
      </c>
      <c r="R9" s="737"/>
      <c r="S9" s="753">
        <v>0</v>
      </c>
      <c r="T9" s="820"/>
      <c r="U9" s="776">
        <v>0</v>
      </c>
    </row>
    <row r="10" spans="1:21" ht="14.4" customHeight="1" x14ac:dyDescent="0.3">
      <c r="A10" s="736">
        <v>21</v>
      </c>
      <c r="B10" s="737" t="s">
        <v>2715</v>
      </c>
      <c r="C10" s="737" t="s">
        <v>3129</v>
      </c>
      <c r="D10" s="818" t="s">
        <v>4782</v>
      </c>
      <c r="E10" s="819" t="s">
        <v>3149</v>
      </c>
      <c r="F10" s="737" t="s">
        <v>3126</v>
      </c>
      <c r="G10" s="737" t="s">
        <v>3181</v>
      </c>
      <c r="H10" s="737" t="s">
        <v>1499</v>
      </c>
      <c r="I10" s="737" t="s">
        <v>2221</v>
      </c>
      <c r="J10" s="737" t="s">
        <v>1673</v>
      </c>
      <c r="K10" s="737" t="s">
        <v>2997</v>
      </c>
      <c r="L10" s="738">
        <v>923.74</v>
      </c>
      <c r="M10" s="738">
        <v>1847.48</v>
      </c>
      <c r="N10" s="737">
        <v>2</v>
      </c>
      <c r="O10" s="820">
        <v>0.5</v>
      </c>
      <c r="P10" s="738">
        <v>1847.48</v>
      </c>
      <c r="Q10" s="753">
        <v>1</v>
      </c>
      <c r="R10" s="737">
        <v>2</v>
      </c>
      <c r="S10" s="753">
        <v>1</v>
      </c>
      <c r="T10" s="820">
        <v>0.5</v>
      </c>
      <c r="U10" s="776">
        <v>1</v>
      </c>
    </row>
    <row r="11" spans="1:21" ht="14.4" customHeight="1" x14ac:dyDescent="0.3">
      <c r="A11" s="736">
        <v>21</v>
      </c>
      <c r="B11" s="737" t="s">
        <v>2715</v>
      </c>
      <c r="C11" s="737" t="s">
        <v>3129</v>
      </c>
      <c r="D11" s="818" t="s">
        <v>4782</v>
      </c>
      <c r="E11" s="819" t="s">
        <v>3149</v>
      </c>
      <c r="F11" s="737" t="s">
        <v>3126</v>
      </c>
      <c r="G11" s="737" t="s">
        <v>3182</v>
      </c>
      <c r="H11" s="737" t="s">
        <v>555</v>
      </c>
      <c r="I11" s="737" t="s">
        <v>3183</v>
      </c>
      <c r="J11" s="737" t="s">
        <v>1345</v>
      </c>
      <c r="K11" s="737" t="s">
        <v>3184</v>
      </c>
      <c r="L11" s="738">
        <v>52.61</v>
      </c>
      <c r="M11" s="738">
        <v>105.22</v>
      </c>
      <c r="N11" s="737">
        <v>2</v>
      </c>
      <c r="O11" s="820">
        <v>0.5</v>
      </c>
      <c r="P11" s="738">
        <v>105.22</v>
      </c>
      <c r="Q11" s="753">
        <v>1</v>
      </c>
      <c r="R11" s="737">
        <v>2</v>
      </c>
      <c r="S11" s="753">
        <v>1</v>
      </c>
      <c r="T11" s="820">
        <v>0.5</v>
      </c>
      <c r="U11" s="776">
        <v>1</v>
      </c>
    </row>
    <row r="12" spans="1:21" ht="14.4" customHeight="1" x14ac:dyDescent="0.3">
      <c r="A12" s="736">
        <v>21</v>
      </c>
      <c r="B12" s="737" t="s">
        <v>2715</v>
      </c>
      <c r="C12" s="737" t="s">
        <v>3129</v>
      </c>
      <c r="D12" s="818" t="s">
        <v>4782</v>
      </c>
      <c r="E12" s="819" t="s">
        <v>3149</v>
      </c>
      <c r="F12" s="737" t="s">
        <v>3126</v>
      </c>
      <c r="G12" s="737" t="s">
        <v>3185</v>
      </c>
      <c r="H12" s="737" t="s">
        <v>555</v>
      </c>
      <c r="I12" s="737" t="s">
        <v>3186</v>
      </c>
      <c r="J12" s="737" t="s">
        <v>3187</v>
      </c>
      <c r="K12" s="737" t="s">
        <v>3188</v>
      </c>
      <c r="L12" s="738">
        <v>0</v>
      </c>
      <c r="M12" s="738">
        <v>0</v>
      </c>
      <c r="N12" s="737">
        <v>1</v>
      </c>
      <c r="O12" s="820">
        <v>1</v>
      </c>
      <c r="P12" s="738">
        <v>0</v>
      </c>
      <c r="Q12" s="753"/>
      <c r="R12" s="737">
        <v>1</v>
      </c>
      <c r="S12" s="753">
        <v>1</v>
      </c>
      <c r="T12" s="820">
        <v>1</v>
      </c>
      <c r="U12" s="776">
        <v>1</v>
      </c>
    </row>
    <row r="13" spans="1:21" ht="14.4" customHeight="1" x14ac:dyDescent="0.3">
      <c r="A13" s="736">
        <v>21</v>
      </c>
      <c r="B13" s="737" t="s">
        <v>2715</v>
      </c>
      <c r="C13" s="737" t="s">
        <v>3129</v>
      </c>
      <c r="D13" s="818" t="s">
        <v>4782</v>
      </c>
      <c r="E13" s="819" t="s">
        <v>3154</v>
      </c>
      <c r="F13" s="737" t="s">
        <v>3126</v>
      </c>
      <c r="G13" s="737" t="s">
        <v>3189</v>
      </c>
      <c r="H13" s="737" t="s">
        <v>555</v>
      </c>
      <c r="I13" s="737" t="s">
        <v>3190</v>
      </c>
      <c r="J13" s="737" t="s">
        <v>3191</v>
      </c>
      <c r="K13" s="737" t="s">
        <v>3192</v>
      </c>
      <c r="L13" s="738">
        <v>72.55</v>
      </c>
      <c r="M13" s="738">
        <v>72.55</v>
      </c>
      <c r="N13" s="737">
        <v>1</v>
      </c>
      <c r="O13" s="820">
        <v>1</v>
      </c>
      <c r="P13" s="738"/>
      <c r="Q13" s="753">
        <v>0</v>
      </c>
      <c r="R13" s="737"/>
      <c r="S13" s="753">
        <v>0</v>
      </c>
      <c r="T13" s="820"/>
      <c r="U13" s="776">
        <v>0</v>
      </c>
    </row>
    <row r="14" spans="1:21" ht="14.4" customHeight="1" x14ac:dyDescent="0.3">
      <c r="A14" s="736">
        <v>21</v>
      </c>
      <c r="B14" s="737" t="s">
        <v>2715</v>
      </c>
      <c r="C14" s="737" t="s">
        <v>3129</v>
      </c>
      <c r="D14" s="818" t="s">
        <v>4782</v>
      </c>
      <c r="E14" s="819" t="s">
        <v>3154</v>
      </c>
      <c r="F14" s="737" t="s">
        <v>3126</v>
      </c>
      <c r="G14" s="737" t="s">
        <v>3189</v>
      </c>
      <c r="H14" s="737" t="s">
        <v>555</v>
      </c>
      <c r="I14" s="737" t="s">
        <v>671</v>
      </c>
      <c r="J14" s="737" t="s">
        <v>672</v>
      </c>
      <c r="K14" s="737" t="s">
        <v>3193</v>
      </c>
      <c r="L14" s="738">
        <v>65.28</v>
      </c>
      <c r="M14" s="738">
        <v>130.56</v>
      </c>
      <c r="N14" s="737">
        <v>2</v>
      </c>
      <c r="O14" s="820">
        <v>0.5</v>
      </c>
      <c r="P14" s="738"/>
      <c r="Q14" s="753">
        <v>0</v>
      </c>
      <c r="R14" s="737"/>
      <c r="S14" s="753">
        <v>0</v>
      </c>
      <c r="T14" s="820"/>
      <c r="U14" s="776">
        <v>0</v>
      </c>
    </row>
    <row r="15" spans="1:21" ht="14.4" customHeight="1" x14ac:dyDescent="0.3">
      <c r="A15" s="736">
        <v>21</v>
      </c>
      <c r="B15" s="737" t="s">
        <v>2715</v>
      </c>
      <c r="C15" s="737" t="s">
        <v>3129</v>
      </c>
      <c r="D15" s="818" t="s">
        <v>4782</v>
      </c>
      <c r="E15" s="819" t="s">
        <v>3154</v>
      </c>
      <c r="F15" s="737" t="s">
        <v>3126</v>
      </c>
      <c r="G15" s="737" t="s">
        <v>3189</v>
      </c>
      <c r="H15" s="737" t="s">
        <v>555</v>
      </c>
      <c r="I15" s="737" t="s">
        <v>686</v>
      </c>
      <c r="J15" s="737" t="s">
        <v>687</v>
      </c>
      <c r="K15" s="737" t="s">
        <v>3194</v>
      </c>
      <c r="L15" s="738">
        <v>36.270000000000003</v>
      </c>
      <c r="M15" s="738">
        <v>72.540000000000006</v>
      </c>
      <c r="N15" s="737">
        <v>2</v>
      </c>
      <c r="O15" s="820">
        <v>1</v>
      </c>
      <c r="P15" s="738"/>
      <c r="Q15" s="753">
        <v>0</v>
      </c>
      <c r="R15" s="737"/>
      <c r="S15" s="753">
        <v>0</v>
      </c>
      <c r="T15" s="820"/>
      <c r="U15" s="776">
        <v>0</v>
      </c>
    </row>
    <row r="16" spans="1:21" ht="14.4" customHeight="1" x14ac:dyDescent="0.3">
      <c r="A16" s="736">
        <v>21</v>
      </c>
      <c r="B16" s="737" t="s">
        <v>2715</v>
      </c>
      <c r="C16" s="737" t="s">
        <v>3129</v>
      </c>
      <c r="D16" s="818" t="s">
        <v>4782</v>
      </c>
      <c r="E16" s="819" t="s">
        <v>3154</v>
      </c>
      <c r="F16" s="737" t="s">
        <v>3126</v>
      </c>
      <c r="G16" s="737" t="s">
        <v>3189</v>
      </c>
      <c r="H16" s="737" t="s">
        <v>555</v>
      </c>
      <c r="I16" s="737" t="s">
        <v>3195</v>
      </c>
      <c r="J16" s="737" t="s">
        <v>687</v>
      </c>
      <c r="K16" s="737" t="s">
        <v>3194</v>
      </c>
      <c r="L16" s="738">
        <v>36.270000000000003</v>
      </c>
      <c r="M16" s="738">
        <v>36.270000000000003</v>
      </c>
      <c r="N16" s="737">
        <v>1</v>
      </c>
      <c r="O16" s="820">
        <v>0.5</v>
      </c>
      <c r="P16" s="738">
        <v>36.270000000000003</v>
      </c>
      <c r="Q16" s="753">
        <v>1</v>
      </c>
      <c r="R16" s="737">
        <v>1</v>
      </c>
      <c r="S16" s="753">
        <v>1</v>
      </c>
      <c r="T16" s="820">
        <v>0.5</v>
      </c>
      <c r="U16" s="776">
        <v>1</v>
      </c>
    </row>
    <row r="17" spans="1:21" ht="14.4" customHeight="1" x14ac:dyDescent="0.3">
      <c r="A17" s="736">
        <v>21</v>
      </c>
      <c r="B17" s="737" t="s">
        <v>2715</v>
      </c>
      <c r="C17" s="737" t="s">
        <v>3129</v>
      </c>
      <c r="D17" s="818" t="s">
        <v>4782</v>
      </c>
      <c r="E17" s="819" t="s">
        <v>3154</v>
      </c>
      <c r="F17" s="737" t="s">
        <v>3126</v>
      </c>
      <c r="G17" s="737" t="s">
        <v>3196</v>
      </c>
      <c r="H17" s="737" t="s">
        <v>555</v>
      </c>
      <c r="I17" s="737" t="s">
        <v>596</v>
      </c>
      <c r="J17" s="737" t="s">
        <v>581</v>
      </c>
      <c r="K17" s="737" t="s">
        <v>2951</v>
      </c>
      <c r="L17" s="738">
        <v>9.4</v>
      </c>
      <c r="M17" s="738">
        <v>9.4</v>
      </c>
      <c r="N17" s="737">
        <v>1</v>
      </c>
      <c r="O17" s="820">
        <v>0.5</v>
      </c>
      <c r="P17" s="738">
        <v>9.4</v>
      </c>
      <c r="Q17" s="753">
        <v>1</v>
      </c>
      <c r="R17" s="737">
        <v>1</v>
      </c>
      <c r="S17" s="753">
        <v>1</v>
      </c>
      <c r="T17" s="820">
        <v>0.5</v>
      </c>
      <c r="U17" s="776">
        <v>1</v>
      </c>
    </row>
    <row r="18" spans="1:21" ht="14.4" customHeight="1" x14ac:dyDescent="0.3">
      <c r="A18" s="736">
        <v>21</v>
      </c>
      <c r="B18" s="737" t="s">
        <v>2715</v>
      </c>
      <c r="C18" s="737" t="s">
        <v>3129</v>
      </c>
      <c r="D18" s="818" t="s">
        <v>4782</v>
      </c>
      <c r="E18" s="819" t="s">
        <v>3154</v>
      </c>
      <c r="F18" s="737" t="s">
        <v>3126</v>
      </c>
      <c r="G18" s="737" t="s">
        <v>3197</v>
      </c>
      <c r="H18" s="737" t="s">
        <v>555</v>
      </c>
      <c r="I18" s="737" t="s">
        <v>964</v>
      </c>
      <c r="J18" s="737" t="s">
        <v>961</v>
      </c>
      <c r="K18" s="737" t="s">
        <v>3017</v>
      </c>
      <c r="L18" s="738">
        <v>31.09</v>
      </c>
      <c r="M18" s="738">
        <v>124.36</v>
      </c>
      <c r="N18" s="737">
        <v>4</v>
      </c>
      <c r="O18" s="820">
        <v>1</v>
      </c>
      <c r="P18" s="738">
        <v>124.36</v>
      </c>
      <c r="Q18" s="753">
        <v>1</v>
      </c>
      <c r="R18" s="737">
        <v>4</v>
      </c>
      <c r="S18" s="753">
        <v>1</v>
      </c>
      <c r="T18" s="820">
        <v>1</v>
      </c>
      <c r="U18" s="776">
        <v>1</v>
      </c>
    </row>
    <row r="19" spans="1:21" ht="14.4" customHeight="1" x14ac:dyDescent="0.3">
      <c r="A19" s="736">
        <v>21</v>
      </c>
      <c r="B19" s="737" t="s">
        <v>2715</v>
      </c>
      <c r="C19" s="737" t="s">
        <v>3129</v>
      </c>
      <c r="D19" s="818" t="s">
        <v>4782</v>
      </c>
      <c r="E19" s="819" t="s">
        <v>3154</v>
      </c>
      <c r="F19" s="737" t="s">
        <v>3126</v>
      </c>
      <c r="G19" s="737" t="s">
        <v>3198</v>
      </c>
      <c r="H19" s="737" t="s">
        <v>1499</v>
      </c>
      <c r="I19" s="737" t="s">
        <v>1817</v>
      </c>
      <c r="J19" s="737" t="s">
        <v>1662</v>
      </c>
      <c r="K19" s="737" t="s">
        <v>2894</v>
      </c>
      <c r="L19" s="738">
        <v>154.36000000000001</v>
      </c>
      <c r="M19" s="738">
        <v>154.36000000000001</v>
      </c>
      <c r="N19" s="737">
        <v>1</v>
      </c>
      <c r="O19" s="820">
        <v>0.5</v>
      </c>
      <c r="P19" s="738"/>
      <c r="Q19" s="753">
        <v>0</v>
      </c>
      <c r="R19" s="737"/>
      <c r="S19" s="753">
        <v>0</v>
      </c>
      <c r="T19" s="820"/>
      <c r="U19" s="776">
        <v>0</v>
      </c>
    </row>
    <row r="20" spans="1:21" ht="14.4" customHeight="1" x14ac:dyDescent="0.3">
      <c r="A20" s="736">
        <v>21</v>
      </c>
      <c r="B20" s="737" t="s">
        <v>2715</v>
      </c>
      <c r="C20" s="737" t="s">
        <v>3129</v>
      </c>
      <c r="D20" s="818" t="s">
        <v>4782</v>
      </c>
      <c r="E20" s="819" t="s">
        <v>3154</v>
      </c>
      <c r="F20" s="737" t="s">
        <v>3126</v>
      </c>
      <c r="G20" s="737" t="s">
        <v>3171</v>
      </c>
      <c r="H20" s="737" t="s">
        <v>555</v>
      </c>
      <c r="I20" s="737" t="s">
        <v>3199</v>
      </c>
      <c r="J20" s="737" t="s">
        <v>3173</v>
      </c>
      <c r="K20" s="737" t="s">
        <v>3200</v>
      </c>
      <c r="L20" s="738">
        <v>170.52</v>
      </c>
      <c r="M20" s="738">
        <v>511.56000000000006</v>
      </c>
      <c r="N20" s="737">
        <v>3</v>
      </c>
      <c r="O20" s="820">
        <v>0.5</v>
      </c>
      <c r="P20" s="738"/>
      <c r="Q20" s="753">
        <v>0</v>
      </c>
      <c r="R20" s="737"/>
      <c r="S20" s="753">
        <v>0</v>
      </c>
      <c r="T20" s="820"/>
      <c r="U20" s="776">
        <v>0</v>
      </c>
    </row>
    <row r="21" spans="1:21" ht="14.4" customHeight="1" x14ac:dyDescent="0.3">
      <c r="A21" s="736">
        <v>21</v>
      </c>
      <c r="B21" s="737" t="s">
        <v>2715</v>
      </c>
      <c r="C21" s="737" t="s">
        <v>3129</v>
      </c>
      <c r="D21" s="818" t="s">
        <v>4782</v>
      </c>
      <c r="E21" s="819" t="s">
        <v>3154</v>
      </c>
      <c r="F21" s="737" t="s">
        <v>3126</v>
      </c>
      <c r="G21" s="737" t="s">
        <v>3171</v>
      </c>
      <c r="H21" s="737" t="s">
        <v>555</v>
      </c>
      <c r="I21" s="737" t="s">
        <v>3201</v>
      </c>
      <c r="J21" s="737" t="s">
        <v>3173</v>
      </c>
      <c r="K21" s="737" t="s">
        <v>3200</v>
      </c>
      <c r="L21" s="738">
        <v>170.52</v>
      </c>
      <c r="M21" s="738">
        <v>341.04</v>
      </c>
      <c r="N21" s="737">
        <v>2</v>
      </c>
      <c r="O21" s="820">
        <v>0.5</v>
      </c>
      <c r="P21" s="738">
        <v>341.04</v>
      </c>
      <c r="Q21" s="753">
        <v>1</v>
      </c>
      <c r="R21" s="737">
        <v>2</v>
      </c>
      <c r="S21" s="753">
        <v>1</v>
      </c>
      <c r="T21" s="820">
        <v>0.5</v>
      </c>
      <c r="U21" s="776">
        <v>1</v>
      </c>
    </row>
    <row r="22" spans="1:21" ht="14.4" customHeight="1" x14ac:dyDescent="0.3">
      <c r="A22" s="736">
        <v>21</v>
      </c>
      <c r="B22" s="737" t="s">
        <v>2715</v>
      </c>
      <c r="C22" s="737" t="s">
        <v>3129</v>
      </c>
      <c r="D22" s="818" t="s">
        <v>4782</v>
      </c>
      <c r="E22" s="819" t="s">
        <v>3154</v>
      </c>
      <c r="F22" s="737" t="s">
        <v>3126</v>
      </c>
      <c r="G22" s="737" t="s">
        <v>3202</v>
      </c>
      <c r="H22" s="737" t="s">
        <v>555</v>
      </c>
      <c r="I22" s="737" t="s">
        <v>1813</v>
      </c>
      <c r="J22" s="737" t="s">
        <v>1814</v>
      </c>
      <c r="K22" s="737" t="s">
        <v>3200</v>
      </c>
      <c r="L22" s="738">
        <v>78.33</v>
      </c>
      <c r="M22" s="738">
        <v>156.66</v>
      </c>
      <c r="N22" s="737">
        <v>2</v>
      </c>
      <c r="O22" s="820">
        <v>0.5</v>
      </c>
      <c r="P22" s="738"/>
      <c r="Q22" s="753">
        <v>0</v>
      </c>
      <c r="R22" s="737"/>
      <c r="S22" s="753">
        <v>0</v>
      </c>
      <c r="T22" s="820"/>
      <c r="U22" s="776">
        <v>0</v>
      </c>
    </row>
    <row r="23" spans="1:21" ht="14.4" customHeight="1" x14ac:dyDescent="0.3">
      <c r="A23" s="736">
        <v>21</v>
      </c>
      <c r="B23" s="737" t="s">
        <v>2715</v>
      </c>
      <c r="C23" s="737" t="s">
        <v>3129</v>
      </c>
      <c r="D23" s="818" t="s">
        <v>4782</v>
      </c>
      <c r="E23" s="819" t="s">
        <v>3154</v>
      </c>
      <c r="F23" s="737" t="s">
        <v>3126</v>
      </c>
      <c r="G23" s="737" t="s">
        <v>3203</v>
      </c>
      <c r="H23" s="737" t="s">
        <v>1499</v>
      </c>
      <c r="I23" s="737" t="s">
        <v>3204</v>
      </c>
      <c r="J23" s="737" t="s">
        <v>1602</v>
      </c>
      <c r="K23" s="737" t="s">
        <v>3205</v>
      </c>
      <c r="L23" s="738">
        <v>170.32</v>
      </c>
      <c r="M23" s="738">
        <v>170.32</v>
      </c>
      <c r="N23" s="737">
        <v>1</v>
      </c>
      <c r="O23" s="820">
        <v>0.5</v>
      </c>
      <c r="P23" s="738"/>
      <c r="Q23" s="753">
        <v>0</v>
      </c>
      <c r="R23" s="737"/>
      <c r="S23" s="753">
        <v>0</v>
      </c>
      <c r="T23" s="820"/>
      <c r="U23" s="776">
        <v>0</v>
      </c>
    </row>
    <row r="24" spans="1:21" ht="14.4" customHeight="1" x14ac:dyDescent="0.3">
      <c r="A24" s="736">
        <v>21</v>
      </c>
      <c r="B24" s="737" t="s">
        <v>2715</v>
      </c>
      <c r="C24" s="737" t="s">
        <v>3129</v>
      </c>
      <c r="D24" s="818" t="s">
        <v>4782</v>
      </c>
      <c r="E24" s="819" t="s">
        <v>3154</v>
      </c>
      <c r="F24" s="737" t="s">
        <v>3126</v>
      </c>
      <c r="G24" s="737" t="s">
        <v>3203</v>
      </c>
      <c r="H24" s="737" t="s">
        <v>1499</v>
      </c>
      <c r="I24" s="737" t="s">
        <v>3206</v>
      </c>
      <c r="J24" s="737" t="s">
        <v>1602</v>
      </c>
      <c r="K24" s="737" t="s">
        <v>2883</v>
      </c>
      <c r="L24" s="738">
        <v>85.16</v>
      </c>
      <c r="M24" s="738">
        <v>85.16</v>
      </c>
      <c r="N24" s="737">
        <v>1</v>
      </c>
      <c r="O24" s="820">
        <v>0.5</v>
      </c>
      <c r="P24" s="738">
        <v>85.16</v>
      </c>
      <c r="Q24" s="753">
        <v>1</v>
      </c>
      <c r="R24" s="737">
        <v>1</v>
      </c>
      <c r="S24" s="753">
        <v>1</v>
      </c>
      <c r="T24" s="820">
        <v>0.5</v>
      </c>
      <c r="U24" s="776">
        <v>1</v>
      </c>
    </row>
    <row r="25" spans="1:21" ht="14.4" customHeight="1" x14ac:dyDescent="0.3">
      <c r="A25" s="736">
        <v>21</v>
      </c>
      <c r="B25" s="737" t="s">
        <v>2715</v>
      </c>
      <c r="C25" s="737" t="s">
        <v>3129</v>
      </c>
      <c r="D25" s="818" t="s">
        <v>4782</v>
      </c>
      <c r="E25" s="819" t="s">
        <v>3154</v>
      </c>
      <c r="F25" s="737" t="s">
        <v>3126</v>
      </c>
      <c r="G25" s="737" t="s">
        <v>3207</v>
      </c>
      <c r="H25" s="737" t="s">
        <v>1499</v>
      </c>
      <c r="I25" s="737" t="s">
        <v>3208</v>
      </c>
      <c r="J25" s="737" t="s">
        <v>2976</v>
      </c>
      <c r="K25" s="737" t="s">
        <v>3209</v>
      </c>
      <c r="L25" s="738">
        <v>115.26</v>
      </c>
      <c r="M25" s="738">
        <v>115.26</v>
      </c>
      <c r="N25" s="737">
        <v>1</v>
      </c>
      <c r="O25" s="820">
        <v>0.5</v>
      </c>
      <c r="P25" s="738">
        <v>115.26</v>
      </c>
      <c r="Q25" s="753">
        <v>1</v>
      </c>
      <c r="R25" s="737">
        <v>1</v>
      </c>
      <c r="S25" s="753">
        <v>1</v>
      </c>
      <c r="T25" s="820">
        <v>0.5</v>
      </c>
      <c r="U25" s="776">
        <v>1</v>
      </c>
    </row>
    <row r="26" spans="1:21" ht="14.4" customHeight="1" x14ac:dyDescent="0.3">
      <c r="A26" s="736">
        <v>21</v>
      </c>
      <c r="B26" s="737" t="s">
        <v>2715</v>
      </c>
      <c r="C26" s="737" t="s">
        <v>3129</v>
      </c>
      <c r="D26" s="818" t="s">
        <v>4782</v>
      </c>
      <c r="E26" s="819" t="s">
        <v>3154</v>
      </c>
      <c r="F26" s="737" t="s">
        <v>3126</v>
      </c>
      <c r="G26" s="737" t="s">
        <v>3210</v>
      </c>
      <c r="H26" s="737" t="s">
        <v>555</v>
      </c>
      <c r="I26" s="737" t="s">
        <v>1104</v>
      </c>
      <c r="J26" s="737" t="s">
        <v>1105</v>
      </c>
      <c r="K26" s="737" t="s">
        <v>3211</v>
      </c>
      <c r="L26" s="738">
        <v>344</v>
      </c>
      <c r="M26" s="738">
        <v>2064</v>
      </c>
      <c r="N26" s="737">
        <v>6</v>
      </c>
      <c r="O26" s="820">
        <v>2.5</v>
      </c>
      <c r="P26" s="738">
        <v>1376</v>
      </c>
      <c r="Q26" s="753">
        <v>0.66666666666666663</v>
      </c>
      <c r="R26" s="737">
        <v>4</v>
      </c>
      <c r="S26" s="753">
        <v>0.66666666666666663</v>
      </c>
      <c r="T26" s="820">
        <v>1.5</v>
      </c>
      <c r="U26" s="776">
        <v>0.6</v>
      </c>
    </row>
    <row r="27" spans="1:21" ht="14.4" customHeight="1" x14ac:dyDescent="0.3">
      <c r="A27" s="736">
        <v>21</v>
      </c>
      <c r="B27" s="737" t="s">
        <v>2715</v>
      </c>
      <c r="C27" s="737" t="s">
        <v>3129</v>
      </c>
      <c r="D27" s="818" t="s">
        <v>4782</v>
      </c>
      <c r="E27" s="819" t="s">
        <v>3154</v>
      </c>
      <c r="F27" s="737" t="s">
        <v>3126</v>
      </c>
      <c r="G27" s="737" t="s">
        <v>3212</v>
      </c>
      <c r="H27" s="737" t="s">
        <v>555</v>
      </c>
      <c r="I27" s="737" t="s">
        <v>791</v>
      </c>
      <c r="J27" s="737" t="s">
        <v>792</v>
      </c>
      <c r="K27" s="737" t="s">
        <v>3213</v>
      </c>
      <c r="L27" s="738">
        <v>48.42</v>
      </c>
      <c r="M27" s="738">
        <v>96.84</v>
      </c>
      <c r="N27" s="737">
        <v>2</v>
      </c>
      <c r="O27" s="820">
        <v>0.5</v>
      </c>
      <c r="P27" s="738"/>
      <c r="Q27" s="753">
        <v>0</v>
      </c>
      <c r="R27" s="737"/>
      <c r="S27" s="753">
        <v>0</v>
      </c>
      <c r="T27" s="820"/>
      <c r="U27" s="776">
        <v>0</v>
      </c>
    </row>
    <row r="28" spans="1:21" ht="14.4" customHeight="1" x14ac:dyDescent="0.3">
      <c r="A28" s="736">
        <v>21</v>
      </c>
      <c r="B28" s="737" t="s">
        <v>2715</v>
      </c>
      <c r="C28" s="737" t="s">
        <v>3129</v>
      </c>
      <c r="D28" s="818" t="s">
        <v>4782</v>
      </c>
      <c r="E28" s="819" t="s">
        <v>3154</v>
      </c>
      <c r="F28" s="737" t="s">
        <v>3126</v>
      </c>
      <c r="G28" s="737" t="s">
        <v>3212</v>
      </c>
      <c r="H28" s="737" t="s">
        <v>555</v>
      </c>
      <c r="I28" s="737" t="s">
        <v>3214</v>
      </c>
      <c r="J28" s="737" t="s">
        <v>3215</v>
      </c>
      <c r="K28" s="737" t="s">
        <v>3216</v>
      </c>
      <c r="L28" s="738">
        <v>161.4</v>
      </c>
      <c r="M28" s="738">
        <v>161.4</v>
      </c>
      <c r="N28" s="737">
        <v>1</v>
      </c>
      <c r="O28" s="820">
        <v>0.5</v>
      </c>
      <c r="P28" s="738"/>
      <c r="Q28" s="753">
        <v>0</v>
      </c>
      <c r="R28" s="737"/>
      <c r="S28" s="753">
        <v>0</v>
      </c>
      <c r="T28" s="820"/>
      <c r="U28" s="776">
        <v>0</v>
      </c>
    </row>
    <row r="29" spans="1:21" ht="14.4" customHeight="1" x14ac:dyDescent="0.3">
      <c r="A29" s="736">
        <v>21</v>
      </c>
      <c r="B29" s="737" t="s">
        <v>2715</v>
      </c>
      <c r="C29" s="737" t="s">
        <v>3129</v>
      </c>
      <c r="D29" s="818" t="s">
        <v>4782</v>
      </c>
      <c r="E29" s="819" t="s">
        <v>3154</v>
      </c>
      <c r="F29" s="737" t="s">
        <v>3126</v>
      </c>
      <c r="G29" s="737" t="s">
        <v>3217</v>
      </c>
      <c r="H29" s="737" t="s">
        <v>555</v>
      </c>
      <c r="I29" s="737" t="s">
        <v>2424</v>
      </c>
      <c r="J29" s="737" t="s">
        <v>2425</v>
      </c>
      <c r="K29" s="737" t="s">
        <v>3218</v>
      </c>
      <c r="L29" s="738">
        <v>46.75</v>
      </c>
      <c r="M29" s="738">
        <v>46.75</v>
      </c>
      <c r="N29" s="737">
        <v>1</v>
      </c>
      <c r="O29" s="820">
        <v>1</v>
      </c>
      <c r="P29" s="738">
        <v>46.75</v>
      </c>
      <c r="Q29" s="753">
        <v>1</v>
      </c>
      <c r="R29" s="737">
        <v>1</v>
      </c>
      <c r="S29" s="753">
        <v>1</v>
      </c>
      <c r="T29" s="820">
        <v>1</v>
      </c>
      <c r="U29" s="776">
        <v>1</v>
      </c>
    </row>
    <row r="30" spans="1:21" ht="14.4" customHeight="1" x14ac:dyDescent="0.3">
      <c r="A30" s="736">
        <v>21</v>
      </c>
      <c r="B30" s="737" t="s">
        <v>2715</v>
      </c>
      <c r="C30" s="737" t="s">
        <v>3129</v>
      </c>
      <c r="D30" s="818" t="s">
        <v>4782</v>
      </c>
      <c r="E30" s="819" t="s">
        <v>3154</v>
      </c>
      <c r="F30" s="737" t="s">
        <v>3126</v>
      </c>
      <c r="G30" s="737" t="s">
        <v>3219</v>
      </c>
      <c r="H30" s="737" t="s">
        <v>555</v>
      </c>
      <c r="I30" s="737" t="s">
        <v>3220</v>
      </c>
      <c r="J30" s="737" t="s">
        <v>823</v>
      </c>
      <c r="K30" s="737" t="s">
        <v>3221</v>
      </c>
      <c r="L30" s="738">
        <v>77.7</v>
      </c>
      <c r="M30" s="738">
        <v>77.7</v>
      </c>
      <c r="N30" s="737">
        <v>1</v>
      </c>
      <c r="O30" s="820">
        <v>0.5</v>
      </c>
      <c r="P30" s="738">
        <v>77.7</v>
      </c>
      <c r="Q30" s="753">
        <v>1</v>
      </c>
      <c r="R30" s="737">
        <v>1</v>
      </c>
      <c r="S30" s="753">
        <v>1</v>
      </c>
      <c r="T30" s="820">
        <v>0.5</v>
      </c>
      <c r="U30" s="776">
        <v>1</v>
      </c>
    </row>
    <row r="31" spans="1:21" ht="14.4" customHeight="1" x14ac:dyDescent="0.3">
      <c r="A31" s="736">
        <v>21</v>
      </c>
      <c r="B31" s="737" t="s">
        <v>2715</v>
      </c>
      <c r="C31" s="737" t="s">
        <v>3129</v>
      </c>
      <c r="D31" s="818" t="s">
        <v>4782</v>
      </c>
      <c r="E31" s="819" t="s">
        <v>3154</v>
      </c>
      <c r="F31" s="737" t="s">
        <v>3126</v>
      </c>
      <c r="G31" s="737" t="s">
        <v>3222</v>
      </c>
      <c r="H31" s="737" t="s">
        <v>555</v>
      </c>
      <c r="I31" s="737" t="s">
        <v>906</v>
      </c>
      <c r="J31" s="737" t="s">
        <v>907</v>
      </c>
      <c r="K31" s="737" t="s">
        <v>3223</v>
      </c>
      <c r="L31" s="738">
        <v>42.51</v>
      </c>
      <c r="M31" s="738">
        <v>42.51</v>
      </c>
      <c r="N31" s="737">
        <v>1</v>
      </c>
      <c r="O31" s="820">
        <v>0.5</v>
      </c>
      <c r="P31" s="738">
        <v>42.51</v>
      </c>
      <c r="Q31" s="753">
        <v>1</v>
      </c>
      <c r="R31" s="737">
        <v>1</v>
      </c>
      <c r="S31" s="753">
        <v>1</v>
      </c>
      <c r="T31" s="820">
        <v>0.5</v>
      </c>
      <c r="U31" s="776">
        <v>1</v>
      </c>
    </row>
    <row r="32" spans="1:21" ht="14.4" customHeight="1" x14ac:dyDescent="0.3">
      <c r="A32" s="736">
        <v>21</v>
      </c>
      <c r="B32" s="737" t="s">
        <v>2715</v>
      </c>
      <c r="C32" s="737" t="s">
        <v>3129</v>
      </c>
      <c r="D32" s="818" t="s">
        <v>4782</v>
      </c>
      <c r="E32" s="819" t="s">
        <v>3154</v>
      </c>
      <c r="F32" s="737" t="s">
        <v>3126</v>
      </c>
      <c r="G32" s="737" t="s">
        <v>3224</v>
      </c>
      <c r="H32" s="737" t="s">
        <v>555</v>
      </c>
      <c r="I32" s="737" t="s">
        <v>806</v>
      </c>
      <c r="J32" s="737" t="s">
        <v>807</v>
      </c>
      <c r="K32" s="737" t="s">
        <v>3225</v>
      </c>
      <c r="L32" s="738">
        <v>107.27</v>
      </c>
      <c r="M32" s="738">
        <v>643.62</v>
      </c>
      <c r="N32" s="737">
        <v>6</v>
      </c>
      <c r="O32" s="820">
        <v>1.5</v>
      </c>
      <c r="P32" s="738"/>
      <c r="Q32" s="753">
        <v>0</v>
      </c>
      <c r="R32" s="737"/>
      <c r="S32" s="753">
        <v>0</v>
      </c>
      <c r="T32" s="820"/>
      <c r="U32" s="776">
        <v>0</v>
      </c>
    </row>
    <row r="33" spans="1:21" ht="14.4" customHeight="1" x14ac:dyDescent="0.3">
      <c r="A33" s="736">
        <v>21</v>
      </c>
      <c r="B33" s="737" t="s">
        <v>2715</v>
      </c>
      <c r="C33" s="737" t="s">
        <v>3129</v>
      </c>
      <c r="D33" s="818" t="s">
        <v>4782</v>
      </c>
      <c r="E33" s="819" t="s">
        <v>3154</v>
      </c>
      <c r="F33" s="737" t="s">
        <v>3126</v>
      </c>
      <c r="G33" s="737" t="s">
        <v>3224</v>
      </c>
      <c r="H33" s="737" t="s">
        <v>555</v>
      </c>
      <c r="I33" s="737" t="s">
        <v>3226</v>
      </c>
      <c r="J33" s="737" t="s">
        <v>807</v>
      </c>
      <c r="K33" s="737" t="s">
        <v>3225</v>
      </c>
      <c r="L33" s="738">
        <v>107.27</v>
      </c>
      <c r="M33" s="738">
        <v>965.43</v>
      </c>
      <c r="N33" s="737">
        <v>9</v>
      </c>
      <c r="O33" s="820">
        <v>2.5</v>
      </c>
      <c r="P33" s="738">
        <v>214.54</v>
      </c>
      <c r="Q33" s="753">
        <v>0.22222222222222224</v>
      </c>
      <c r="R33" s="737">
        <v>2</v>
      </c>
      <c r="S33" s="753">
        <v>0.22222222222222221</v>
      </c>
      <c r="T33" s="820">
        <v>0.5</v>
      </c>
      <c r="U33" s="776">
        <v>0.2</v>
      </c>
    </row>
    <row r="34" spans="1:21" ht="14.4" customHeight="1" x14ac:dyDescent="0.3">
      <c r="A34" s="736">
        <v>21</v>
      </c>
      <c r="B34" s="737" t="s">
        <v>2715</v>
      </c>
      <c r="C34" s="737" t="s">
        <v>3129</v>
      </c>
      <c r="D34" s="818" t="s">
        <v>4782</v>
      </c>
      <c r="E34" s="819" t="s">
        <v>3154</v>
      </c>
      <c r="F34" s="737" t="s">
        <v>3126</v>
      </c>
      <c r="G34" s="737" t="s">
        <v>3227</v>
      </c>
      <c r="H34" s="737" t="s">
        <v>555</v>
      </c>
      <c r="I34" s="737" t="s">
        <v>940</v>
      </c>
      <c r="J34" s="737" t="s">
        <v>941</v>
      </c>
      <c r="K34" s="737" t="s">
        <v>3228</v>
      </c>
      <c r="L34" s="738">
        <v>33</v>
      </c>
      <c r="M34" s="738">
        <v>66</v>
      </c>
      <c r="N34" s="737">
        <v>2</v>
      </c>
      <c r="O34" s="820">
        <v>1</v>
      </c>
      <c r="P34" s="738"/>
      <c r="Q34" s="753">
        <v>0</v>
      </c>
      <c r="R34" s="737"/>
      <c r="S34" s="753">
        <v>0</v>
      </c>
      <c r="T34" s="820"/>
      <c r="U34" s="776">
        <v>0</v>
      </c>
    </row>
    <row r="35" spans="1:21" ht="14.4" customHeight="1" x14ac:dyDescent="0.3">
      <c r="A35" s="736">
        <v>21</v>
      </c>
      <c r="B35" s="737" t="s">
        <v>2715</v>
      </c>
      <c r="C35" s="737" t="s">
        <v>3129</v>
      </c>
      <c r="D35" s="818" t="s">
        <v>4782</v>
      </c>
      <c r="E35" s="819" t="s">
        <v>3154</v>
      </c>
      <c r="F35" s="737" t="s">
        <v>3126</v>
      </c>
      <c r="G35" s="737" t="s">
        <v>3227</v>
      </c>
      <c r="H35" s="737" t="s">
        <v>555</v>
      </c>
      <c r="I35" s="737" t="s">
        <v>2201</v>
      </c>
      <c r="J35" s="737" t="s">
        <v>941</v>
      </c>
      <c r="K35" s="737" t="s">
        <v>3228</v>
      </c>
      <c r="L35" s="738">
        <v>33</v>
      </c>
      <c r="M35" s="738">
        <v>198</v>
      </c>
      <c r="N35" s="737">
        <v>6</v>
      </c>
      <c r="O35" s="820">
        <v>1.5</v>
      </c>
      <c r="P35" s="738"/>
      <c r="Q35" s="753">
        <v>0</v>
      </c>
      <c r="R35" s="737"/>
      <c r="S35" s="753">
        <v>0</v>
      </c>
      <c r="T35" s="820"/>
      <c r="U35" s="776">
        <v>0</v>
      </c>
    </row>
    <row r="36" spans="1:21" ht="14.4" customHeight="1" x14ac:dyDescent="0.3">
      <c r="A36" s="736">
        <v>21</v>
      </c>
      <c r="B36" s="737" t="s">
        <v>2715</v>
      </c>
      <c r="C36" s="737" t="s">
        <v>3129</v>
      </c>
      <c r="D36" s="818" t="s">
        <v>4782</v>
      </c>
      <c r="E36" s="819" t="s">
        <v>3154</v>
      </c>
      <c r="F36" s="737" t="s">
        <v>3126</v>
      </c>
      <c r="G36" s="737" t="s">
        <v>3229</v>
      </c>
      <c r="H36" s="737" t="s">
        <v>1499</v>
      </c>
      <c r="I36" s="737" t="s">
        <v>2331</v>
      </c>
      <c r="J36" s="737" t="s">
        <v>2851</v>
      </c>
      <c r="K36" s="737" t="s">
        <v>2998</v>
      </c>
      <c r="L36" s="738">
        <v>186.87</v>
      </c>
      <c r="M36" s="738">
        <v>186.87</v>
      </c>
      <c r="N36" s="737">
        <v>1</v>
      </c>
      <c r="O36" s="820">
        <v>0.5</v>
      </c>
      <c r="P36" s="738">
        <v>186.87</v>
      </c>
      <c r="Q36" s="753">
        <v>1</v>
      </c>
      <c r="R36" s="737">
        <v>1</v>
      </c>
      <c r="S36" s="753">
        <v>1</v>
      </c>
      <c r="T36" s="820">
        <v>0.5</v>
      </c>
      <c r="U36" s="776">
        <v>1</v>
      </c>
    </row>
    <row r="37" spans="1:21" ht="14.4" customHeight="1" x14ac:dyDescent="0.3">
      <c r="A37" s="736">
        <v>21</v>
      </c>
      <c r="B37" s="737" t="s">
        <v>2715</v>
      </c>
      <c r="C37" s="737" t="s">
        <v>3129</v>
      </c>
      <c r="D37" s="818" t="s">
        <v>4782</v>
      </c>
      <c r="E37" s="819" t="s">
        <v>3154</v>
      </c>
      <c r="F37" s="737" t="s">
        <v>3126</v>
      </c>
      <c r="G37" s="737" t="s">
        <v>3230</v>
      </c>
      <c r="H37" s="737" t="s">
        <v>555</v>
      </c>
      <c r="I37" s="737" t="s">
        <v>3231</v>
      </c>
      <c r="J37" s="737" t="s">
        <v>3232</v>
      </c>
      <c r="K37" s="737" t="s">
        <v>3192</v>
      </c>
      <c r="L37" s="738">
        <v>58.62</v>
      </c>
      <c r="M37" s="738">
        <v>58.62</v>
      </c>
      <c r="N37" s="737">
        <v>1</v>
      </c>
      <c r="O37" s="820">
        <v>0.5</v>
      </c>
      <c r="P37" s="738">
        <v>58.62</v>
      </c>
      <c r="Q37" s="753">
        <v>1</v>
      </c>
      <c r="R37" s="737">
        <v>1</v>
      </c>
      <c r="S37" s="753">
        <v>1</v>
      </c>
      <c r="T37" s="820">
        <v>0.5</v>
      </c>
      <c r="U37" s="776">
        <v>1</v>
      </c>
    </row>
    <row r="38" spans="1:21" ht="14.4" customHeight="1" x14ac:dyDescent="0.3">
      <c r="A38" s="736">
        <v>21</v>
      </c>
      <c r="B38" s="737" t="s">
        <v>2715</v>
      </c>
      <c r="C38" s="737" t="s">
        <v>3129</v>
      </c>
      <c r="D38" s="818" t="s">
        <v>4782</v>
      </c>
      <c r="E38" s="819" t="s">
        <v>3154</v>
      </c>
      <c r="F38" s="737" t="s">
        <v>3126</v>
      </c>
      <c r="G38" s="737" t="s">
        <v>3233</v>
      </c>
      <c r="H38" s="737" t="s">
        <v>555</v>
      </c>
      <c r="I38" s="737" t="s">
        <v>3234</v>
      </c>
      <c r="J38" s="737" t="s">
        <v>1448</v>
      </c>
      <c r="K38" s="737" t="s">
        <v>3235</v>
      </c>
      <c r="L38" s="738">
        <v>760.22</v>
      </c>
      <c r="M38" s="738">
        <v>760.22</v>
      </c>
      <c r="N38" s="737">
        <v>1</v>
      </c>
      <c r="O38" s="820">
        <v>0.5</v>
      </c>
      <c r="P38" s="738">
        <v>760.22</v>
      </c>
      <c r="Q38" s="753">
        <v>1</v>
      </c>
      <c r="R38" s="737">
        <v>1</v>
      </c>
      <c r="S38" s="753">
        <v>1</v>
      </c>
      <c r="T38" s="820">
        <v>0.5</v>
      </c>
      <c r="U38" s="776">
        <v>1</v>
      </c>
    </row>
    <row r="39" spans="1:21" ht="14.4" customHeight="1" x14ac:dyDescent="0.3">
      <c r="A39" s="736">
        <v>21</v>
      </c>
      <c r="B39" s="737" t="s">
        <v>2715</v>
      </c>
      <c r="C39" s="737" t="s">
        <v>3129</v>
      </c>
      <c r="D39" s="818" t="s">
        <v>4782</v>
      </c>
      <c r="E39" s="819" t="s">
        <v>3154</v>
      </c>
      <c r="F39" s="737" t="s">
        <v>3126</v>
      </c>
      <c r="G39" s="737" t="s">
        <v>3236</v>
      </c>
      <c r="H39" s="737" t="s">
        <v>555</v>
      </c>
      <c r="I39" s="737" t="s">
        <v>3237</v>
      </c>
      <c r="J39" s="737" t="s">
        <v>3238</v>
      </c>
      <c r="K39" s="737" t="s">
        <v>3239</v>
      </c>
      <c r="L39" s="738">
        <v>727.03</v>
      </c>
      <c r="M39" s="738">
        <v>1454.06</v>
      </c>
      <c r="N39" s="737">
        <v>2</v>
      </c>
      <c r="O39" s="820">
        <v>0.5</v>
      </c>
      <c r="P39" s="738">
        <v>1454.06</v>
      </c>
      <c r="Q39" s="753">
        <v>1</v>
      </c>
      <c r="R39" s="737">
        <v>2</v>
      </c>
      <c r="S39" s="753">
        <v>1</v>
      </c>
      <c r="T39" s="820">
        <v>0.5</v>
      </c>
      <c r="U39" s="776">
        <v>1</v>
      </c>
    </row>
    <row r="40" spans="1:21" ht="14.4" customHeight="1" x14ac:dyDescent="0.3">
      <c r="A40" s="736">
        <v>21</v>
      </c>
      <c r="B40" s="737" t="s">
        <v>2715</v>
      </c>
      <c r="C40" s="737" t="s">
        <v>3129</v>
      </c>
      <c r="D40" s="818" t="s">
        <v>4782</v>
      </c>
      <c r="E40" s="819" t="s">
        <v>3154</v>
      </c>
      <c r="F40" s="737" t="s">
        <v>3126</v>
      </c>
      <c r="G40" s="737" t="s">
        <v>3240</v>
      </c>
      <c r="H40" s="737" t="s">
        <v>555</v>
      </c>
      <c r="I40" s="737" t="s">
        <v>875</v>
      </c>
      <c r="J40" s="737" t="s">
        <v>876</v>
      </c>
      <c r="K40" s="737" t="s">
        <v>3241</v>
      </c>
      <c r="L40" s="738">
        <v>53.57</v>
      </c>
      <c r="M40" s="738">
        <v>964.26</v>
      </c>
      <c r="N40" s="737">
        <v>18</v>
      </c>
      <c r="O40" s="820">
        <v>9</v>
      </c>
      <c r="P40" s="738">
        <v>535.70000000000005</v>
      </c>
      <c r="Q40" s="753">
        <v>0.55555555555555558</v>
      </c>
      <c r="R40" s="737">
        <v>10</v>
      </c>
      <c r="S40" s="753">
        <v>0.55555555555555558</v>
      </c>
      <c r="T40" s="820">
        <v>4.5</v>
      </c>
      <c r="U40" s="776">
        <v>0.5</v>
      </c>
    </row>
    <row r="41" spans="1:21" ht="14.4" customHeight="1" x14ac:dyDescent="0.3">
      <c r="A41" s="736">
        <v>21</v>
      </c>
      <c r="B41" s="737" t="s">
        <v>2715</v>
      </c>
      <c r="C41" s="737" t="s">
        <v>3129</v>
      </c>
      <c r="D41" s="818" t="s">
        <v>4782</v>
      </c>
      <c r="E41" s="819" t="s">
        <v>3154</v>
      </c>
      <c r="F41" s="737" t="s">
        <v>3126</v>
      </c>
      <c r="G41" s="737" t="s">
        <v>3242</v>
      </c>
      <c r="H41" s="737" t="s">
        <v>555</v>
      </c>
      <c r="I41" s="737" t="s">
        <v>748</v>
      </c>
      <c r="J41" s="737" t="s">
        <v>3243</v>
      </c>
      <c r="K41" s="737" t="s">
        <v>3244</v>
      </c>
      <c r="L41" s="738">
        <v>10.65</v>
      </c>
      <c r="M41" s="738">
        <v>10.65</v>
      </c>
      <c r="N41" s="737">
        <v>1</v>
      </c>
      <c r="O41" s="820">
        <v>0.5</v>
      </c>
      <c r="P41" s="738">
        <v>10.65</v>
      </c>
      <c r="Q41" s="753">
        <v>1</v>
      </c>
      <c r="R41" s="737">
        <v>1</v>
      </c>
      <c r="S41" s="753">
        <v>1</v>
      </c>
      <c r="T41" s="820">
        <v>0.5</v>
      </c>
      <c r="U41" s="776">
        <v>1</v>
      </c>
    </row>
    <row r="42" spans="1:21" ht="14.4" customHeight="1" x14ac:dyDescent="0.3">
      <c r="A42" s="736">
        <v>21</v>
      </c>
      <c r="B42" s="737" t="s">
        <v>2715</v>
      </c>
      <c r="C42" s="737" t="s">
        <v>3129</v>
      </c>
      <c r="D42" s="818" t="s">
        <v>4782</v>
      </c>
      <c r="E42" s="819" t="s">
        <v>3154</v>
      </c>
      <c r="F42" s="737" t="s">
        <v>3126</v>
      </c>
      <c r="G42" s="737" t="s">
        <v>3245</v>
      </c>
      <c r="H42" s="737" t="s">
        <v>1499</v>
      </c>
      <c r="I42" s="737" t="s">
        <v>1523</v>
      </c>
      <c r="J42" s="737" t="s">
        <v>2953</v>
      </c>
      <c r="K42" s="737" t="s">
        <v>2954</v>
      </c>
      <c r="L42" s="738">
        <v>0</v>
      </c>
      <c r="M42" s="738">
        <v>0</v>
      </c>
      <c r="N42" s="737">
        <v>2</v>
      </c>
      <c r="O42" s="820">
        <v>0.5</v>
      </c>
      <c r="P42" s="738">
        <v>0</v>
      </c>
      <c r="Q42" s="753"/>
      <c r="R42" s="737">
        <v>2</v>
      </c>
      <c r="S42" s="753">
        <v>1</v>
      </c>
      <c r="T42" s="820">
        <v>0.5</v>
      </c>
      <c r="U42" s="776">
        <v>1</v>
      </c>
    </row>
    <row r="43" spans="1:21" ht="14.4" customHeight="1" x14ac:dyDescent="0.3">
      <c r="A43" s="736">
        <v>21</v>
      </c>
      <c r="B43" s="737" t="s">
        <v>2715</v>
      </c>
      <c r="C43" s="737" t="s">
        <v>3129</v>
      </c>
      <c r="D43" s="818" t="s">
        <v>4782</v>
      </c>
      <c r="E43" s="819" t="s">
        <v>3154</v>
      </c>
      <c r="F43" s="737" t="s">
        <v>3126</v>
      </c>
      <c r="G43" s="737" t="s">
        <v>3246</v>
      </c>
      <c r="H43" s="737" t="s">
        <v>555</v>
      </c>
      <c r="I43" s="737" t="s">
        <v>3247</v>
      </c>
      <c r="J43" s="737" t="s">
        <v>3248</v>
      </c>
      <c r="K43" s="737" t="s">
        <v>2966</v>
      </c>
      <c r="L43" s="738">
        <v>80.53</v>
      </c>
      <c r="M43" s="738">
        <v>80.53</v>
      </c>
      <c r="N43" s="737">
        <v>1</v>
      </c>
      <c r="O43" s="820">
        <v>0.5</v>
      </c>
      <c r="P43" s="738">
        <v>80.53</v>
      </c>
      <c r="Q43" s="753">
        <v>1</v>
      </c>
      <c r="R43" s="737">
        <v>1</v>
      </c>
      <c r="S43" s="753">
        <v>1</v>
      </c>
      <c r="T43" s="820">
        <v>0.5</v>
      </c>
      <c r="U43" s="776">
        <v>1</v>
      </c>
    </row>
    <row r="44" spans="1:21" ht="14.4" customHeight="1" x14ac:dyDescent="0.3">
      <c r="A44" s="736">
        <v>21</v>
      </c>
      <c r="B44" s="737" t="s">
        <v>2715</v>
      </c>
      <c r="C44" s="737" t="s">
        <v>3129</v>
      </c>
      <c r="D44" s="818" t="s">
        <v>4782</v>
      </c>
      <c r="E44" s="819" t="s">
        <v>3154</v>
      </c>
      <c r="F44" s="737" t="s">
        <v>3126</v>
      </c>
      <c r="G44" s="737" t="s">
        <v>3181</v>
      </c>
      <c r="H44" s="737" t="s">
        <v>1499</v>
      </c>
      <c r="I44" s="737" t="s">
        <v>3249</v>
      </c>
      <c r="J44" s="737" t="s">
        <v>1673</v>
      </c>
      <c r="K44" s="737" t="s">
        <v>2995</v>
      </c>
      <c r="L44" s="738">
        <v>736.33</v>
      </c>
      <c r="M44" s="738">
        <v>2208.9900000000002</v>
      </c>
      <c r="N44" s="737">
        <v>3</v>
      </c>
      <c r="O44" s="820">
        <v>1</v>
      </c>
      <c r="P44" s="738"/>
      <c r="Q44" s="753">
        <v>0</v>
      </c>
      <c r="R44" s="737"/>
      <c r="S44" s="753">
        <v>0</v>
      </c>
      <c r="T44" s="820"/>
      <c r="U44" s="776">
        <v>0</v>
      </c>
    </row>
    <row r="45" spans="1:21" ht="14.4" customHeight="1" x14ac:dyDescent="0.3">
      <c r="A45" s="736">
        <v>21</v>
      </c>
      <c r="B45" s="737" t="s">
        <v>2715</v>
      </c>
      <c r="C45" s="737" t="s">
        <v>3129</v>
      </c>
      <c r="D45" s="818" t="s">
        <v>4782</v>
      </c>
      <c r="E45" s="819" t="s">
        <v>3154</v>
      </c>
      <c r="F45" s="737" t="s">
        <v>3126</v>
      </c>
      <c r="G45" s="737" t="s">
        <v>3181</v>
      </c>
      <c r="H45" s="737" t="s">
        <v>1499</v>
      </c>
      <c r="I45" s="737" t="s">
        <v>3250</v>
      </c>
      <c r="J45" s="737" t="s">
        <v>1535</v>
      </c>
      <c r="K45" s="737" t="s">
        <v>3251</v>
      </c>
      <c r="L45" s="738">
        <v>1385.62</v>
      </c>
      <c r="M45" s="738">
        <v>16627.439999999999</v>
      </c>
      <c r="N45" s="737">
        <v>12</v>
      </c>
      <c r="O45" s="820">
        <v>2</v>
      </c>
      <c r="P45" s="738">
        <v>11084.96</v>
      </c>
      <c r="Q45" s="753">
        <v>0.66666666666666663</v>
      </c>
      <c r="R45" s="737">
        <v>8</v>
      </c>
      <c r="S45" s="753">
        <v>0.66666666666666663</v>
      </c>
      <c r="T45" s="820">
        <v>1.5</v>
      </c>
      <c r="U45" s="776">
        <v>0.75</v>
      </c>
    </row>
    <row r="46" spans="1:21" ht="14.4" customHeight="1" x14ac:dyDescent="0.3">
      <c r="A46" s="736">
        <v>21</v>
      </c>
      <c r="B46" s="737" t="s">
        <v>2715</v>
      </c>
      <c r="C46" s="737" t="s">
        <v>3129</v>
      </c>
      <c r="D46" s="818" t="s">
        <v>4782</v>
      </c>
      <c r="E46" s="819" t="s">
        <v>3154</v>
      </c>
      <c r="F46" s="737" t="s">
        <v>3126</v>
      </c>
      <c r="G46" s="737" t="s">
        <v>3181</v>
      </c>
      <c r="H46" s="737" t="s">
        <v>1499</v>
      </c>
      <c r="I46" s="737" t="s">
        <v>1534</v>
      </c>
      <c r="J46" s="737" t="s">
        <v>1535</v>
      </c>
      <c r="K46" s="737" t="s">
        <v>3252</v>
      </c>
      <c r="L46" s="738">
        <v>1847.49</v>
      </c>
      <c r="M46" s="738">
        <v>7389.96</v>
      </c>
      <c r="N46" s="737">
        <v>4</v>
      </c>
      <c r="O46" s="820">
        <v>0.5</v>
      </c>
      <c r="P46" s="738"/>
      <c r="Q46" s="753">
        <v>0</v>
      </c>
      <c r="R46" s="737"/>
      <c r="S46" s="753">
        <v>0</v>
      </c>
      <c r="T46" s="820"/>
      <c r="U46" s="776">
        <v>0</v>
      </c>
    </row>
    <row r="47" spans="1:21" ht="14.4" customHeight="1" x14ac:dyDescent="0.3">
      <c r="A47" s="736">
        <v>21</v>
      </c>
      <c r="B47" s="737" t="s">
        <v>2715</v>
      </c>
      <c r="C47" s="737" t="s">
        <v>3129</v>
      </c>
      <c r="D47" s="818" t="s">
        <v>4782</v>
      </c>
      <c r="E47" s="819" t="s">
        <v>3154</v>
      </c>
      <c r="F47" s="737" t="s">
        <v>3126</v>
      </c>
      <c r="G47" s="737" t="s">
        <v>3253</v>
      </c>
      <c r="H47" s="737" t="s">
        <v>555</v>
      </c>
      <c r="I47" s="737" t="s">
        <v>3254</v>
      </c>
      <c r="J47" s="737" t="s">
        <v>3255</v>
      </c>
      <c r="K47" s="737" t="s">
        <v>3256</v>
      </c>
      <c r="L47" s="738">
        <v>113.93</v>
      </c>
      <c r="M47" s="738">
        <v>113.93</v>
      </c>
      <c r="N47" s="737">
        <v>1</v>
      </c>
      <c r="O47" s="820">
        <v>0.5</v>
      </c>
      <c r="P47" s="738">
        <v>113.93</v>
      </c>
      <c r="Q47" s="753">
        <v>1</v>
      </c>
      <c r="R47" s="737">
        <v>1</v>
      </c>
      <c r="S47" s="753">
        <v>1</v>
      </c>
      <c r="T47" s="820">
        <v>0.5</v>
      </c>
      <c r="U47" s="776">
        <v>1</v>
      </c>
    </row>
    <row r="48" spans="1:21" ht="14.4" customHeight="1" x14ac:dyDescent="0.3">
      <c r="A48" s="736">
        <v>21</v>
      </c>
      <c r="B48" s="737" t="s">
        <v>2715</v>
      </c>
      <c r="C48" s="737" t="s">
        <v>3129</v>
      </c>
      <c r="D48" s="818" t="s">
        <v>4782</v>
      </c>
      <c r="E48" s="819" t="s">
        <v>3154</v>
      </c>
      <c r="F48" s="737" t="s">
        <v>3126</v>
      </c>
      <c r="G48" s="737" t="s">
        <v>3257</v>
      </c>
      <c r="H48" s="737" t="s">
        <v>555</v>
      </c>
      <c r="I48" s="737" t="s">
        <v>3258</v>
      </c>
      <c r="J48" s="737" t="s">
        <v>1468</v>
      </c>
      <c r="K48" s="737" t="s">
        <v>2824</v>
      </c>
      <c r="L48" s="738">
        <v>93.71</v>
      </c>
      <c r="M48" s="738">
        <v>281.13</v>
      </c>
      <c r="N48" s="737">
        <v>3</v>
      </c>
      <c r="O48" s="820">
        <v>1.5</v>
      </c>
      <c r="P48" s="738">
        <v>93.71</v>
      </c>
      <c r="Q48" s="753">
        <v>0.33333333333333331</v>
      </c>
      <c r="R48" s="737">
        <v>1</v>
      </c>
      <c r="S48" s="753">
        <v>0.33333333333333331</v>
      </c>
      <c r="T48" s="820">
        <v>0.5</v>
      </c>
      <c r="U48" s="776">
        <v>0.33333333333333331</v>
      </c>
    </row>
    <row r="49" spans="1:21" ht="14.4" customHeight="1" x14ac:dyDescent="0.3">
      <c r="A49" s="736">
        <v>21</v>
      </c>
      <c r="B49" s="737" t="s">
        <v>2715</v>
      </c>
      <c r="C49" s="737" t="s">
        <v>3129</v>
      </c>
      <c r="D49" s="818" t="s">
        <v>4782</v>
      </c>
      <c r="E49" s="819" t="s">
        <v>3154</v>
      </c>
      <c r="F49" s="737" t="s">
        <v>3126</v>
      </c>
      <c r="G49" s="737" t="s">
        <v>3257</v>
      </c>
      <c r="H49" s="737" t="s">
        <v>555</v>
      </c>
      <c r="I49" s="737" t="s">
        <v>3259</v>
      </c>
      <c r="J49" s="737" t="s">
        <v>1468</v>
      </c>
      <c r="K49" s="737" t="s">
        <v>3260</v>
      </c>
      <c r="L49" s="738">
        <v>301.2</v>
      </c>
      <c r="M49" s="738">
        <v>301.2</v>
      </c>
      <c r="N49" s="737">
        <v>1</v>
      </c>
      <c r="O49" s="820">
        <v>0.5</v>
      </c>
      <c r="P49" s="738">
        <v>301.2</v>
      </c>
      <c r="Q49" s="753">
        <v>1</v>
      </c>
      <c r="R49" s="737">
        <v>1</v>
      </c>
      <c r="S49" s="753">
        <v>1</v>
      </c>
      <c r="T49" s="820">
        <v>0.5</v>
      </c>
      <c r="U49" s="776">
        <v>1</v>
      </c>
    </row>
    <row r="50" spans="1:21" ht="14.4" customHeight="1" x14ac:dyDescent="0.3">
      <c r="A50" s="736">
        <v>21</v>
      </c>
      <c r="B50" s="737" t="s">
        <v>2715</v>
      </c>
      <c r="C50" s="737" t="s">
        <v>3129</v>
      </c>
      <c r="D50" s="818" t="s">
        <v>4782</v>
      </c>
      <c r="E50" s="819" t="s">
        <v>3154</v>
      </c>
      <c r="F50" s="737" t="s">
        <v>3126</v>
      </c>
      <c r="G50" s="737" t="s">
        <v>3257</v>
      </c>
      <c r="H50" s="737" t="s">
        <v>555</v>
      </c>
      <c r="I50" s="737" t="s">
        <v>3261</v>
      </c>
      <c r="J50" s="737" t="s">
        <v>3262</v>
      </c>
      <c r="K50" s="737" t="s">
        <v>3263</v>
      </c>
      <c r="L50" s="738">
        <v>205.84</v>
      </c>
      <c r="M50" s="738">
        <v>205.84</v>
      </c>
      <c r="N50" s="737">
        <v>1</v>
      </c>
      <c r="O50" s="820">
        <v>1</v>
      </c>
      <c r="P50" s="738"/>
      <c r="Q50" s="753">
        <v>0</v>
      </c>
      <c r="R50" s="737"/>
      <c r="S50" s="753">
        <v>0</v>
      </c>
      <c r="T50" s="820"/>
      <c r="U50" s="776">
        <v>0</v>
      </c>
    </row>
    <row r="51" spans="1:21" ht="14.4" customHeight="1" x14ac:dyDescent="0.3">
      <c r="A51" s="736">
        <v>21</v>
      </c>
      <c r="B51" s="737" t="s">
        <v>2715</v>
      </c>
      <c r="C51" s="737" t="s">
        <v>3129</v>
      </c>
      <c r="D51" s="818" t="s">
        <v>4782</v>
      </c>
      <c r="E51" s="819" t="s">
        <v>3154</v>
      </c>
      <c r="F51" s="737" t="s">
        <v>3126</v>
      </c>
      <c r="G51" s="737" t="s">
        <v>3257</v>
      </c>
      <c r="H51" s="737" t="s">
        <v>555</v>
      </c>
      <c r="I51" s="737" t="s">
        <v>1467</v>
      </c>
      <c r="J51" s="737" t="s">
        <v>1468</v>
      </c>
      <c r="K51" s="737" t="s">
        <v>3260</v>
      </c>
      <c r="L51" s="738">
        <v>301.2</v>
      </c>
      <c r="M51" s="738">
        <v>602.4</v>
      </c>
      <c r="N51" s="737">
        <v>2</v>
      </c>
      <c r="O51" s="820">
        <v>1</v>
      </c>
      <c r="P51" s="738">
        <v>602.4</v>
      </c>
      <c r="Q51" s="753">
        <v>1</v>
      </c>
      <c r="R51" s="737">
        <v>2</v>
      </c>
      <c r="S51" s="753">
        <v>1</v>
      </c>
      <c r="T51" s="820">
        <v>1</v>
      </c>
      <c r="U51" s="776">
        <v>1</v>
      </c>
    </row>
    <row r="52" spans="1:21" ht="14.4" customHeight="1" x14ac:dyDescent="0.3">
      <c r="A52" s="736">
        <v>21</v>
      </c>
      <c r="B52" s="737" t="s">
        <v>2715</v>
      </c>
      <c r="C52" s="737" t="s">
        <v>3129</v>
      </c>
      <c r="D52" s="818" t="s">
        <v>4782</v>
      </c>
      <c r="E52" s="819" t="s">
        <v>3154</v>
      </c>
      <c r="F52" s="737" t="s">
        <v>3126</v>
      </c>
      <c r="G52" s="737" t="s">
        <v>3257</v>
      </c>
      <c r="H52" s="737" t="s">
        <v>555</v>
      </c>
      <c r="I52" s="737" t="s">
        <v>3264</v>
      </c>
      <c r="J52" s="737" t="s">
        <v>3265</v>
      </c>
      <c r="K52" s="737" t="s">
        <v>3263</v>
      </c>
      <c r="L52" s="738">
        <v>205.84</v>
      </c>
      <c r="M52" s="738">
        <v>205.84</v>
      </c>
      <c r="N52" s="737">
        <v>1</v>
      </c>
      <c r="O52" s="820">
        <v>1</v>
      </c>
      <c r="P52" s="738"/>
      <c r="Q52" s="753">
        <v>0</v>
      </c>
      <c r="R52" s="737"/>
      <c r="S52" s="753">
        <v>0</v>
      </c>
      <c r="T52" s="820"/>
      <c r="U52" s="776">
        <v>0</v>
      </c>
    </row>
    <row r="53" spans="1:21" ht="14.4" customHeight="1" x14ac:dyDescent="0.3">
      <c r="A53" s="736">
        <v>21</v>
      </c>
      <c r="B53" s="737" t="s">
        <v>2715</v>
      </c>
      <c r="C53" s="737" t="s">
        <v>3129</v>
      </c>
      <c r="D53" s="818" t="s">
        <v>4782</v>
      </c>
      <c r="E53" s="819" t="s">
        <v>3154</v>
      </c>
      <c r="F53" s="737" t="s">
        <v>3126</v>
      </c>
      <c r="G53" s="737" t="s">
        <v>3266</v>
      </c>
      <c r="H53" s="737" t="s">
        <v>1499</v>
      </c>
      <c r="I53" s="737" t="s">
        <v>1685</v>
      </c>
      <c r="J53" s="737" t="s">
        <v>1686</v>
      </c>
      <c r="K53" s="737" t="s">
        <v>2829</v>
      </c>
      <c r="L53" s="738">
        <v>668.54</v>
      </c>
      <c r="M53" s="738">
        <v>2674.16</v>
      </c>
      <c r="N53" s="737">
        <v>4</v>
      </c>
      <c r="O53" s="820">
        <v>2</v>
      </c>
      <c r="P53" s="738">
        <v>1337.08</v>
      </c>
      <c r="Q53" s="753">
        <v>0.5</v>
      </c>
      <c r="R53" s="737">
        <v>2</v>
      </c>
      <c r="S53" s="753">
        <v>0.5</v>
      </c>
      <c r="T53" s="820">
        <v>1</v>
      </c>
      <c r="U53" s="776">
        <v>0.5</v>
      </c>
    </row>
    <row r="54" spans="1:21" ht="14.4" customHeight="1" x14ac:dyDescent="0.3">
      <c r="A54" s="736">
        <v>21</v>
      </c>
      <c r="B54" s="737" t="s">
        <v>2715</v>
      </c>
      <c r="C54" s="737" t="s">
        <v>3129</v>
      </c>
      <c r="D54" s="818" t="s">
        <v>4782</v>
      </c>
      <c r="E54" s="819" t="s">
        <v>3154</v>
      </c>
      <c r="F54" s="737" t="s">
        <v>3126</v>
      </c>
      <c r="G54" s="737" t="s">
        <v>3266</v>
      </c>
      <c r="H54" s="737" t="s">
        <v>1499</v>
      </c>
      <c r="I54" s="737" t="s">
        <v>3267</v>
      </c>
      <c r="J54" s="737" t="s">
        <v>1686</v>
      </c>
      <c r="K54" s="737" t="s">
        <v>2829</v>
      </c>
      <c r="L54" s="738">
        <v>668.54</v>
      </c>
      <c r="M54" s="738">
        <v>2005.62</v>
      </c>
      <c r="N54" s="737">
        <v>3</v>
      </c>
      <c r="O54" s="820">
        <v>2</v>
      </c>
      <c r="P54" s="738">
        <v>2005.62</v>
      </c>
      <c r="Q54" s="753">
        <v>1</v>
      </c>
      <c r="R54" s="737">
        <v>3</v>
      </c>
      <c r="S54" s="753">
        <v>1</v>
      </c>
      <c r="T54" s="820">
        <v>2</v>
      </c>
      <c r="U54" s="776">
        <v>1</v>
      </c>
    </row>
    <row r="55" spans="1:21" ht="14.4" customHeight="1" x14ac:dyDescent="0.3">
      <c r="A55" s="736">
        <v>21</v>
      </c>
      <c r="B55" s="737" t="s">
        <v>2715</v>
      </c>
      <c r="C55" s="737" t="s">
        <v>3129</v>
      </c>
      <c r="D55" s="818" t="s">
        <v>4782</v>
      </c>
      <c r="E55" s="819" t="s">
        <v>3154</v>
      </c>
      <c r="F55" s="737" t="s">
        <v>3126</v>
      </c>
      <c r="G55" s="737" t="s">
        <v>3268</v>
      </c>
      <c r="H55" s="737" t="s">
        <v>1499</v>
      </c>
      <c r="I55" s="737" t="s">
        <v>3269</v>
      </c>
      <c r="J55" s="737" t="s">
        <v>2818</v>
      </c>
      <c r="K55" s="737" t="s">
        <v>3270</v>
      </c>
      <c r="L55" s="738">
        <v>28.81</v>
      </c>
      <c r="M55" s="738">
        <v>28.81</v>
      </c>
      <c r="N55" s="737">
        <v>1</v>
      </c>
      <c r="O55" s="820">
        <v>0.5</v>
      </c>
      <c r="P55" s="738"/>
      <c r="Q55" s="753">
        <v>0</v>
      </c>
      <c r="R55" s="737"/>
      <c r="S55" s="753">
        <v>0</v>
      </c>
      <c r="T55" s="820"/>
      <c r="U55" s="776">
        <v>0</v>
      </c>
    </row>
    <row r="56" spans="1:21" ht="14.4" customHeight="1" x14ac:dyDescent="0.3">
      <c r="A56" s="736">
        <v>21</v>
      </c>
      <c r="B56" s="737" t="s">
        <v>2715</v>
      </c>
      <c r="C56" s="737" t="s">
        <v>3129</v>
      </c>
      <c r="D56" s="818" t="s">
        <v>4782</v>
      </c>
      <c r="E56" s="819" t="s">
        <v>3154</v>
      </c>
      <c r="F56" s="737" t="s">
        <v>3126</v>
      </c>
      <c r="G56" s="737" t="s">
        <v>3271</v>
      </c>
      <c r="H56" s="737" t="s">
        <v>1499</v>
      </c>
      <c r="I56" s="737" t="s">
        <v>1587</v>
      </c>
      <c r="J56" s="737" t="s">
        <v>2861</v>
      </c>
      <c r="K56" s="737" t="s">
        <v>2862</v>
      </c>
      <c r="L56" s="738">
        <v>218.62</v>
      </c>
      <c r="M56" s="738">
        <v>218.62</v>
      </c>
      <c r="N56" s="737">
        <v>1</v>
      </c>
      <c r="O56" s="820">
        <v>1</v>
      </c>
      <c r="P56" s="738"/>
      <c r="Q56" s="753">
        <v>0</v>
      </c>
      <c r="R56" s="737"/>
      <c r="S56" s="753">
        <v>0</v>
      </c>
      <c r="T56" s="820"/>
      <c r="U56" s="776">
        <v>0</v>
      </c>
    </row>
    <row r="57" spans="1:21" ht="14.4" customHeight="1" x14ac:dyDescent="0.3">
      <c r="A57" s="736">
        <v>21</v>
      </c>
      <c r="B57" s="737" t="s">
        <v>2715</v>
      </c>
      <c r="C57" s="737" t="s">
        <v>3129</v>
      </c>
      <c r="D57" s="818" t="s">
        <v>4782</v>
      </c>
      <c r="E57" s="819" t="s">
        <v>3154</v>
      </c>
      <c r="F57" s="737" t="s">
        <v>3126</v>
      </c>
      <c r="G57" s="737" t="s">
        <v>3182</v>
      </c>
      <c r="H57" s="737" t="s">
        <v>555</v>
      </c>
      <c r="I57" s="737" t="s">
        <v>1344</v>
      </c>
      <c r="J57" s="737" t="s">
        <v>1345</v>
      </c>
      <c r="K57" s="737" t="s">
        <v>3184</v>
      </c>
      <c r="L57" s="738">
        <v>108.44</v>
      </c>
      <c r="M57" s="738">
        <v>216.88</v>
      </c>
      <c r="N57" s="737">
        <v>2</v>
      </c>
      <c r="O57" s="820">
        <v>1</v>
      </c>
      <c r="P57" s="738">
        <v>108.44</v>
      </c>
      <c r="Q57" s="753">
        <v>0.5</v>
      </c>
      <c r="R57" s="737">
        <v>1</v>
      </c>
      <c r="S57" s="753">
        <v>0.5</v>
      </c>
      <c r="T57" s="820">
        <v>0.5</v>
      </c>
      <c r="U57" s="776">
        <v>0.5</v>
      </c>
    </row>
    <row r="58" spans="1:21" ht="14.4" customHeight="1" x14ac:dyDescent="0.3">
      <c r="A58" s="736">
        <v>21</v>
      </c>
      <c r="B58" s="737" t="s">
        <v>2715</v>
      </c>
      <c r="C58" s="737" t="s">
        <v>3129</v>
      </c>
      <c r="D58" s="818" t="s">
        <v>4782</v>
      </c>
      <c r="E58" s="819" t="s">
        <v>3154</v>
      </c>
      <c r="F58" s="737" t="s">
        <v>3126</v>
      </c>
      <c r="G58" s="737" t="s">
        <v>3272</v>
      </c>
      <c r="H58" s="737" t="s">
        <v>555</v>
      </c>
      <c r="I58" s="737" t="s">
        <v>1068</v>
      </c>
      <c r="J58" s="737" t="s">
        <v>3273</v>
      </c>
      <c r="K58" s="737" t="s">
        <v>3274</v>
      </c>
      <c r="L58" s="738">
        <v>99.11</v>
      </c>
      <c r="M58" s="738">
        <v>495.55</v>
      </c>
      <c r="N58" s="737">
        <v>5</v>
      </c>
      <c r="O58" s="820">
        <v>2.5</v>
      </c>
      <c r="P58" s="738">
        <v>396.44</v>
      </c>
      <c r="Q58" s="753">
        <v>0.79999999999999993</v>
      </c>
      <c r="R58" s="737">
        <v>4</v>
      </c>
      <c r="S58" s="753">
        <v>0.8</v>
      </c>
      <c r="T58" s="820">
        <v>1.5</v>
      </c>
      <c r="U58" s="776">
        <v>0.6</v>
      </c>
    </row>
    <row r="59" spans="1:21" ht="14.4" customHeight="1" x14ac:dyDescent="0.3">
      <c r="A59" s="736">
        <v>21</v>
      </c>
      <c r="B59" s="737" t="s">
        <v>2715</v>
      </c>
      <c r="C59" s="737" t="s">
        <v>3129</v>
      </c>
      <c r="D59" s="818" t="s">
        <v>4782</v>
      </c>
      <c r="E59" s="819" t="s">
        <v>3154</v>
      </c>
      <c r="F59" s="737" t="s">
        <v>3126</v>
      </c>
      <c r="G59" s="737" t="s">
        <v>3275</v>
      </c>
      <c r="H59" s="737" t="s">
        <v>555</v>
      </c>
      <c r="I59" s="737" t="s">
        <v>730</v>
      </c>
      <c r="J59" s="737" t="s">
        <v>731</v>
      </c>
      <c r="K59" s="737" t="s">
        <v>3276</v>
      </c>
      <c r="L59" s="738">
        <v>0</v>
      </c>
      <c r="M59" s="738">
        <v>0</v>
      </c>
      <c r="N59" s="737">
        <v>1</v>
      </c>
      <c r="O59" s="820">
        <v>0.5</v>
      </c>
      <c r="P59" s="738">
        <v>0</v>
      </c>
      <c r="Q59" s="753"/>
      <c r="R59" s="737">
        <v>1</v>
      </c>
      <c r="S59" s="753">
        <v>1</v>
      </c>
      <c r="T59" s="820">
        <v>0.5</v>
      </c>
      <c r="U59" s="776">
        <v>1</v>
      </c>
    </row>
    <row r="60" spans="1:21" ht="14.4" customHeight="1" x14ac:dyDescent="0.3">
      <c r="A60" s="736">
        <v>21</v>
      </c>
      <c r="B60" s="737" t="s">
        <v>2715</v>
      </c>
      <c r="C60" s="737" t="s">
        <v>3129</v>
      </c>
      <c r="D60" s="818" t="s">
        <v>4782</v>
      </c>
      <c r="E60" s="819" t="s">
        <v>3154</v>
      </c>
      <c r="F60" s="737" t="s">
        <v>3126</v>
      </c>
      <c r="G60" s="737" t="s">
        <v>3277</v>
      </c>
      <c r="H60" s="737" t="s">
        <v>555</v>
      </c>
      <c r="I60" s="737" t="s">
        <v>2051</v>
      </c>
      <c r="J60" s="737" t="s">
        <v>2052</v>
      </c>
      <c r="K60" s="737" t="s">
        <v>3278</v>
      </c>
      <c r="L60" s="738">
        <v>77.14</v>
      </c>
      <c r="M60" s="738">
        <v>154.28</v>
      </c>
      <c r="N60" s="737">
        <v>2</v>
      </c>
      <c r="O60" s="820">
        <v>0.5</v>
      </c>
      <c r="P60" s="738"/>
      <c r="Q60" s="753">
        <v>0</v>
      </c>
      <c r="R60" s="737"/>
      <c r="S60" s="753">
        <v>0</v>
      </c>
      <c r="T60" s="820"/>
      <c r="U60" s="776">
        <v>0</v>
      </c>
    </row>
    <row r="61" spans="1:21" ht="14.4" customHeight="1" x14ac:dyDescent="0.3">
      <c r="A61" s="736">
        <v>21</v>
      </c>
      <c r="B61" s="737" t="s">
        <v>2715</v>
      </c>
      <c r="C61" s="737" t="s">
        <v>3129</v>
      </c>
      <c r="D61" s="818" t="s">
        <v>4782</v>
      </c>
      <c r="E61" s="819" t="s">
        <v>3154</v>
      </c>
      <c r="F61" s="737" t="s">
        <v>3126</v>
      </c>
      <c r="G61" s="737" t="s">
        <v>3279</v>
      </c>
      <c r="H61" s="737" t="s">
        <v>1499</v>
      </c>
      <c r="I61" s="737" t="s">
        <v>1531</v>
      </c>
      <c r="J61" s="737" t="s">
        <v>2938</v>
      </c>
      <c r="K61" s="737" t="s">
        <v>2939</v>
      </c>
      <c r="L61" s="738">
        <v>0</v>
      </c>
      <c r="M61" s="738">
        <v>0</v>
      </c>
      <c r="N61" s="737">
        <v>2</v>
      </c>
      <c r="O61" s="820">
        <v>1.5</v>
      </c>
      <c r="P61" s="738">
        <v>0</v>
      </c>
      <c r="Q61" s="753"/>
      <c r="R61" s="737">
        <v>2</v>
      </c>
      <c r="S61" s="753">
        <v>1</v>
      </c>
      <c r="T61" s="820">
        <v>1.5</v>
      </c>
      <c r="U61" s="776">
        <v>1</v>
      </c>
    </row>
    <row r="62" spans="1:21" ht="14.4" customHeight="1" x14ac:dyDescent="0.3">
      <c r="A62" s="736">
        <v>21</v>
      </c>
      <c r="B62" s="737" t="s">
        <v>2715</v>
      </c>
      <c r="C62" s="737" t="s">
        <v>3129</v>
      </c>
      <c r="D62" s="818" t="s">
        <v>4782</v>
      </c>
      <c r="E62" s="819" t="s">
        <v>3154</v>
      </c>
      <c r="F62" s="737" t="s">
        <v>3126</v>
      </c>
      <c r="G62" s="737" t="s">
        <v>3280</v>
      </c>
      <c r="H62" s="737" t="s">
        <v>555</v>
      </c>
      <c r="I62" s="737" t="s">
        <v>690</v>
      </c>
      <c r="J62" s="737" t="s">
        <v>691</v>
      </c>
      <c r="K62" s="737" t="s">
        <v>3281</v>
      </c>
      <c r="L62" s="738">
        <v>42.08</v>
      </c>
      <c r="M62" s="738">
        <v>126.24</v>
      </c>
      <c r="N62" s="737">
        <v>3</v>
      </c>
      <c r="O62" s="820">
        <v>1.5</v>
      </c>
      <c r="P62" s="738">
        <v>126.24</v>
      </c>
      <c r="Q62" s="753">
        <v>1</v>
      </c>
      <c r="R62" s="737">
        <v>3</v>
      </c>
      <c r="S62" s="753">
        <v>1</v>
      </c>
      <c r="T62" s="820">
        <v>1.5</v>
      </c>
      <c r="U62" s="776">
        <v>1</v>
      </c>
    </row>
    <row r="63" spans="1:21" ht="14.4" customHeight="1" x14ac:dyDescent="0.3">
      <c r="A63" s="736">
        <v>21</v>
      </c>
      <c r="B63" s="737" t="s">
        <v>2715</v>
      </c>
      <c r="C63" s="737" t="s">
        <v>3129</v>
      </c>
      <c r="D63" s="818" t="s">
        <v>4782</v>
      </c>
      <c r="E63" s="819" t="s">
        <v>3154</v>
      </c>
      <c r="F63" s="737" t="s">
        <v>3126</v>
      </c>
      <c r="G63" s="737" t="s">
        <v>3280</v>
      </c>
      <c r="H63" s="737" t="s">
        <v>555</v>
      </c>
      <c r="I63" s="737" t="s">
        <v>3282</v>
      </c>
      <c r="J63" s="737" t="s">
        <v>691</v>
      </c>
      <c r="K63" s="737" t="s">
        <v>3283</v>
      </c>
      <c r="L63" s="738">
        <v>210.38</v>
      </c>
      <c r="M63" s="738">
        <v>210.38</v>
      </c>
      <c r="N63" s="737">
        <v>1</v>
      </c>
      <c r="O63" s="820">
        <v>1</v>
      </c>
      <c r="P63" s="738"/>
      <c r="Q63" s="753">
        <v>0</v>
      </c>
      <c r="R63" s="737"/>
      <c r="S63" s="753">
        <v>0</v>
      </c>
      <c r="T63" s="820"/>
      <c r="U63" s="776">
        <v>0</v>
      </c>
    </row>
    <row r="64" spans="1:21" ht="14.4" customHeight="1" x14ac:dyDescent="0.3">
      <c r="A64" s="736">
        <v>21</v>
      </c>
      <c r="B64" s="737" t="s">
        <v>2715</v>
      </c>
      <c r="C64" s="737" t="s">
        <v>3129</v>
      </c>
      <c r="D64" s="818" t="s">
        <v>4782</v>
      </c>
      <c r="E64" s="819" t="s">
        <v>3154</v>
      </c>
      <c r="F64" s="737" t="s">
        <v>3126</v>
      </c>
      <c r="G64" s="737" t="s">
        <v>3284</v>
      </c>
      <c r="H64" s="737" t="s">
        <v>555</v>
      </c>
      <c r="I64" s="737" t="s">
        <v>3285</v>
      </c>
      <c r="J64" s="737" t="s">
        <v>1300</v>
      </c>
      <c r="K64" s="737" t="s">
        <v>3286</v>
      </c>
      <c r="L64" s="738">
        <v>50.32</v>
      </c>
      <c r="M64" s="738">
        <v>150.96</v>
      </c>
      <c r="N64" s="737">
        <v>3</v>
      </c>
      <c r="O64" s="820">
        <v>1</v>
      </c>
      <c r="P64" s="738">
        <v>150.96</v>
      </c>
      <c r="Q64" s="753">
        <v>1</v>
      </c>
      <c r="R64" s="737">
        <v>3</v>
      </c>
      <c r="S64" s="753">
        <v>1</v>
      </c>
      <c r="T64" s="820">
        <v>1</v>
      </c>
      <c r="U64" s="776">
        <v>1</v>
      </c>
    </row>
    <row r="65" spans="1:21" ht="14.4" customHeight="1" x14ac:dyDescent="0.3">
      <c r="A65" s="736">
        <v>21</v>
      </c>
      <c r="B65" s="737" t="s">
        <v>2715</v>
      </c>
      <c r="C65" s="737" t="s">
        <v>3129</v>
      </c>
      <c r="D65" s="818" t="s">
        <v>4782</v>
      </c>
      <c r="E65" s="819" t="s">
        <v>3154</v>
      </c>
      <c r="F65" s="737" t="s">
        <v>3126</v>
      </c>
      <c r="G65" s="737" t="s">
        <v>3284</v>
      </c>
      <c r="H65" s="737" t="s">
        <v>555</v>
      </c>
      <c r="I65" s="737" t="s">
        <v>3287</v>
      </c>
      <c r="J65" s="737" t="s">
        <v>3288</v>
      </c>
      <c r="K65" s="737" t="s">
        <v>3289</v>
      </c>
      <c r="L65" s="738">
        <v>99.94</v>
      </c>
      <c r="M65" s="738">
        <v>199.88</v>
      </c>
      <c r="N65" s="737">
        <v>2</v>
      </c>
      <c r="O65" s="820">
        <v>0.5</v>
      </c>
      <c r="P65" s="738"/>
      <c r="Q65" s="753">
        <v>0</v>
      </c>
      <c r="R65" s="737"/>
      <c r="S65" s="753">
        <v>0</v>
      </c>
      <c r="T65" s="820"/>
      <c r="U65" s="776">
        <v>0</v>
      </c>
    </row>
    <row r="66" spans="1:21" ht="14.4" customHeight="1" x14ac:dyDescent="0.3">
      <c r="A66" s="736">
        <v>21</v>
      </c>
      <c r="B66" s="737" t="s">
        <v>2715</v>
      </c>
      <c r="C66" s="737" t="s">
        <v>3129</v>
      </c>
      <c r="D66" s="818" t="s">
        <v>4782</v>
      </c>
      <c r="E66" s="819" t="s">
        <v>3154</v>
      </c>
      <c r="F66" s="737" t="s">
        <v>3126</v>
      </c>
      <c r="G66" s="737" t="s">
        <v>3284</v>
      </c>
      <c r="H66" s="737" t="s">
        <v>555</v>
      </c>
      <c r="I66" s="737" t="s">
        <v>1299</v>
      </c>
      <c r="J66" s="737" t="s">
        <v>1300</v>
      </c>
      <c r="K66" s="737" t="s">
        <v>1301</v>
      </c>
      <c r="L66" s="738">
        <v>50.32</v>
      </c>
      <c r="M66" s="738">
        <v>100.64</v>
      </c>
      <c r="N66" s="737">
        <v>2</v>
      </c>
      <c r="O66" s="820">
        <v>0.5</v>
      </c>
      <c r="P66" s="738">
        <v>100.64</v>
      </c>
      <c r="Q66" s="753">
        <v>1</v>
      </c>
      <c r="R66" s="737">
        <v>2</v>
      </c>
      <c r="S66" s="753">
        <v>1</v>
      </c>
      <c r="T66" s="820">
        <v>0.5</v>
      </c>
      <c r="U66" s="776">
        <v>1</v>
      </c>
    </row>
    <row r="67" spans="1:21" ht="14.4" customHeight="1" x14ac:dyDescent="0.3">
      <c r="A67" s="736">
        <v>21</v>
      </c>
      <c r="B67" s="737" t="s">
        <v>2715</v>
      </c>
      <c r="C67" s="737" t="s">
        <v>3129</v>
      </c>
      <c r="D67" s="818" t="s">
        <v>4782</v>
      </c>
      <c r="E67" s="819" t="s">
        <v>3154</v>
      </c>
      <c r="F67" s="737" t="s">
        <v>3126</v>
      </c>
      <c r="G67" s="737" t="s">
        <v>3284</v>
      </c>
      <c r="H67" s="737" t="s">
        <v>555</v>
      </c>
      <c r="I67" s="737" t="s">
        <v>3290</v>
      </c>
      <c r="J67" s="737" t="s">
        <v>1300</v>
      </c>
      <c r="K67" s="737" t="s">
        <v>3286</v>
      </c>
      <c r="L67" s="738">
        <v>50.32</v>
      </c>
      <c r="M67" s="738">
        <v>100.64</v>
      </c>
      <c r="N67" s="737">
        <v>2</v>
      </c>
      <c r="O67" s="820">
        <v>0.5</v>
      </c>
      <c r="P67" s="738">
        <v>100.64</v>
      </c>
      <c r="Q67" s="753">
        <v>1</v>
      </c>
      <c r="R67" s="737">
        <v>2</v>
      </c>
      <c r="S67" s="753">
        <v>1</v>
      </c>
      <c r="T67" s="820">
        <v>0.5</v>
      </c>
      <c r="U67" s="776">
        <v>1</v>
      </c>
    </row>
    <row r="68" spans="1:21" ht="14.4" customHeight="1" x14ac:dyDescent="0.3">
      <c r="A68" s="736">
        <v>21</v>
      </c>
      <c r="B68" s="737" t="s">
        <v>2715</v>
      </c>
      <c r="C68" s="737" t="s">
        <v>3129</v>
      </c>
      <c r="D68" s="818" t="s">
        <v>4782</v>
      </c>
      <c r="E68" s="819" t="s">
        <v>3154</v>
      </c>
      <c r="F68" s="737" t="s">
        <v>3127</v>
      </c>
      <c r="G68" s="737" t="s">
        <v>3291</v>
      </c>
      <c r="H68" s="737" t="s">
        <v>555</v>
      </c>
      <c r="I68" s="737" t="s">
        <v>3292</v>
      </c>
      <c r="J68" s="737" t="s">
        <v>3149</v>
      </c>
      <c r="K68" s="737"/>
      <c r="L68" s="738">
        <v>0</v>
      </c>
      <c r="M68" s="738">
        <v>0</v>
      </c>
      <c r="N68" s="737">
        <v>1</v>
      </c>
      <c r="O68" s="820">
        <v>1</v>
      </c>
      <c r="P68" s="738">
        <v>0</v>
      </c>
      <c r="Q68" s="753"/>
      <c r="R68" s="737">
        <v>1</v>
      </c>
      <c r="S68" s="753">
        <v>1</v>
      </c>
      <c r="T68" s="820">
        <v>1</v>
      </c>
      <c r="U68" s="776">
        <v>1</v>
      </c>
    </row>
    <row r="69" spans="1:21" ht="14.4" customHeight="1" x14ac:dyDescent="0.3">
      <c r="A69" s="736">
        <v>21</v>
      </c>
      <c r="B69" s="737" t="s">
        <v>2715</v>
      </c>
      <c r="C69" s="737" t="s">
        <v>3129</v>
      </c>
      <c r="D69" s="818" t="s">
        <v>4782</v>
      </c>
      <c r="E69" s="819" t="s">
        <v>3154</v>
      </c>
      <c r="F69" s="737" t="s">
        <v>3128</v>
      </c>
      <c r="G69" s="737" t="s">
        <v>3293</v>
      </c>
      <c r="H69" s="737" t="s">
        <v>555</v>
      </c>
      <c r="I69" s="737" t="s">
        <v>3294</v>
      </c>
      <c r="J69" s="737" t="s">
        <v>3295</v>
      </c>
      <c r="K69" s="737" t="s">
        <v>3296</v>
      </c>
      <c r="L69" s="738">
        <v>1</v>
      </c>
      <c r="M69" s="738">
        <v>30</v>
      </c>
      <c r="N69" s="737">
        <v>30</v>
      </c>
      <c r="O69" s="820">
        <v>1</v>
      </c>
      <c r="P69" s="738">
        <v>30</v>
      </c>
      <c r="Q69" s="753">
        <v>1</v>
      </c>
      <c r="R69" s="737">
        <v>30</v>
      </c>
      <c r="S69" s="753">
        <v>1</v>
      </c>
      <c r="T69" s="820">
        <v>1</v>
      </c>
      <c r="U69" s="776">
        <v>1</v>
      </c>
    </row>
    <row r="70" spans="1:21" ht="14.4" customHeight="1" x14ac:dyDescent="0.3">
      <c r="A70" s="736">
        <v>21</v>
      </c>
      <c r="B70" s="737" t="s">
        <v>2715</v>
      </c>
      <c r="C70" s="737" t="s">
        <v>3129</v>
      </c>
      <c r="D70" s="818" t="s">
        <v>4782</v>
      </c>
      <c r="E70" s="819" t="s">
        <v>3155</v>
      </c>
      <c r="F70" s="737" t="s">
        <v>3126</v>
      </c>
      <c r="G70" s="737" t="s">
        <v>3240</v>
      </c>
      <c r="H70" s="737" t="s">
        <v>555</v>
      </c>
      <c r="I70" s="737" t="s">
        <v>875</v>
      </c>
      <c r="J70" s="737" t="s">
        <v>876</v>
      </c>
      <c r="K70" s="737" t="s">
        <v>3241</v>
      </c>
      <c r="L70" s="738">
        <v>53.57</v>
      </c>
      <c r="M70" s="738">
        <v>107.14</v>
      </c>
      <c r="N70" s="737">
        <v>2</v>
      </c>
      <c r="O70" s="820">
        <v>0.5</v>
      </c>
      <c r="P70" s="738"/>
      <c r="Q70" s="753">
        <v>0</v>
      </c>
      <c r="R70" s="737"/>
      <c r="S70" s="753">
        <v>0</v>
      </c>
      <c r="T70" s="820"/>
      <c r="U70" s="776">
        <v>0</v>
      </c>
    </row>
    <row r="71" spans="1:21" ht="14.4" customHeight="1" x14ac:dyDescent="0.3">
      <c r="A71" s="736">
        <v>21</v>
      </c>
      <c r="B71" s="737" t="s">
        <v>2715</v>
      </c>
      <c r="C71" s="737" t="s">
        <v>3129</v>
      </c>
      <c r="D71" s="818" t="s">
        <v>4782</v>
      </c>
      <c r="E71" s="819" t="s">
        <v>3155</v>
      </c>
      <c r="F71" s="737" t="s">
        <v>3126</v>
      </c>
      <c r="G71" s="737" t="s">
        <v>3266</v>
      </c>
      <c r="H71" s="737" t="s">
        <v>1499</v>
      </c>
      <c r="I71" s="737" t="s">
        <v>3267</v>
      </c>
      <c r="J71" s="737" t="s">
        <v>1686</v>
      </c>
      <c r="K71" s="737" t="s">
        <v>2829</v>
      </c>
      <c r="L71" s="738">
        <v>668.54</v>
      </c>
      <c r="M71" s="738">
        <v>668.54</v>
      </c>
      <c r="N71" s="737">
        <v>1</v>
      </c>
      <c r="O71" s="820">
        <v>0.5</v>
      </c>
      <c r="P71" s="738"/>
      <c r="Q71" s="753">
        <v>0</v>
      </c>
      <c r="R71" s="737"/>
      <c r="S71" s="753">
        <v>0</v>
      </c>
      <c r="T71" s="820"/>
      <c r="U71" s="776">
        <v>0</v>
      </c>
    </row>
    <row r="72" spans="1:21" ht="14.4" customHeight="1" x14ac:dyDescent="0.3">
      <c r="A72" s="736">
        <v>21</v>
      </c>
      <c r="B72" s="737" t="s">
        <v>2715</v>
      </c>
      <c r="C72" s="737" t="s">
        <v>3129</v>
      </c>
      <c r="D72" s="818" t="s">
        <v>4782</v>
      </c>
      <c r="E72" s="819" t="s">
        <v>3159</v>
      </c>
      <c r="F72" s="737" t="s">
        <v>3126</v>
      </c>
      <c r="G72" s="737" t="s">
        <v>3197</v>
      </c>
      <c r="H72" s="737" t="s">
        <v>555</v>
      </c>
      <c r="I72" s="737" t="s">
        <v>964</v>
      </c>
      <c r="J72" s="737" t="s">
        <v>961</v>
      </c>
      <c r="K72" s="737" t="s">
        <v>3017</v>
      </c>
      <c r="L72" s="738">
        <v>31.09</v>
      </c>
      <c r="M72" s="738">
        <v>31.09</v>
      </c>
      <c r="N72" s="737">
        <v>1</v>
      </c>
      <c r="O72" s="820">
        <v>0.5</v>
      </c>
      <c r="P72" s="738"/>
      <c r="Q72" s="753">
        <v>0</v>
      </c>
      <c r="R72" s="737"/>
      <c r="S72" s="753">
        <v>0</v>
      </c>
      <c r="T72" s="820"/>
      <c r="U72" s="776">
        <v>0</v>
      </c>
    </row>
    <row r="73" spans="1:21" ht="14.4" customHeight="1" x14ac:dyDescent="0.3">
      <c r="A73" s="736">
        <v>21</v>
      </c>
      <c r="B73" s="737" t="s">
        <v>2715</v>
      </c>
      <c r="C73" s="737" t="s">
        <v>3129</v>
      </c>
      <c r="D73" s="818" t="s">
        <v>4782</v>
      </c>
      <c r="E73" s="819" t="s">
        <v>3159</v>
      </c>
      <c r="F73" s="737" t="s">
        <v>3126</v>
      </c>
      <c r="G73" s="737" t="s">
        <v>3297</v>
      </c>
      <c r="H73" s="737" t="s">
        <v>555</v>
      </c>
      <c r="I73" s="737" t="s">
        <v>3298</v>
      </c>
      <c r="J73" s="737" t="s">
        <v>3299</v>
      </c>
      <c r="K73" s="737" t="s">
        <v>2960</v>
      </c>
      <c r="L73" s="738">
        <v>70.23</v>
      </c>
      <c r="M73" s="738">
        <v>70.23</v>
      </c>
      <c r="N73" s="737">
        <v>1</v>
      </c>
      <c r="O73" s="820">
        <v>1</v>
      </c>
      <c r="P73" s="738"/>
      <c r="Q73" s="753">
        <v>0</v>
      </c>
      <c r="R73" s="737"/>
      <c r="S73" s="753">
        <v>0</v>
      </c>
      <c r="T73" s="820"/>
      <c r="U73" s="776">
        <v>0</v>
      </c>
    </row>
    <row r="74" spans="1:21" ht="14.4" customHeight="1" x14ac:dyDescent="0.3">
      <c r="A74" s="736">
        <v>21</v>
      </c>
      <c r="B74" s="737" t="s">
        <v>2715</v>
      </c>
      <c r="C74" s="737" t="s">
        <v>3129</v>
      </c>
      <c r="D74" s="818" t="s">
        <v>4782</v>
      </c>
      <c r="E74" s="819" t="s">
        <v>3159</v>
      </c>
      <c r="F74" s="737" t="s">
        <v>3126</v>
      </c>
      <c r="G74" s="737" t="s">
        <v>3203</v>
      </c>
      <c r="H74" s="737" t="s">
        <v>1499</v>
      </c>
      <c r="I74" s="737" t="s">
        <v>1563</v>
      </c>
      <c r="J74" s="737" t="s">
        <v>1564</v>
      </c>
      <c r="K74" s="737" t="s">
        <v>2960</v>
      </c>
      <c r="L74" s="738">
        <v>42.57</v>
      </c>
      <c r="M74" s="738">
        <v>42.57</v>
      </c>
      <c r="N74" s="737">
        <v>1</v>
      </c>
      <c r="O74" s="820">
        <v>0.5</v>
      </c>
      <c r="P74" s="738">
        <v>42.57</v>
      </c>
      <c r="Q74" s="753">
        <v>1</v>
      </c>
      <c r="R74" s="737">
        <v>1</v>
      </c>
      <c r="S74" s="753">
        <v>1</v>
      </c>
      <c r="T74" s="820">
        <v>0.5</v>
      </c>
      <c r="U74" s="776">
        <v>1</v>
      </c>
    </row>
    <row r="75" spans="1:21" ht="14.4" customHeight="1" x14ac:dyDescent="0.3">
      <c r="A75" s="736">
        <v>21</v>
      </c>
      <c r="B75" s="737" t="s">
        <v>2715</v>
      </c>
      <c r="C75" s="737" t="s">
        <v>3129</v>
      </c>
      <c r="D75" s="818" t="s">
        <v>4782</v>
      </c>
      <c r="E75" s="819" t="s">
        <v>3159</v>
      </c>
      <c r="F75" s="737" t="s">
        <v>3126</v>
      </c>
      <c r="G75" s="737" t="s">
        <v>3210</v>
      </c>
      <c r="H75" s="737" t="s">
        <v>555</v>
      </c>
      <c r="I75" s="737" t="s">
        <v>1104</v>
      </c>
      <c r="J75" s="737" t="s">
        <v>1105</v>
      </c>
      <c r="K75" s="737" t="s">
        <v>3211</v>
      </c>
      <c r="L75" s="738">
        <v>344</v>
      </c>
      <c r="M75" s="738">
        <v>344</v>
      </c>
      <c r="N75" s="737">
        <v>1</v>
      </c>
      <c r="O75" s="820">
        <v>0.5</v>
      </c>
      <c r="P75" s="738">
        <v>344</v>
      </c>
      <c r="Q75" s="753">
        <v>1</v>
      </c>
      <c r="R75" s="737">
        <v>1</v>
      </c>
      <c r="S75" s="753">
        <v>1</v>
      </c>
      <c r="T75" s="820">
        <v>0.5</v>
      </c>
      <c r="U75" s="776">
        <v>1</v>
      </c>
    </row>
    <row r="76" spans="1:21" ht="14.4" customHeight="1" x14ac:dyDescent="0.3">
      <c r="A76" s="736">
        <v>21</v>
      </c>
      <c r="B76" s="737" t="s">
        <v>2715</v>
      </c>
      <c r="C76" s="737" t="s">
        <v>3129</v>
      </c>
      <c r="D76" s="818" t="s">
        <v>4782</v>
      </c>
      <c r="E76" s="819" t="s">
        <v>3159</v>
      </c>
      <c r="F76" s="737" t="s">
        <v>3126</v>
      </c>
      <c r="G76" s="737" t="s">
        <v>3210</v>
      </c>
      <c r="H76" s="737" t="s">
        <v>555</v>
      </c>
      <c r="I76" s="737" t="s">
        <v>3300</v>
      </c>
      <c r="J76" s="737" t="s">
        <v>1105</v>
      </c>
      <c r="K76" s="737" t="s">
        <v>3301</v>
      </c>
      <c r="L76" s="738">
        <v>0</v>
      </c>
      <c r="M76" s="738">
        <v>0</v>
      </c>
      <c r="N76" s="737">
        <v>1</v>
      </c>
      <c r="O76" s="820">
        <v>0.5</v>
      </c>
      <c r="P76" s="738"/>
      <c r="Q76" s="753"/>
      <c r="R76" s="737"/>
      <c r="S76" s="753">
        <v>0</v>
      </c>
      <c r="T76" s="820"/>
      <c r="U76" s="776">
        <v>0</v>
      </c>
    </row>
    <row r="77" spans="1:21" ht="14.4" customHeight="1" x14ac:dyDescent="0.3">
      <c r="A77" s="736">
        <v>21</v>
      </c>
      <c r="B77" s="737" t="s">
        <v>2715</v>
      </c>
      <c r="C77" s="737" t="s">
        <v>3129</v>
      </c>
      <c r="D77" s="818" t="s">
        <v>4782</v>
      </c>
      <c r="E77" s="819" t="s">
        <v>3159</v>
      </c>
      <c r="F77" s="737" t="s">
        <v>3126</v>
      </c>
      <c r="G77" s="737" t="s">
        <v>3212</v>
      </c>
      <c r="H77" s="737" t="s">
        <v>555</v>
      </c>
      <c r="I77" s="737" t="s">
        <v>791</v>
      </c>
      <c r="J77" s="737" t="s">
        <v>792</v>
      </c>
      <c r="K77" s="737" t="s">
        <v>3213</v>
      </c>
      <c r="L77" s="738">
        <v>48.42</v>
      </c>
      <c r="M77" s="738">
        <v>96.84</v>
      </c>
      <c r="N77" s="737">
        <v>2</v>
      </c>
      <c r="O77" s="820">
        <v>2</v>
      </c>
      <c r="P77" s="738">
        <v>48.42</v>
      </c>
      <c r="Q77" s="753">
        <v>0.5</v>
      </c>
      <c r="R77" s="737">
        <v>1</v>
      </c>
      <c r="S77" s="753">
        <v>0.5</v>
      </c>
      <c r="T77" s="820">
        <v>1</v>
      </c>
      <c r="U77" s="776">
        <v>0.5</v>
      </c>
    </row>
    <row r="78" spans="1:21" ht="14.4" customHeight="1" x14ac:dyDescent="0.3">
      <c r="A78" s="736">
        <v>21</v>
      </c>
      <c r="B78" s="737" t="s">
        <v>2715</v>
      </c>
      <c r="C78" s="737" t="s">
        <v>3129</v>
      </c>
      <c r="D78" s="818" t="s">
        <v>4782</v>
      </c>
      <c r="E78" s="819" t="s">
        <v>3159</v>
      </c>
      <c r="F78" s="737" t="s">
        <v>3126</v>
      </c>
      <c r="G78" s="737" t="s">
        <v>3302</v>
      </c>
      <c r="H78" s="737" t="s">
        <v>555</v>
      </c>
      <c r="I78" s="737" t="s">
        <v>588</v>
      </c>
      <c r="J78" s="737" t="s">
        <v>2932</v>
      </c>
      <c r="K78" s="737" t="s">
        <v>3303</v>
      </c>
      <c r="L78" s="738">
        <v>484.75</v>
      </c>
      <c r="M78" s="738">
        <v>484.75</v>
      </c>
      <c r="N78" s="737">
        <v>1</v>
      </c>
      <c r="O78" s="820">
        <v>1</v>
      </c>
      <c r="P78" s="738">
        <v>484.75</v>
      </c>
      <c r="Q78" s="753">
        <v>1</v>
      </c>
      <c r="R78" s="737">
        <v>1</v>
      </c>
      <c r="S78" s="753">
        <v>1</v>
      </c>
      <c r="T78" s="820">
        <v>1</v>
      </c>
      <c r="U78" s="776">
        <v>1</v>
      </c>
    </row>
    <row r="79" spans="1:21" ht="14.4" customHeight="1" x14ac:dyDescent="0.3">
      <c r="A79" s="736">
        <v>21</v>
      </c>
      <c r="B79" s="737" t="s">
        <v>2715</v>
      </c>
      <c r="C79" s="737" t="s">
        <v>3129</v>
      </c>
      <c r="D79" s="818" t="s">
        <v>4782</v>
      </c>
      <c r="E79" s="819" t="s">
        <v>3159</v>
      </c>
      <c r="F79" s="737" t="s">
        <v>3126</v>
      </c>
      <c r="G79" s="737" t="s">
        <v>3302</v>
      </c>
      <c r="H79" s="737" t="s">
        <v>555</v>
      </c>
      <c r="I79" s="737" t="s">
        <v>592</v>
      </c>
      <c r="J79" s="737" t="s">
        <v>2932</v>
      </c>
      <c r="K79" s="737" t="s">
        <v>3304</v>
      </c>
      <c r="L79" s="738">
        <v>969.48</v>
      </c>
      <c r="M79" s="738">
        <v>969.48</v>
      </c>
      <c r="N79" s="737">
        <v>1</v>
      </c>
      <c r="O79" s="820">
        <v>1</v>
      </c>
      <c r="P79" s="738">
        <v>969.48</v>
      </c>
      <c r="Q79" s="753">
        <v>1</v>
      </c>
      <c r="R79" s="737">
        <v>1</v>
      </c>
      <c r="S79" s="753">
        <v>1</v>
      </c>
      <c r="T79" s="820">
        <v>1</v>
      </c>
      <c r="U79" s="776">
        <v>1</v>
      </c>
    </row>
    <row r="80" spans="1:21" ht="14.4" customHeight="1" x14ac:dyDescent="0.3">
      <c r="A80" s="736">
        <v>21</v>
      </c>
      <c r="B80" s="737" t="s">
        <v>2715</v>
      </c>
      <c r="C80" s="737" t="s">
        <v>3129</v>
      </c>
      <c r="D80" s="818" t="s">
        <v>4782</v>
      </c>
      <c r="E80" s="819" t="s">
        <v>3159</v>
      </c>
      <c r="F80" s="737" t="s">
        <v>3126</v>
      </c>
      <c r="G80" s="737" t="s">
        <v>3222</v>
      </c>
      <c r="H80" s="737" t="s">
        <v>555</v>
      </c>
      <c r="I80" s="737" t="s">
        <v>3305</v>
      </c>
      <c r="J80" s="737" t="s">
        <v>3306</v>
      </c>
      <c r="K80" s="737" t="s">
        <v>3223</v>
      </c>
      <c r="L80" s="738">
        <v>42.51</v>
      </c>
      <c r="M80" s="738">
        <v>42.51</v>
      </c>
      <c r="N80" s="737">
        <v>1</v>
      </c>
      <c r="O80" s="820">
        <v>0.5</v>
      </c>
      <c r="P80" s="738">
        <v>42.51</v>
      </c>
      <c r="Q80" s="753">
        <v>1</v>
      </c>
      <c r="R80" s="737">
        <v>1</v>
      </c>
      <c r="S80" s="753">
        <v>1</v>
      </c>
      <c r="T80" s="820">
        <v>0.5</v>
      </c>
      <c r="U80" s="776">
        <v>1</v>
      </c>
    </row>
    <row r="81" spans="1:21" ht="14.4" customHeight="1" x14ac:dyDescent="0.3">
      <c r="A81" s="736">
        <v>21</v>
      </c>
      <c r="B81" s="737" t="s">
        <v>2715</v>
      </c>
      <c r="C81" s="737" t="s">
        <v>3129</v>
      </c>
      <c r="D81" s="818" t="s">
        <v>4782</v>
      </c>
      <c r="E81" s="819" t="s">
        <v>3159</v>
      </c>
      <c r="F81" s="737" t="s">
        <v>3126</v>
      </c>
      <c r="G81" s="737" t="s">
        <v>3307</v>
      </c>
      <c r="H81" s="737" t="s">
        <v>555</v>
      </c>
      <c r="I81" s="737" t="s">
        <v>3308</v>
      </c>
      <c r="J81" s="737" t="s">
        <v>3309</v>
      </c>
      <c r="K81" s="737" t="s">
        <v>3310</v>
      </c>
      <c r="L81" s="738">
        <v>132.97999999999999</v>
      </c>
      <c r="M81" s="738">
        <v>132.97999999999999</v>
      </c>
      <c r="N81" s="737">
        <v>1</v>
      </c>
      <c r="O81" s="820">
        <v>1</v>
      </c>
      <c r="P81" s="738"/>
      <c r="Q81" s="753">
        <v>0</v>
      </c>
      <c r="R81" s="737"/>
      <c r="S81" s="753">
        <v>0</v>
      </c>
      <c r="T81" s="820"/>
      <c r="U81" s="776">
        <v>0</v>
      </c>
    </row>
    <row r="82" spans="1:21" ht="14.4" customHeight="1" x14ac:dyDescent="0.3">
      <c r="A82" s="736">
        <v>21</v>
      </c>
      <c r="B82" s="737" t="s">
        <v>2715</v>
      </c>
      <c r="C82" s="737" t="s">
        <v>3129</v>
      </c>
      <c r="D82" s="818" t="s">
        <v>4782</v>
      </c>
      <c r="E82" s="819" t="s">
        <v>3159</v>
      </c>
      <c r="F82" s="737" t="s">
        <v>3126</v>
      </c>
      <c r="G82" s="737" t="s">
        <v>3233</v>
      </c>
      <c r="H82" s="737" t="s">
        <v>555</v>
      </c>
      <c r="I82" s="737" t="s">
        <v>1447</v>
      </c>
      <c r="J82" s="737" t="s">
        <v>1448</v>
      </c>
      <c r="K82" s="737" t="s">
        <v>3311</v>
      </c>
      <c r="L82" s="738">
        <v>0</v>
      </c>
      <c r="M82" s="738">
        <v>0</v>
      </c>
      <c r="N82" s="737">
        <v>1</v>
      </c>
      <c r="O82" s="820">
        <v>0.5</v>
      </c>
      <c r="P82" s="738"/>
      <c r="Q82" s="753"/>
      <c r="R82" s="737"/>
      <c r="S82" s="753">
        <v>0</v>
      </c>
      <c r="T82" s="820"/>
      <c r="U82" s="776">
        <v>0</v>
      </c>
    </row>
    <row r="83" spans="1:21" ht="14.4" customHeight="1" x14ac:dyDescent="0.3">
      <c r="A83" s="736">
        <v>21</v>
      </c>
      <c r="B83" s="737" t="s">
        <v>2715</v>
      </c>
      <c r="C83" s="737" t="s">
        <v>3129</v>
      </c>
      <c r="D83" s="818" t="s">
        <v>4782</v>
      </c>
      <c r="E83" s="819" t="s">
        <v>3159</v>
      </c>
      <c r="F83" s="737" t="s">
        <v>3126</v>
      </c>
      <c r="G83" s="737" t="s">
        <v>3312</v>
      </c>
      <c r="H83" s="737" t="s">
        <v>555</v>
      </c>
      <c r="I83" s="737" t="s">
        <v>3313</v>
      </c>
      <c r="J83" s="737" t="s">
        <v>872</v>
      </c>
      <c r="K83" s="737" t="s">
        <v>3314</v>
      </c>
      <c r="L83" s="738">
        <v>0</v>
      </c>
      <c r="M83" s="738">
        <v>0</v>
      </c>
      <c r="N83" s="737">
        <v>1</v>
      </c>
      <c r="O83" s="820">
        <v>0.5</v>
      </c>
      <c r="P83" s="738"/>
      <c r="Q83" s="753"/>
      <c r="R83" s="737"/>
      <c r="S83" s="753">
        <v>0</v>
      </c>
      <c r="T83" s="820"/>
      <c r="U83" s="776">
        <v>0</v>
      </c>
    </row>
    <row r="84" spans="1:21" ht="14.4" customHeight="1" x14ac:dyDescent="0.3">
      <c r="A84" s="736">
        <v>21</v>
      </c>
      <c r="B84" s="737" t="s">
        <v>2715</v>
      </c>
      <c r="C84" s="737" t="s">
        <v>3129</v>
      </c>
      <c r="D84" s="818" t="s">
        <v>4782</v>
      </c>
      <c r="E84" s="819" t="s">
        <v>3159</v>
      </c>
      <c r="F84" s="737" t="s">
        <v>3126</v>
      </c>
      <c r="G84" s="737" t="s">
        <v>3242</v>
      </c>
      <c r="H84" s="737" t="s">
        <v>555</v>
      </c>
      <c r="I84" s="737" t="s">
        <v>3315</v>
      </c>
      <c r="J84" s="737" t="s">
        <v>3243</v>
      </c>
      <c r="K84" s="737" t="s">
        <v>3316</v>
      </c>
      <c r="L84" s="738">
        <v>17.559999999999999</v>
      </c>
      <c r="M84" s="738">
        <v>35.119999999999997</v>
      </c>
      <c r="N84" s="737">
        <v>2</v>
      </c>
      <c r="O84" s="820">
        <v>1.5</v>
      </c>
      <c r="P84" s="738">
        <v>35.119999999999997</v>
      </c>
      <c r="Q84" s="753">
        <v>1</v>
      </c>
      <c r="R84" s="737">
        <v>2</v>
      </c>
      <c r="S84" s="753">
        <v>1</v>
      </c>
      <c r="T84" s="820">
        <v>1.5</v>
      </c>
      <c r="U84" s="776">
        <v>1</v>
      </c>
    </row>
    <row r="85" spans="1:21" ht="14.4" customHeight="1" x14ac:dyDescent="0.3">
      <c r="A85" s="736">
        <v>21</v>
      </c>
      <c r="B85" s="737" t="s">
        <v>2715</v>
      </c>
      <c r="C85" s="737" t="s">
        <v>3129</v>
      </c>
      <c r="D85" s="818" t="s">
        <v>4782</v>
      </c>
      <c r="E85" s="819" t="s">
        <v>3159</v>
      </c>
      <c r="F85" s="737" t="s">
        <v>3126</v>
      </c>
      <c r="G85" s="737" t="s">
        <v>3181</v>
      </c>
      <c r="H85" s="737" t="s">
        <v>1499</v>
      </c>
      <c r="I85" s="737" t="s">
        <v>3317</v>
      </c>
      <c r="J85" s="737" t="s">
        <v>1673</v>
      </c>
      <c r="K85" s="737" t="s">
        <v>2848</v>
      </c>
      <c r="L85" s="738">
        <v>490.89</v>
      </c>
      <c r="M85" s="738">
        <v>490.89</v>
      </c>
      <c r="N85" s="737">
        <v>1</v>
      </c>
      <c r="O85" s="820">
        <v>1</v>
      </c>
      <c r="P85" s="738">
        <v>490.89</v>
      </c>
      <c r="Q85" s="753">
        <v>1</v>
      </c>
      <c r="R85" s="737">
        <v>1</v>
      </c>
      <c r="S85" s="753">
        <v>1</v>
      </c>
      <c r="T85" s="820">
        <v>1</v>
      </c>
      <c r="U85" s="776">
        <v>1</v>
      </c>
    </row>
    <row r="86" spans="1:21" ht="14.4" customHeight="1" x14ac:dyDescent="0.3">
      <c r="A86" s="736">
        <v>21</v>
      </c>
      <c r="B86" s="737" t="s">
        <v>2715</v>
      </c>
      <c r="C86" s="737" t="s">
        <v>3129</v>
      </c>
      <c r="D86" s="818" t="s">
        <v>4782</v>
      </c>
      <c r="E86" s="819" t="s">
        <v>3159</v>
      </c>
      <c r="F86" s="737" t="s">
        <v>3126</v>
      </c>
      <c r="G86" s="737" t="s">
        <v>3181</v>
      </c>
      <c r="H86" s="737" t="s">
        <v>1499</v>
      </c>
      <c r="I86" s="737" t="s">
        <v>3250</v>
      </c>
      <c r="J86" s="737" t="s">
        <v>1535</v>
      </c>
      <c r="K86" s="737" t="s">
        <v>3251</v>
      </c>
      <c r="L86" s="738">
        <v>1385.62</v>
      </c>
      <c r="M86" s="738">
        <v>1385.62</v>
      </c>
      <c r="N86" s="737">
        <v>1</v>
      </c>
      <c r="O86" s="820">
        <v>1</v>
      </c>
      <c r="P86" s="738"/>
      <c r="Q86" s="753">
        <v>0</v>
      </c>
      <c r="R86" s="737"/>
      <c r="S86" s="753">
        <v>0</v>
      </c>
      <c r="T86" s="820"/>
      <c r="U86" s="776">
        <v>0</v>
      </c>
    </row>
    <row r="87" spans="1:21" ht="14.4" customHeight="1" x14ac:dyDescent="0.3">
      <c r="A87" s="736">
        <v>21</v>
      </c>
      <c r="B87" s="737" t="s">
        <v>2715</v>
      </c>
      <c r="C87" s="737" t="s">
        <v>3129</v>
      </c>
      <c r="D87" s="818" t="s">
        <v>4782</v>
      </c>
      <c r="E87" s="819" t="s">
        <v>3159</v>
      </c>
      <c r="F87" s="737" t="s">
        <v>3126</v>
      </c>
      <c r="G87" s="737" t="s">
        <v>3253</v>
      </c>
      <c r="H87" s="737" t="s">
        <v>555</v>
      </c>
      <c r="I87" s="737" t="s">
        <v>3318</v>
      </c>
      <c r="J87" s="737" t="s">
        <v>3255</v>
      </c>
      <c r="K87" s="737" t="s">
        <v>3319</v>
      </c>
      <c r="L87" s="738">
        <v>75.95</v>
      </c>
      <c r="M87" s="738">
        <v>75.95</v>
      </c>
      <c r="N87" s="737">
        <v>1</v>
      </c>
      <c r="O87" s="820">
        <v>1</v>
      </c>
      <c r="P87" s="738"/>
      <c r="Q87" s="753">
        <v>0</v>
      </c>
      <c r="R87" s="737"/>
      <c r="S87" s="753">
        <v>0</v>
      </c>
      <c r="T87" s="820"/>
      <c r="U87" s="776">
        <v>0</v>
      </c>
    </row>
    <row r="88" spans="1:21" ht="14.4" customHeight="1" x14ac:dyDescent="0.3">
      <c r="A88" s="736">
        <v>21</v>
      </c>
      <c r="B88" s="737" t="s">
        <v>2715</v>
      </c>
      <c r="C88" s="737" t="s">
        <v>3129</v>
      </c>
      <c r="D88" s="818" t="s">
        <v>4782</v>
      </c>
      <c r="E88" s="819" t="s">
        <v>3159</v>
      </c>
      <c r="F88" s="737" t="s">
        <v>3126</v>
      </c>
      <c r="G88" s="737" t="s">
        <v>3257</v>
      </c>
      <c r="H88" s="737" t="s">
        <v>555</v>
      </c>
      <c r="I88" s="737" t="s">
        <v>3258</v>
      </c>
      <c r="J88" s="737" t="s">
        <v>1468</v>
      </c>
      <c r="K88" s="737" t="s">
        <v>2824</v>
      </c>
      <c r="L88" s="738">
        <v>93.71</v>
      </c>
      <c r="M88" s="738">
        <v>93.71</v>
      </c>
      <c r="N88" s="737">
        <v>1</v>
      </c>
      <c r="O88" s="820">
        <v>0.5</v>
      </c>
      <c r="P88" s="738"/>
      <c r="Q88" s="753">
        <v>0</v>
      </c>
      <c r="R88" s="737"/>
      <c r="S88" s="753">
        <v>0</v>
      </c>
      <c r="T88" s="820"/>
      <c r="U88" s="776">
        <v>0</v>
      </c>
    </row>
    <row r="89" spans="1:21" ht="14.4" customHeight="1" x14ac:dyDescent="0.3">
      <c r="A89" s="736">
        <v>21</v>
      </c>
      <c r="B89" s="737" t="s">
        <v>2715</v>
      </c>
      <c r="C89" s="737" t="s">
        <v>3129</v>
      </c>
      <c r="D89" s="818" t="s">
        <v>4782</v>
      </c>
      <c r="E89" s="819" t="s">
        <v>3159</v>
      </c>
      <c r="F89" s="737" t="s">
        <v>3126</v>
      </c>
      <c r="G89" s="737" t="s">
        <v>3257</v>
      </c>
      <c r="H89" s="737" t="s">
        <v>555</v>
      </c>
      <c r="I89" s="737" t="s">
        <v>3320</v>
      </c>
      <c r="J89" s="737" t="s">
        <v>1468</v>
      </c>
      <c r="K89" s="737" t="s">
        <v>3321</v>
      </c>
      <c r="L89" s="738">
        <v>28.81</v>
      </c>
      <c r="M89" s="738">
        <v>115.24</v>
      </c>
      <c r="N89" s="737">
        <v>4</v>
      </c>
      <c r="O89" s="820">
        <v>3</v>
      </c>
      <c r="P89" s="738">
        <v>86.429999999999993</v>
      </c>
      <c r="Q89" s="753">
        <v>0.75</v>
      </c>
      <c r="R89" s="737">
        <v>3</v>
      </c>
      <c r="S89" s="753">
        <v>0.75</v>
      </c>
      <c r="T89" s="820">
        <v>2</v>
      </c>
      <c r="U89" s="776">
        <v>0.66666666666666663</v>
      </c>
    </row>
    <row r="90" spans="1:21" ht="14.4" customHeight="1" x14ac:dyDescent="0.3">
      <c r="A90" s="736">
        <v>21</v>
      </c>
      <c r="B90" s="737" t="s">
        <v>2715</v>
      </c>
      <c r="C90" s="737" t="s">
        <v>3129</v>
      </c>
      <c r="D90" s="818" t="s">
        <v>4782</v>
      </c>
      <c r="E90" s="819" t="s">
        <v>3159</v>
      </c>
      <c r="F90" s="737" t="s">
        <v>3126</v>
      </c>
      <c r="G90" s="737" t="s">
        <v>3257</v>
      </c>
      <c r="H90" s="737" t="s">
        <v>555</v>
      </c>
      <c r="I90" s="737" t="s">
        <v>3322</v>
      </c>
      <c r="J90" s="737" t="s">
        <v>1468</v>
      </c>
      <c r="K90" s="737" t="s">
        <v>3321</v>
      </c>
      <c r="L90" s="738">
        <v>46.85</v>
      </c>
      <c r="M90" s="738">
        <v>140.55000000000001</v>
      </c>
      <c r="N90" s="737">
        <v>3</v>
      </c>
      <c r="O90" s="820">
        <v>2.5</v>
      </c>
      <c r="P90" s="738">
        <v>46.85</v>
      </c>
      <c r="Q90" s="753">
        <v>0.33333333333333331</v>
      </c>
      <c r="R90" s="737">
        <v>1</v>
      </c>
      <c r="S90" s="753">
        <v>0.33333333333333331</v>
      </c>
      <c r="T90" s="820">
        <v>0.5</v>
      </c>
      <c r="U90" s="776">
        <v>0.2</v>
      </c>
    </row>
    <row r="91" spans="1:21" ht="14.4" customHeight="1" x14ac:dyDescent="0.3">
      <c r="A91" s="736">
        <v>21</v>
      </c>
      <c r="B91" s="737" t="s">
        <v>2715</v>
      </c>
      <c r="C91" s="737" t="s">
        <v>3129</v>
      </c>
      <c r="D91" s="818" t="s">
        <v>4782</v>
      </c>
      <c r="E91" s="819" t="s">
        <v>3159</v>
      </c>
      <c r="F91" s="737" t="s">
        <v>3126</v>
      </c>
      <c r="G91" s="737" t="s">
        <v>3266</v>
      </c>
      <c r="H91" s="737" t="s">
        <v>555</v>
      </c>
      <c r="I91" s="737" t="s">
        <v>3323</v>
      </c>
      <c r="J91" s="737" t="s">
        <v>3324</v>
      </c>
      <c r="K91" s="737" t="s">
        <v>3325</v>
      </c>
      <c r="L91" s="738">
        <v>668.54</v>
      </c>
      <c r="M91" s="738">
        <v>668.54</v>
      </c>
      <c r="N91" s="737">
        <v>1</v>
      </c>
      <c r="O91" s="820">
        <v>0.5</v>
      </c>
      <c r="P91" s="738"/>
      <c r="Q91" s="753">
        <v>0</v>
      </c>
      <c r="R91" s="737"/>
      <c r="S91" s="753">
        <v>0</v>
      </c>
      <c r="T91" s="820"/>
      <c r="U91" s="776">
        <v>0</v>
      </c>
    </row>
    <row r="92" spans="1:21" ht="14.4" customHeight="1" x14ac:dyDescent="0.3">
      <c r="A92" s="736">
        <v>21</v>
      </c>
      <c r="B92" s="737" t="s">
        <v>2715</v>
      </c>
      <c r="C92" s="737" t="s">
        <v>3129</v>
      </c>
      <c r="D92" s="818" t="s">
        <v>4782</v>
      </c>
      <c r="E92" s="819" t="s">
        <v>3159</v>
      </c>
      <c r="F92" s="737" t="s">
        <v>3126</v>
      </c>
      <c r="G92" s="737" t="s">
        <v>3326</v>
      </c>
      <c r="H92" s="737" t="s">
        <v>1499</v>
      </c>
      <c r="I92" s="737" t="s">
        <v>2264</v>
      </c>
      <c r="J92" s="737" t="s">
        <v>2265</v>
      </c>
      <c r="K92" s="737" t="s">
        <v>2977</v>
      </c>
      <c r="L92" s="738">
        <v>48.27</v>
      </c>
      <c r="M92" s="738">
        <v>48.27</v>
      </c>
      <c r="N92" s="737">
        <v>1</v>
      </c>
      <c r="O92" s="820">
        <v>0.5</v>
      </c>
      <c r="P92" s="738"/>
      <c r="Q92" s="753">
        <v>0</v>
      </c>
      <c r="R92" s="737"/>
      <c r="S92" s="753">
        <v>0</v>
      </c>
      <c r="T92" s="820"/>
      <c r="U92" s="776">
        <v>0</v>
      </c>
    </row>
    <row r="93" spans="1:21" ht="14.4" customHeight="1" x14ac:dyDescent="0.3">
      <c r="A93" s="736">
        <v>21</v>
      </c>
      <c r="B93" s="737" t="s">
        <v>2715</v>
      </c>
      <c r="C93" s="737" t="s">
        <v>3129</v>
      </c>
      <c r="D93" s="818" t="s">
        <v>4782</v>
      </c>
      <c r="E93" s="819" t="s">
        <v>3159</v>
      </c>
      <c r="F93" s="737" t="s">
        <v>3126</v>
      </c>
      <c r="G93" s="737" t="s">
        <v>3271</v>
      </c>
      <c r="H93" s="737" t="s">
        <v>1499</v>
      </c>
      <c r="I93" s="737" t="s">
        <v>3327</v>
      </c>
      <c r="J93" s="737" t="s">
        <v>2861</v>
      </c>
      <c r="K93" s="737" t="s">
        <v>3328</v>
      </c>
      <c r="L93" s="738">
        <v>87.41</v>
      </c>
      <c r="M93" s="738">
        <v>87.41</v>
      </c>
      <c r="N93" s="737">
        <v>1</v>
      </c>
      <c r="O93" s="820">
        <v>1</v>
      </c>
      <c r="P93" s="738">
        <v>87.41</v>
      </c>
      <c r="Q93" s="753">
        <v>1</v>
      </c>
      <c r="R93" s="737">
        <v>1</v>
      </c>
      <c r="S93" s="753">
        <v>1</v>
      </c>
      <c r="T93" s="820">
        <v>1</v>
      </c>
      <c r="U93" s="776">
        <v>1</v>
      </c>
    </row>
    <row r="94" spans="1:21" ht="14.4" customHeight="1" x14ac:dyDescent="0.3">
      <c r="A94" s="736">
        <v>21</v>
      </c>
      <c r="B94" s="737" t="s">
        <v>2715</v>
      </c>
      <c r="C94" s="737" t="s">
        <v>3129</v>
      </c>
      <c r="D94" s="818" t="s">
        <v>4782</v>
      </c>
      <c r="E94" s="819" t="s">
        <v>3159</v>
      </c>
      <c r="F94" s="737" t="s">
        <v>3126</v>
      </c>
      <c r="G94" s="737" t="s">
        <v>3182</v>
      </c>
      <c r="H94" s="737" t="s">
        <v>555</v>
      </c>
      <c r="I94" s="737" t="s">
        <v>1344</v>
      </c>
      <c r="J94" s="737" t="s">
        <v>1345</v>
      </c>
      <c r="K94" s="737" t="s">
        <v>3184</v>
      </c>
      <c r="L94" s="738">
        <v>108.44</v>
      </c>
      <c r="M94" s="738">
        <v>108.44</v>
      </c>
      <c r="N94" s="737">
        <v>1</v>
      </c>
      <c r="O94" s="820">
        <v>0.5</v>
      </c>
      <c r="P94" s="738">
        <v>108.44</v>
      </c>
      <c r="Q94" s="753">
        <v>1</v>
      </c>
      <c r="R94" s="737">
        <v>1</v>
      </c>
      <c r="S94" s="753">
        <v>1</v>
      </c>
      <c r="T94" s="820">
        <v>0.5</v>
      </c>
      <c r="U94" s="776">
        <v>1</v>
      </c>
    </row>
    <row r="95" spans="1:21" ht="14.4" customHeight="1" x14ac:dyDescent="0.3">
      <c r="A95" s="736">
        <v>21</v>
      </c>
      <c r="B95" s="737" t="s">
        <v>2715</v>
      </c>
      <c r="C95" s="737" t="s">
        <v>3129</v>
      </c>
      <c r="D95" s="818" t="s">
        <v>4782</v>
      </c>
      <c r="E95" s="819" t="s">
        <v>3159</v>
      </c>
      <c r="F95" s="737" t="s">
        <v>3126</v>
      </c>
      <c r="G95" s="737" t="s">
        <v>3182</v>
      </c>
      <c r="H95" s="737" t="s">
        <v>555</v>
      </c>
      <c r="I95" s="737" t="s">
        <v>3183</v>
      </c>
      <c r="J95" s="737" t="s">
        <v>1345</v>
      </c>
      <c r="K95" s="737" t="s">
        <v>3184</v>
      </c>
      <c r="L95" s="738">
        <v>52.61</v>
      </c>
      <c r="M95" s="738">
        <v>105.22</v>
      </c>
      <c r="N95" s="737">
        <v>2</v>
      </c>
      <c r="O95" s="820">
        <v>2</v>
      </c>
      <c r="P95" s="738">
        <v>52.61</v>
      </c>
      <c r="Q95" s="753">
        <v>0.5</v>
      </c>
      <c r="R95" s="737">
        <v>1</v>
      </c>
      <c r="S95" s="753">
        <v>0.5</v>
      </c>
      <c r="T95" s="820">
        <v>1</v>
      </c>
      <c r="U95" s="776">
        <v>0.5</v>
      </c>
    </row>
    <row r="96" spans="1:21" ht="14.4" customHeight="1" x14ac:dyDescent="0.3">
      <c r="A96" s="736">
        <v>21</v>
      </c>
      <c r="B96" s="737" t="s">
        <v>2715</v>
      </c>
      <c r="C96" s="737" t="s">
        <v>3129</v>
      </c>
      <c r="D96" s="818" t="s">
        <v>4782</v>
      </c>
      <c r="E96" s="819" t="s">
        <v>3159</v>
      </c>
      <c r="F96" s="737" t="s">
        <v>3126</v>
      </c>
      <c r="G96" s="737" t="s">
        <v>3272</v>
      </c>
      <c r="H96" s="737" t="s">
        <v>555</v>
      </c>
      <c r="I96" s="737" t="s">
        <v>1068</v>
      </c>
      <c r="J96" s="737" t="s">
        <v>3273</v>
      </c>
      <c r="K96" s="737" t="s">
        <v>3274</v>
      </c>
      <c r="L96" s="738">
        <v>99.11</v>
      </c>
      <c r="M96" s="738">
        <v>99.11</v>
      </c>
      <c r="N96" s="737">
        <v>1</v>
      </c>
      <c r="O96" s="820">
        <v>1</v>
      </c>
      <c r="P96" s="738"/>
      <c r="Q96" s="753">
        <v>0</v>
      </c>
      <c r="R96" s="737"/>
      <c r="S96" s="753">
        <v>0</v>
      </c>
      <c r="T96" s="820"/>
      <c r="U96" s="776">
        <v>0</v>
      </c>
    </row>
    <row r="97" spans="1:21" ht="14.4" customHeight="1" x14ac:dyDescent="0.3">
      <c r="A97" s="736">
        <v>21</v>
      </c>
      <c r="B97" s="737" t="s">
        <v>2715</v>
      </c>
      <c r="C97" s="737" t="s">
        <v>3129</v>
      </c>
      <c r="D97" s="818" t="s">
        <v>4782</v>
      </c>
      <c r="E97" s="819" t="s">
        <v>3159</v>
      </c>
      <c r="F97" s="737" t="s">
        <v>3126</v>
      </c>
      <c r="G97" s="737" t="s">
        <v>3279</v>
      </c>
      <c r="H97" s="737" t="s">
        <v>1499</v>
      </c>
      <c r="I97" s="737" t="s">
        <v>1531</v>
      </c>
      <c r="J97" s="737" t="s">
        <v>2938</v>
      </c>
      <c r="K97" s="737" t="s">
        <v>2939</v>
      </c>
      <c r="L97" s="738">
        <v>0</v>
      </c>
      <c r="M97" s="738">
        <v>0</v>
      </c>
      <c r="N97" s="737">
        <v>2</v>
      </c>
      <c r="O97" s="820">
        <v>1.5</v>
      </c>
      <c r="P97" s="738">
        <v>0</v>
      </c>
      <c r="Q97" s="753"/>
      <c r="R97" s="737">
        <v>2</v>
      </c>
      <c r="S97" s="753">
        <v>1</v>
      </c>
      <c r="T97" s="820">
        <v>1.5</v>
      </c>
      <c r="U97" s="776">
        <v>1</v>
      </c>
    </row>
    <row r="98" spans="1:21" ht="14.4" customHeight="1" x14ac:dyDescent="0.3">
      <c r="A98" s="736">
        <v>21</v>
      </c>
      <c r="B98" s="737" t="s">
        <v>2715</v>
      </c>
      <c r="C98" s="737" t="s">
        <v>3129</v>
      </c>
      <c r="D98" s="818" t="s">
        <v>4782</v>
      </c>
      <c r="E98" s="819" t="s">
        <v>3159</v>
      </c>
      <c r="F98" s="737" t="s">
        <v>3126</v>
      </c>
      <c r="G98" s="737" t="s">
        <v>3280</v>
      </c>
      <c r="H98" s="737" t="s">
        <v>555</v>
      </c>
      <c r="I98" s="737" t="s">
        <v>690</v>
      </c>
      <c r="J98" s="737" t="s">
        <v>691</v>
      </c>
      <c r="K98" s="737" t="s">
        <v>3281</v>
      </c>
      <c r="L98" s="738">
        <v>42.08</v>
      </c>
      <c r="M98" s="738">
        <v>126.24</v>
      </c>
      <c r="N98" s="737">
        <v>3</v>
      </c>
      <c r="O98" s="820">
        <v>1.5</v>
      </c>
      <c r="P98" s="738">
        <v>84.16</v>
      </c>
      <c r="Q98" s="753">
        <v>0.66666666666666663</v>
      </c>
      <c r="R98" s="737">
        <v>2</v>
      </c>
      <c r="S98" s="753">
        <v>0.66666666666666663</v>
      </c>
      <c r="T98" s="820">
        <v>1</v>
      </c>
      <c r="U98" s="776">
        <v>0.66666666666666663</v>
      </c>
    </row>
    <row r="99" spans="1:21" ht="14.4" customHeight="1" x14ac:dyDescent="0.3">
      <c r="A99" s="736">
        <v>21</v>
      </c>
      <c r="B99" s="737" t="s">
        <v>2715</v>
      </c>
      <c r="C99" s="737" t="s">
        <v>3129</v>
      </c>
      <c r="D99" s="818" t="s">
        <v>4782</v>
      </c>
      <c r="E99" s="819" t="s">
        <v>3159</v>
      </c>
      <c r="F99" s="737" t="s">
        <v>3126</v>
      </c>
      <c r="G99" s="737" t="s">
        <v>3329</v>
      </c>
      <c r="H99" s="737" t="s">
        <v>555</v>
      </c>
      <c r="I99" s="737" t="s">
        <v>3330</v>
      </c>
      <c r="J99" s="737" t="s">
        <v>1433</v>
      </c>
      <c r="K99" s="737" t="s">
        <v>3331</v>
      </c>
      <c r="L99" s="738">
        <v>42.54</v>
      </c>
      <c r="M99" s="738">
        <v>42.54</v>
      </c>
      <c r="N99" s="737">
        <v>1</v>
      </c>
      <c r="O99" s="820">
        <v>1</v>
      </c>
      <c r="P99" s="738"/>
      <c r="Q99" s="753">
        <v>0</v>
      </c>
      <c r="R99" s="737"/>
      <c r="S99" s="753">
        <v>0</v>
      </c>
      <c r="T99" s="820"/>
      <c r="U99" s="776">
        <v>0</v>
      </c>
    </row>
    <row r="100" spans="1:21" ht="14.4" customHeight="1" x14ac:dyDescent="0.3">
      <c r="A100" s="736">
        <v>21</v>
      </c>
      <c r="B100" s="737" t="s">
        <v>2715</v>
      </c>
      <c r="C100" s="737" t="s">
        <v>3129</v>
      </c>
      <c r="D100" s="818" t="s">
        <v>4782</v>
      </c>
      <c r="E100" s="819" t="s">
        <v>3159</v>
      </c>
      <c r="F100" s="737" t="s">
        <v>3126</v>
      </c>
      <c r="G100" s="737" t="s">
        <v>3332</v>
      </c>
      <c r="H100" s="737" t="s">
        <v>555</v>
      </c>
      <c r="I100" s="737" t="s">
        <v>706</v>
      </c>
      <c r="J100" s="737" t="s">
        <v>707</v>
      </c>
      <c r="K100" s="737" t="s">
        <v>3333</v>
      </c>
      <c r="L100" s="738">
        <v>55.16</v>
      </c>
      <c r="M100" s="738">
        <v>55.16</v>
      </c>
      <c r="N100" s="737">
        <v>1</v>
      </c>
      <c r="O100" s="820">
        <v>0.5</v>
      </c>
      <c r="P100" s="738"/>
      <c r="Q100" s="753">
        <v>0</v>
      </c>
      <c r="R100" s="737"/>
      <c r="S100" s="753">
        <v>0</v>
      </c>
      <c r="T100" s="820"/>
      <c r="U100" s="776">
        <v>0</v>
      </c>
    </row>
    <row r="101" spans="1:21" ht="14.4" customHeight="1" x14ac:dyDescent="0.3">
      <c r="A101" s="736">
        <v>21</v>
      </c>
      <c r="B101" s="737" t="s">
        <v>2715</v>
      </c>
      <c r="C101" s="737" t="s">
        <v>3129</v>
      </c>
      <c r="D101" s="818" t="s">
        <v>4782</v>
      </c>
      <c r="E101" s="819" t="s">
        <v>3159</v>
      </c>
      <c r="F101" s="737" t="s">
        <v>3126</v>
      </c>
      <c r="G101" s="737" t="s">
        <v>3334</v>
      </c>
      <c r="H101" s="737" t="s">
        <v>555</v>
      </c>
      <c r="I101" s="737" t="s">
        <v>3335</v>
      </c>
      <c r="J101" s="737" t="s">
        <v>3336</v>
      </c>
      <c r="K101" s="737" t="s">
        <v>3337</v>
      </c>
      <c r="L101" s="738">
        <v>0</v>
      </c>
      <c r="M101" s="738">
        <v>0</v>
      </c>
      <c r="N101" s="737">
        <v>1</v>
      </c>
      <c r="O101" s="820">
        <v>1</v>
      </c>
      <c r="P101" s="738"/>
      <c r="Q101" s="753"/>
      <c r="R101" s="737"/>
      <c r="S101" s="753">
        <v>0</v>
      </c>
      <c r="T101" s="820"/>
      <c r="U101" s="776">
        <v>0</v>
      </c>
    </row>
    <row r="102" spans="1:21" ht="14.4" customHeight="1" x14ac:dyDescent="0.3">
      <c r="A102" s="736">
        <v>21</v>
      </c>
      <c r="B102" s="737" t="s">
        <v>2715</v>
      </c>
      <c r="C102" s="737" t="s">
        <v>3129</v>
      </c>
      <c r="D102" s="818" t="s">
        <v>4782</v>
      </c>
      <c r="E102" s="819" t="s">
        <v>3159</v>
      </c>
      <c r="F102" s="737" t="s">
        <v>3126</v>
      </c>
      <c r="G102" s="737" t="s">
        <v>3338</v>
      </c>
      <c r="H102" s="737" t="s">
        <v>1499</v>
      </c>
      <c r="I102" s="737" t="s">
        <v>3339</v>
      </c>
      <c r="J102" s="737" t="s">
        <v>1699</v>
      </c>
      <c r="K102" s="737" t="s">
        <v>3340</v>
      </c>
      <c r="L102" s="738">
        <v>0</v>
      </c>
      <c r="M102" s="738">
        <v>0</v>
      </c>
      <c r="N102" s="737">
        <v>2</v>
      </c>
      <c r="O102" s="820">
        <v>1.5</v>
      </c>
      <c r="P102" s="738">
        <v>0</v>
      </c>
      <c r="Q102" s="753"/>
      <c r="R102" s="737">
        <v>1</v>
      </c>
      <c r="S102" s="753">
        <v>0.5</v>
      </c>
      <c r="T102" s="820">
        <v>1</v>
      </c>
      <c r="U102" s="776">
        <v>0.66666666666666663</v>
      </c>
    </row>
    <row r="103" spans="1:21" ht="14.4" customHeight="1" x14ac:dyDescent="0.3">
      <c r="A103" s="736">
        <v>21</v>
      </c>
      <c r="B103" s="737" t="s">
        <v>2715</v>
      </c>
      <c r="C103" s="737" t="s">
        <v>3129</v>
      </c>
      <c r="D103" s="818" t="s">
        <v>4782</v>
      </c>
      <c r="E103" s="819" t="s">
        <v>3159</v>
      </c>
      <c r="F103" s="737" t="s">
        <v>3126</v>
      </c>
      <c r="G103" s="737" t="s">
        <v>3284</v>
      </c>
      <c r="H103" s="737" t="s">
        <v>555</v>
      </c>
      <c r="I103" s="737" t="s">
        <v>3341</v>
      </c>
      <c r="J103" s="737" t="s">
        <v>1300</v>
      </c>
      <c r="K103" s="737" t="s">
        <v>3342</v>
      </c>
      <c r="L103" s="738">
        <v>33.549999999999997</v>
      </c>
      <c r="M103" s="738">
        <v>33.549999999999997</v>
      </c>
      <c r="N103" s="737">
        <v>1</v>
      </c>
      <c r="O103" s="820">
        <v>1</v>
      </c>
      <c r="P103" s="738">
        <v>33.549999999999997</v>
      </c>
      <c r="Q103" s="753">
        <v>1</v>
      </c>
      <c r="R103" s="737">
        <v>1</v>
      </c>
      <c r="S103" s="753">
        <v>1</v>
      </c>
      <c r="T103" s="820">
        <v>1</v>
      </c>
      <c r="U103" s="776">
        <v>1</v>
      </c>
    </row>
    <row r="104" spans="1:21" ht="14.4" customHeight="1" x14ac:dyDescent="0.3">
      <c r="A104" s="736">
        <v>21</v>
      </c>
      <c r="B104" s="737" t="s">
        <v>2715</v>
      </c>
      <c r="C104" s="737" t="s">
        <v>3129</v>
      </c>
      <c r="D104" s="818" t="s">
        <v>4782</v>
      </c>
      <c r="E104" s="819" t="s">
        <v>3159</v>
      </c>
      <c r="F104" s="737" t="s">
        <v>3126</v>
      </c>
      <c r="G104" s="737" t="s">
        <v>3284</v>
      </c>
      <c r="H104" s="737" t="s">
        <v>555</v>
      </c>
      <c r="I104" s="737" t="s">
        <v>3343</v>
      </c>
      <c r="J104" s="737" t="s">
        <v>1300</v>
      </c>
      <c r="K104" s="737" t="s">
        <v>3344</v>
      </c>
      <c r="L104" s="738">
        <v>0</v>
      </c>
      <c r="M104" s="738">
        <v>0</v>
      </c>
      <c r="N104" s="737">
        <v>1</v>
      </c>
      <c r="O104" s="820">
        <v>0.5</v>
      </c>
      <c r="P104" s="738">
        <v>0</v>
      </c>
      <c r="Q104" s="753"/>
      <c r="R104" s="737">
        <v>1</v>
      </c>
      <c r="S104" s="753">
        <v>1</v>
      </c>
      <c r="T104" s="820">
        <v>0.5</v>
      </c>
      <c r="U104" s="776">
        <v>1</v>
      </c>
    </row>
    <row r="105" spans="1:21" ht="14.4" customHeight="1" x14ac:dyDescent="0.3">
      <c r="A105" s="736">
        <v>21</v>
      </c>
      <c r="B105" s="737" t="s">
        <v>2715</v>
      </c>
      <c r="C105" s="737" t="s">
        <v>3129</v>
      </c>
      <c r="D105" s="818" t="s">
        <v>4782</v>
      </c>
      <c r="E105" s="819" t="s">
        <v>3163</v>
      </c>
      <c r="F105" s="737" t="s">
        <v>3126</v>
      </c>
      <c r="G105" s="737" t="s">
        <v>3181</v>
      </c>
      <c r="H105" s="737" t="s">
        <v>1499</v>
      </c>
      <c r="I105" s="737" t="s">
        <v>2221</v>
      </c>
      <c r="J105" s="737" t="s">
        <v>1673</v>
      </c>
      <c r="K105" s="737" t="s">
        <v>2997</v>
      </c>
      <c r="L105" s="738">
        <v>923.74</v>
      </c>
      <c r="M105" s="738">
        <v>923.74</v>
      </c>
      <c r="N105" s="737">
        <v>1</v>
      </c>
      <c r="O105" s="820">
        <v>1</v>
      </c>
      <c r="P105" s="738">
        <v>923.74</v>
      </c>
      <c r="Q105" s="753">
        <v>1</v>
      </c>
      <c r="R105" s="737">
        <v>1</v>
      </c>
      <c r="S105" s="753">
        <v>1</v>
      </c>
      <c r="T105" s="820">
        <v>1</v>
      </c>
      <c r="U105" s="776">
        <v>1</v>
      </c>
    </row>
    <row r="106" spans="1:21" ht="14.4" customHeight="1" x14ac:dyDescent="0.3">
      <c r="A106" s="736">
        <v>21</v>
      </c>
      <c r="B106" s="737" t="s">
        <v>2715</v>
      </c>
      <c r="C106" s="737" t="s">
        <v>3129</v>
      </c>
      <c r="D106" s="818" t="s">
        <v>4782</v>
      </c>
      <c r="E106" s="819" t="s">
        <v>3163</v>
      </c>
      <c r="F106" s="737" t="s">
        <v>3126</v>
      </c>
      <c r="G106" s="737" t="s">
        <v>3182</v>
      </c>
      <c r="H106" s="737" t="s">
        <v>555</v>
      </c>
      <c r="I106" s="737" t="s">
        <v>1344</v>
      </c>
      <c r="J106" s="737" t="s">
        <v>1345</v>
      </c>
      <c r="K106" s="737" t="s">
        <v>3184</v>
      </c>
      <c r="L106" s="738">
        <v>108.44</v>
      </c>
      <c r="M106" s="738">
        <v>108.44</v>
      </c>
      <c r="N106" s="737">
        <v>1</v>
      </c>
      <c r="O106" s="820">
        <v>1</v>
      </c>
      <c r="P106" s="738"/>
      <c r="Q106" s="753">
        <v>0</v>
      </c>
      <c r="R106" s="737"/>
      <c r="S106" s="753">
        <v>0</v>
      </c>
      <c r="T106" s="820"/>
      <c r="U106" s="776">
        <v>0</v>
      </c>
    </row>
    <row r="107" spans="1:21" ht="14.4" customHeight="1" x14ac:dyDescent="0.3">
      <c r="A107" s="736">
        <v>21</v>
      </c>
      <c r="B107" s="737" t="s">
        <v>2715</v>
      </c>
      <c r="C107" s="737" t="s">
        <v>3129</v>
      </c>
      <c r="D107" s="818" t="s">
        <v>4782</v>
      </c>
      <c r="E107" s="819" t="s">
        <v>3168</v>
      </c>
      <c r="F107" s="737" t="s">
        <v>3126</v>
      </c>
      <c r="G107" s="737" t="s">
        <v>3271</v>
      </c>
      <c r="H107" s="737" t="s">
        <v>1499</v>
      </c>
      <c r="I107" s="737" t="s">
        <v>3327</v>
      </c>
      <c r="J107" s="737" t="s">
        <v>2861</v>
      </c>
      <c r="K107" s="737" t="s">
        <v>3328</v>
      </c>
      <c r="L107" s="738">
        <v>72.88</v>
      </c>
      <c r="M107" s="738">
        <v>72.88</v>
      </c>
      <c r="N107" s="737">
        <v>1</v>
      </c>
      <c r="O107" s="820">
        <v>1</v>
      </c>
      <c r="P107" s="738"/>
      <c r="Q107" s="753">
        <v>0</v>
      </c>
      <c r="R107" s="737"/>
      <c r="S107" s="753">
        <v>0</v>
      </c>
      <c r="T107" s="820"/>
      <c r="U107" s="776">
        <v>0</v>
      </c>
    </row>
    <row r="108" spans="1:21" ht="14.4" customHeight="1" x14ac:dyDescent="0.3">
      <c r="A108" s="736">
        <v>21</v>
      </c>
      <c r="B108" s="737" t="s">
        <v>2715</v>
      </c>
      <c r="C108" s="737" t="s">
        <v>3129</v>
      </c>
      <c r="D108" s="818" t="s">
        <v>4782</v>
      </c>
      <c r="E108" s="819" t="s">
        <v>3139</v>
      </c>
      <c r="F108" s="737" t="s">
        <v>3126</v>
      </c>
      <c r="G108" s="737" t="s">
        <v>3189</v>
      </c>
      <c r="H108" s="737" t="s">
        <v>555</v>
      </c>
      <c r="I108" s="737" t="s">
        <v>686</v>
      </c>
      <c r="J108" s="737" t="s">
        <v>687</v>
      </c>
      <c r="K108" s="737" t="s">
        <v>3194</v>
      </c>
      <c r="L108" s="738">
        <v>36.270000000000003</v>
      </c>
      <c r="M108" s="738">
        <v>108.81</v>
      </c>
      <c r="N108" s="737">
        <v>3</v>
      </c>
      <c r="O108" s="820">
        <v>2</v>
      </c>
      <c r="P108" s="738">
        <v>36.270000000000003</v>
      </c>
      <c r="Q108" s="753">
        <v>0.33333333333333337</v>
      </c>
      <c r="R108" s="737">
        <v>1</v>
      </c>
      <c r="S108" s="753">
        <v>0.33333333333333331</v>
      </c>
      <c r="T108" s="820">
        <v>0.5</v>
      </c>
      <c r="U108" s="776">
        <v>0.25</v>
      </c>
    </row>
    <row r="109" spans="1:21" ht="14.4" customHeight="1" x14ac:dyDescent="0.3">
      <c r="A109" s="736">
        <v>21</v>
      </c>
      <c r="B109" s="737" t="s">
        <v>2715</v>
      </c>
      <c r="C109" s="737" t="s">
        <v>3129</v>
      </c>
      <c r="D109" s="818" t="s">
        <v>4782</v>
      </c>
      <c r="E109" s="819" t="s">
        <v>3139</v>
      </c>
      <c r="F109" s="737" t="s">
        <v>3126</v>
      </c>
      <c r="G109" s="737" t="s">
        <v>3189</v>
      </c>
      <c r="H109" s="737" t="s">
        <v>555</v>
      </c>
      <c r="I109" s="737" t="s">
        <v>3345</v>
      </c>
      <c r="J109" s="737" t="s">
        <v>687</v>
      </c>
      <c r="K109" s="737" t="s">
        <v>3194</v>
      </c>
      <c r="L109" s="738">
        <v>36.270000000000003</v>
      </c>
      <c r="M109" s="738">
        <v>72.540000000000006</v>
      </c>
      <c r="N109" s="737">
        <v>2</v>
      </c>
      <c r="O109" s="820">
        <v>1.5</v>
      </c>
      <c r="P109" s="738"/>
      <c r="Q109" s="753">
        <v>0</v>
      </c>
      <c r="R109" s="737"/>
      <c r="S109" s="753">
        <v>0</v>
      </c>
      <c r="T109" s="820"/>
      <c r="U109" s="776">
        <v>0</v>
      </c>
    </row>
    <row r="110" spans="1:21" ht="14.4" customHeight="1" x14ac:dyDescent="0.3">
      <c r="A110" s="736">
        <v>21</v>
      </c>
      <c r="B110" s="737" t="s">
        <v>2715</v>
      </c>
      <c r="C110" s="737" t="s">
        <v>3129</v>
      </c>
      <c r="D110" s="818" t="s">
        <v>4782</v>
      </c>
      <c r="E110" s="819" t="s">
        <v>3139</v>
      </c>
      <c r="F110" s="737" t="s">
        <v>3126</v>
      </c>
      <c r="G110" s="737" t="s">
        <v>3189</v>
      </c>
      <c r="H110" s="737" t="s">
        <v>555</v>
      </c>
      <c r="I110" s="737" t="s">
        <v>3346</v>
      </c>
      <c r="J110" s="737" t="s">
        <v>687</v>
      </c>
      <c r="K110" s="737" t="s">
        <v>3347</v>
      </c>
      <c r="L110" s="738">
        <v>0</v>
      </c>
      <c r="M110" s="738">
        <v>0</v>
      </c>
      <c r="N110" s="737">
        <v>1</v>
      </c>
      <c r="O110" s="820">
        <v>0.5</v>
      </c>
      <c r="P110" s="738"/>
      <c r="Q110" s="753"/>
      <c r="R110" s="737"/>
      <c r="S110" s="753">
        <v>0</v>
      </c>
      <c r="T110" s="820"/>
      <c r="U110" s="776">
        <v>0</v>
      </c>
    </row>
    <row r="111" spans="1:21" ht="14.4" customHeight="1" x14ac:dyDescent="0.3">
      <c r="A111" s="736">
        <v>21</v>
      </c>
      <c r="B111" s="737" t="s">
        <v>2715</v>
      </c>
      <c r="C111" s="737" t="s">
        <v>3129</v>
      </c>
      <c r="D111" s="818" t="s">
        <v>4782</v>
      </c>
      <c r="E111" s="819" t="s">
        <v>3139</v>
      </c>
      <c r="F111" s="737" t="s">
        <v>3126</v>
      </c>
      <c r="G111" s="737" t="s">
        <v>3189</v>
      </c>
      <c r="H111" s="737" t="s">
        <v>555</v>
      </c>
      <c r="I111" s="737" t="s">
        <v>3348</v>
      </c>
      <c r="J111" s="737" t="s">
        <v>672</v>
      </c>
      <c r="K111" s="737" t="s">
        <v>3349</v>
      </c>
      <c r="L111" s="738">
        <v>121.75</v>
      </c>
      <c r="M111" s="738">
        <v>121.75</v>
      </c>
      <c r="N111" s="737">
        <v>1</v>
      </c>
      <c r="O111" s="820">
        <v>0.5</v>
      </c>
      <c r="P111" s="738"/>
      <c r="Q111" s="753">
        <v>0</v>
      </c>
      <c r="R111" s="737"/>
      <c r="S111" s="753">
        <v>0</v>
      </c>
      <c r="T111" s="820"/>
      <c r="U111" s="776">
        <v>0</v>
      </c>
    </row>
    <row r="112" spans="1:21" ht="14.4" customHeight="1" x14ac:dyDescent="0.3">
      <c r="A112" s="736">
        <v>21</v>
      </c>
      <c r="B112" s="737" t="s">
        <v>2715</v>
      </c>
      <c r="C112" s="737" t="s">
        <v>3129</v>
      </c>
      <c r="D112" s="818" t="s">
        <v>4782</v>
      </c>
      <c r="E112" s="819" t="s">
        <v>3139</v>
      </c>
      <c r="F112" s="737" t="s">
        <v>3126</v>
      </c>
      <c r="G112" s="737" t="s">
        <v>3196</v>
      </c>
      <c r="H112" s="737" t="s">
        <v>555</v>
      </c>
      <c r="I112" s="737" t="s">
        <v>580</v>
      </c>
      <c r="J112" s="737" t="s">
        <v>581</v>
      </c>
      <c r="K112" s="737" t="s">
        <v>2950</v>
      </c>
      <c r="L112" s="738">
        <v>4.7</v>
      </c>
      <c r="M112" s="738">
        <v>14.100000000000001</v>
      </c>
      <c r="N112" s="737">
        <v>3</v>
      </c>
      <c r="O112" s="820">
        <v>0.5</v>
      </c>
      <c r="P112" s="738">
        <v>14.100000000000001</v>
      </c>
      <c r="Q112" s="753">
        <v>1</v>
      </c>
      <c r="R112" s="737">
        <v>3</v>
      </c>
      <c r="S112" s="753">
        <v>1</v>
      </c>
      <c r="T112" s="820">
        <v>0.5</v>
      </c>
      <c r="U112" s="776">
        <v>1</v>
      </c>
    </row>
    <row r="113" spans="1:21" ht="14.4" customHeight="1" x14ac:dyDescent="0.3">
      <c r="A113" s="736">
        <v>21</v>
      </c>
      <c r="B113" s="737" t="s">
        <v>2715</v>
      </c>
      <c r="C113" s="737" t="s">
        <v>3129</v>
      </c>
      <c r="D113" s="818" t="s">
        <v>4782</v>
      </c>
      <c r="E113" s="819" t="s">
        <v>3139</v>
      </c>
      <c r="F113" s="737" t="s">
        <v>3126</v>
      </c>
      <c r="G113" s="737" t="s">
        <v>3196</v>
      </c>
      <c r="H113" s="737" t="s">
        <v>1499</v>
      </c>
      <c r="I113" s="737" t="s">
        <v>2306</v>
      </c>
      <c r="J113" s="737" t="s">
        <v>3058</v>
      </c>
      <c r="K113" s="737" t="s">
        <v>2950</v>
      </c>
      <c r="L113" s="738">
        <v>4.7</v>
      </c>
      <c r="M113" s="738">
        <v>4.7</v>
      </c>
      <c r="N113" s="737">
        <v>1</v>
      </c>
      <c r="O113" s="820">
        <v>0.5</v>
      </c>
      <c r="P113" s="738">
        <v>4.7</v>
      </c>
      <c r="Q113" s="753">
        <v>1</v>
      </c>
      <c r="R113" s="737">
        <v>1</v>
      </c>
      <c r="S113" s="753">
        <v>1</v>
      </c>
      <c r="T113" s="820">
        <v>0.5</v>
      </c>
      <c r="U113" s="776">
        <v>1</v>
      </c>
    </row>
    <row r="114" spans="1:21" ht="14.4" customHeight="1" x14ac:dyDescent="0.3">
      <c r="A114" s="736">
        <v>21</v>
      </c>
      <c r="B114" s="737" t="s">
        <v>2715</v>
      </c>
      <c r="C114" s="737" t="s">
        <v>3129</v>
      </c>
      <c r="D114" s="818" t="s">
        <v>4782</v>
      </c>
      <c r="E114" s="819" t="s">
        <v>3139</v>
      </c>
      <c r="F114" s="737" t="s">
        <v>3126</v>
      </c>
      <c r="G114" s="737" t="s">
        <v>3198</v>
      </c>
      <c r="H114" s="737" t="s">
        <v>1499</v>
      </c>
      <c r="I114" s="737" t="s">
        <v>1817</v>
      </c>
      <c r="J114" s="737" t="s">
        <v>1662</v>
      </c>
      <c r="K114" s="737" t="s">
        <v>2894</v>
      </c>
      <c r="L114" s="738">
        <v>154.36000000000001</v>
      </c>
      <c r="M114" s="738">
        <v>154.36000000000001</v>
      </c>
      <c r="N114" s="737">
        <v>1</v>
      </c>
      <c r="O114" s="820">
        <v>0.5</v>
      </c>
      <c r="P114" s="738"/>
      <c r="Q114" s="753">
        <v>0</v>
      </c>
      <c r="R114" s="737"/>
      <c r="S114" s="753">
        <v>0</v>
      </c>
      <c r="T114" s="820"/>
      <c r="U114" s="776">
        <v>0</v>
      </c>
    </row>
    <row r="115" spans="1:21" ht="14.4" customHeight="1" x14ac:dyDescent="0.3">
      <c r="A115" s="736">
        <v>21</v>
      </c>
      <c r="B115" s="737" t="s">
        <v>2715</v>
      </c>
      <c r="C115" s="737" t="s">
        <v>3129</v>
      </c>
      <c r="D115" s="818" t="s">
        <v>4782</v>
      </c>
      <c r="E115" s="819" t="s">
        <v>3139</v>
      </c>
      <c r="F115" s="737" t="s">
        <v>3126</v>
      </c>
      <c r="G115" s="737" t="s">
        <v>3350</v>
      </c>
      <c r="H115" s="737" t="s">
        <v>555</v>
      </c>
      <c r="I115" s="737" t="s">
        <v>3351</v>
      </c>
      <c r="J115" s="737" t="s">
        <v>3352</v>
      </c>
      <c r="K115" s="737" t="s">
        <v>3353</v>
      </c>
      <c r="L115" s="738">
        <v>1540.82</v>
      </c>
      <c r="M115" s="738">
        <v>3081.64</v>
      </c>
      <c r="N115" s="737">
        <v>2</v>
      </c>
      <c r="O115" s="820">
        <v>1.5</v>
      </c>
      <c r="P115" s="738">
        <v>3081.64</v>
      </c>
      <c r="Q115" s="753">
        <v>1</v>
      </c>
      <c r="R115" s="737">
        <v>2</v>
      </c>
      <c r="S115" s="753">
        <v>1</v>
      </c>
      <c r="T115" s="820">
        <v>1.5</v>
      </c>
      <c r="U115" s="776">
        <v>1</v>
      </c>
    </row>
    <row r="116" spans="1:21" ht="14.4" customHeight="1" x14ac:dyDescent="0.3">
      <c r="A116" s="736">
        <v>21</v>
      </c>
      <c r="B116" s="737" t="s">
        <v>2715</v>
      </c>
      <c r="C116" s="737" t="s">
        <v>3129</v>
      </c>
      <c r="D116" s="818" t="s">
        <v>4782</v>
      </c>
      <c r="E116" s="819" t="s">
        <v>3139</v>
      </c>
      <c r="F116" s="737" t="s">
        <v>3126</v>
      </c>
      <c r="G116" s="737" t="s">
        <v>3297</v>
      </c>
      <c r="H116" s="737" t="s">
        <v>1499</v>
      </c>
      <c r="I116" s="737" t="s">
        <v>2224</v>
      </c>
      <c r="J116" s="737" t="s">
        <v>2225</v>
      </c>
      <c r="K116" s="737" t="s">
        <v>2977</v>
      </c>
      <c r="L116" s="738">
        <v>35.11</v>
      </c>
      <c r="M116" s="738">
        <v>35.11</v>
      </c>
      <c r="N116" s="737">
        <v>1</v>
      </c>
      <c r="O116" s="820">
        <v>0.5</v>
      </c>
      <c r="P116" s="738">
        <v>35.11</v>
      </c>
      <c r="Q116" s="753">
        <v>1</v>
      </c>
      <c r="R116" s="737">
        <v>1</v>
      </c>
      <c r="S116" s="753">
        <v>1</v>
      </c>
      <c r="T116" s="820">
        <v>0.5</v>
      </c>
      <c r="U116" s="776">
        <v>1</v>
      </c>
    </row>
    <row r="117" spans="1:21" ht="14.4" customHeight="1" x14ac:dyDescent="0.3">
      <c r="A117" s="736">
        <v>21</v>
      </c>
      <c r="B117" s="737" t="s">
        <v>2715</v>
      </c>
      <c r="C117" s="737" t="s">
        <v>3129</v>
      </c>
      <c r="D117" s="818" t="s">
        <v>4782</v>
      </c>
      <c r="E117" s="819" t="s">
        <v>3139</v>
      </c>
      <c r="F117" s="737" t="s">
        <v>3126</v>
      </c>
      <c r="G117" s="737" t="s">
        <v>3354</v>
      </c>
      <c r="H117" s="737" t="s">
        <v>1499</v>
      </c>
      <c r="I117" s="737" t="s">
        <v>3355</v>
      </c>
      <c r="J117" s="737" t="s">
        <v>3356</v>
      </c>
      <c r="K117" s="737" t="s">
        <v>3357</v>
      </c>
      <c r="L117" s="738">
        <v>1131.06</v>
      </c>
      <c r="M117" s="738">
        <v>3393.18</v>
      </c>
      <c r="N117" s="737">
        <v>3</v>
      </c>
      <c r="O117" s="820">
        <v>1</v>
      </c>
      <c r="P117" s="738">
        <v>3393.18</v>
      </c>
      <c r="Q117" s="753">
        <v>1</v>
      </c>
      <c r="R117" s="737">
        <v>3</v>
      </c>
      <c r="S117" s="753">
        <v>1</v>
      </c>
      <c r="T117" s="820">
        <v>1</v>
      </c>
      <c r="U117" s="776">
        <v>1</v>
      </c>
    </row>
    <row r="118" spans="1:21" ht="14.4" customHeight="1" x14ac:dyDescent="0.3">
      <c r="A118" s="736">
        <v>21</v>
      </c>
      <c r="B118" s="737" t="s">
        <v>2715</v>
      </c>
      <c r="C118" s="737" t="s">
        <v>3129</v>
      </c>
      <c r="D118" s="818" t="s">
        <v>4782</v>
      </c>
      <c r="E118" s="819" t="s">
        <v>3139</v>
      </c>
      <c r="F118" s="737" t="s">
        <v>3126</v>
      </c>
      <c r="G118" s="737" t="s">
        <v>3203</v>
      </c>
      <c r="H118" s="737" t="s">
        <v>1499</v>
      </c>
      <c r="I118" s="737" t="s">
        <v>3204</v>
      </c>
      <c r="J118" s="737" t="s">
        <v>1602</v>
      </c>
      <c r="K118" s="737" t="s">
        <v>3205</v>
      </c>
      <c r="L118" s="738">
        <v>170.32</v>
      </c>
      <c r="M118" s="738">
        <v>340.64</v>
      </c>
      <c r="N118" s="737">
        <v>2</v>
      </c>
      <c r="O118" s="820">
        <v>1</v>
      </c>
      <c r="P118" s="738">
        <v>340.64</v>
      </c>
      <c r="Q118" s="753">
        <v>1</v>
      </c>
      <c r="R118" s="737">
        <v>2</v>
      </c>
      <c r="S118" s="753">
        <v>1</v>
      </c>
      <c r="T118" s="820">
        <v>1</v>
      </c>
      <c r="U118" s="776">
        <v>1</v>
      </c>
    </row>
    <row r="119" spans="1:21" ht="14.4" customHeight="1" x14ac:dyDescent="0.3">
      <c r="A119" s="736">
        <v>21</v>
      </c>
      <c r="B119" s="737" t="s">
        <v>2715</v>
      </c>
      <c r="C119" s="737" t="s">
        <v>3129</v>
      </c>
      <c r="D119" s="818" t="s">
        <v>4782</v>
      </c>
      <c r="E119" s="819" t="s">
        <v>3139</v>
      </c>
      <c r="F119" s="737" t="s">
        <v>3126</v>
      </c>
      <c r="G119" s="737" t="s">
        <v>3210</v>
      </c>
      <c r="H119" s="737" t="s">
        <v>555</v>
      </c>
      <c r="I119" s="737" t="s">
        <v>3358</v>
      </c>
      <c r="J119" s="737" t="s">
        <v>1105</v>
      </c>
      <c r="K119" s="737" t="s">
        <v>3359</v>
      </c>
      <c r="L119" s="738">
        <v>0</v>
      </c>
      <c r="M119" s="738">
        <v>0</v>
      </c>
      <c r="N119" s="737">
        <v>1</v>
      </c>
      <c r="O119" s="820">
        <v>0.5</v>
      </c>
      <c r="P119" s="738">
        <v>0</v>
      </c>
      <c r="Q119" s="753"/>
      <c r="R119" s="737">
        <v>1</v>
      </c>
      <c r="S119" s="753">
        <v>1</v>
      </c>
      <c r="T119" s="820">
        <v>0.5</v>
      </c>
      <c r="U119" s="776">
        <v>1</v>
      </c>
    </row>
    <row r="120" spans="1:21" ht="14.4" customHeight="1" x14ac:dyDescent="0.3">
      <c r="A120" s="736">
        <v>21</v>
      </c>
      <c r="B120" s="737" t="s">
        <v>2715</v>
      </c>
      <c r="C120" s="737" t="s">
        <v>3129</v>
      </c>
      <c r="D120" s="818" t="s">
        <v>4782</v>
      </c>
      <c r="E120" s="819" t="s">
        <v>3139</v>
      </c>
      <c r="F120" s="737" t="s">
        <v>3126</v>
      </c>
      <c r="G120" s="737" t="s">
        <v>3212</v>
      </c>
      <c r="H120" s="737" t="s">
        <v>555</v>
      </c>
      <c r="I120" s="737" t="s">
        <v>791</v>
      </c>
      <c r="J120" s="737" t="s">
        <v>792</v>
      </c>
      <c r="K120" s="737" t="s">
        <v>3213</v>
      </c>
      <c r="L120" s="738">
        <v>48.42</v>
      </c>
      <c r="M120" s="738">
        <v>387.36</v>
      </c>
      <c r="N120" s="737">
        <v>8</v>
      </c>
      <c r="O120" s="820">
        <v>2.5</v>
      </c>
      <c r="P120" s="738">
        <v>193.68</v>
      </c>
      <c r="Q120" s="753">
        <v>0.5</v>
      </c>
      <c r="R120" s="737">
        <v>4</v>
      </c>
      <c r="S120" s="753">
        <v>0.5</v>
      </c>
      <c r="T120" s="820">
        <v>1.5</v>
      </c>
      <c r="U120" s="776">
        <v>0.6</v>
      </c>
    </row>
    <row r="121" spans="1:21" ht="14.4" customHeight="1" x14ac:dyDescent="0.3">
      <c r="A121" s="736">
        <v>21</v>
      </c>
      <c r="B121" s="737" t="s">
        <v>2715</v>
      </c>
      <c r="C121" s="737" t="s">
        <v>3129</v>
      </c>
      <c r="D121" s="818" t="s">
        <v>4782</v>
      </c>
      <c r="E121" s="819" t="s">
        <v>3139</v>
      </c>
      <c r="F121" s="737" t="s">
        <v>3126</v>
      </c>
      <c r="G121" s="737" t="s">
        <v>3360</v>
      </c>
      <c r="H121" s="737" t="s">
        <v>555</v>
      </c>
      <c r="I121" s="737" t="s">
        <v>1084</v>
      </c>
      <c r="J121" s="737" t="s">
        <v>3361</v>
      </c>
      <c r="K121" s="737" t="s">
        <v>3362</v>
      </c>
      <c r="L121" s="738">
        <v>29.13</v>
      </c>
      <c r="M121" s="738">
        <v>145.65</v>
      </c>
      <c r="N121" s="737">
        <v>5</v>
      </c>
      <c r="O121" s="820">
        <v>1.5</v>
      </c>
      <c r="P121" s="738">
        <v>87.39</v>
      </c>
      <c r="Q121" s="753">
        <v>0.6</v>
      </c>
      <c r="R121" s="737">
        <v>3</v>
      </c>
      <c r="S121" s="753">
        <v>0.6</v>
      </c>
      <c r="T121" s="820">
        <v>1</v>
      </c>
      <c r="U121" s="776">
        <v>0.66666666666666663</v>
      </c>
    </row>
    <row r="122" spans="1:21" ht="14.4" customHeight="1" x14ac:dyDescent="0.3">
      <c r="A122" s="736">
        <v>21</v>
      </c>
      <c r="B122" s="737" t="s">
        <v>2715</v>
      </c>
      <c r="C122" s="737" t="s">
        <v>3129</v>
      </c>
      <c r="D122" s="818" t="s">
        <v>4782</v>
      </c>
      <c r="E122" s="819" t="s">
        <v>3139</v>
      </c>
      <c r="F122" s="737" t="s">
        <v>3126</v>
      </c>
      <c r="G122" s="737" t="s">
        <v>3363</v>
      </c>
      <c r="H122" s="737" t="s">
        <v>555</v>
      </c>
      <c r="I122" s="737" t="s">
        <v>3364</v>
      </c>
      <c r="J122" s="737" t="s">
        <v>3365</v>
      </c>
      <c r="K122" s="737" t="s">
        <v>3366</v>
      </c>
      <c r="L122" s="738">
        <v>246.39</v>
      </c>
      <c r="M122" s="738">
        <v>246.39</v>
      </c>
      <c r="N122" s="737">
        <v>1</v>
      </c>
      <c r="O122" s="820">
        <v>1</v>
      </c>
      <c r="P122" s="738"/>
      <c r="Q122" s="753">
        <v>0</v>
      </c>
      <c r="R122" s="737"/>
      <c r="S122" s="753">
        <v>0</v>
      </c>
      <c r="T122" s="820"/>
      <c r="U122" s="776">
        <v>0</v>
      </c>
    </row>
    <row r="123" spans="1:21" ht="14.4" customHeight="1" x14ac:dyDescent="0.3">
      <c r="A123" s="736">
        <v>21</v>
      </c>
      <c r="B123" s="737" t="s">
        <v>2715</v>
      </c>
      <c r="C123" s="737" t="s">
        <v>3129</v>
      </c>
      <c r="D123" s="818" t="s">
        <v>4782</v>
      </c>
      <c r="E123" s="819" t="s">
        <v>3139</v>
      </c>
      <c r="F123" s="737" t="s">
        <v>3126</v>
      </c>
      <c r="G123" s="737" t="s">
        <v>3302</v>
      </c>
      <c r="H123" s="737" t="s">
        <v>555</v>
      </c>
      <c r="I123" s="737" t="s">
        <v>2080</v>
      </c>
      <c r="J123" s="737" t="s">
        <v>3367</v>
      </c>
      <c r="K123" s="737" t="s">
        <v>3368</v>
      </c>
      <c r="L123" s="738">
        <v>5322.08</v>
      </c>
      <c r="M123" s="738">
        <v>21288.32</v>
      </c>
      <c r="N123" s="737">
        <v>4</v>
      </c>
      <c r="O123" s="820">
        <v>2</v>
      </c>
      <c r="P123" s="738">
        <v>21288.32</v>
      </c>
      <c r="Q123" s="753">
        <v>1</v>
      </c>
      <c r="R123" s="737">
        <v>4</v>
      </c>
      <c r="S123" s="753">
        <v>1</v>
      </c>
      <c r="T123" s="820">
        <v>2</v>
      </c>
      <c r="U123" s="776">
        <v>1</v>
      </c>
    </row>
    <row r="124" spans="1:21" ht="14.4" customHeight="1" x14ac:dyDescent="0.3">
      <c r="A124" s="736">
        <v>21</v>
      </c>
      <c r="B124" s="737" t="s">
        <v>2715</v>
      </c>
      <c r="C124" s="737" t="s">
        <v>3129</v>
      </c>
      <c r="D124" s="818" t="s">
        <v>4782</v>
      </c>
      <c r="E124" s="819" t="s">
        <v>3139</v>
      </c>
      <c r="F124" s="737" t="s">
        <v>3126</v>
      </c>
      <c r="G124" s="737" t="s">
        <v>3302</v>
      </c>
      <c r="H124" s="737" t="s">
        <v>555</v>
      </c>
      <c r="I124" s="737" t="s">
        <v>607</v>
      </c>
      <c r="J124" s="737" t="s">
        <v>2932</v>
      </c>
      <c r="K124" s="737" t="s">
        <v>3369</v>
      </c>
      <c r="L124" s="738">
        <v>1938.97</v>
      </c>
      <c r="M124" s="738">
        <v>5816.91</v>
      </c>
      <c r="N124" s="737">
        <v>3</v>
      </c>
      <c r="O124" s="820">
        <v>1</v>
      </c>
      <c r="P124" s="738">
        <v>5816.91</v>
      </c>
      <c r="Q124" s="753">
        <v>1</v>
      </c>
      <c r="R124" s="737">
        <v>3</v>
      </c>
      <c r="S124" s="753">
        <v>1</v>
      </c>
      <c r="T124" s="820">
        <v>1</v>
      </c>
      <c r="U124" s="776">
        <v>1</v>
      </c>
    </row>
    <row r="125" spans="1:21" ht="14.4" customHeight="1" x14ac:dyDescent="0.3">
      <c r="A125" s="736">
        <v>21</v>
      </c>
      <c r="B125" s="737" t="s">
        <v>2715</v>
      </c>
      <c r="C125" s="737" t="s">
        <v>3129</v>
      </c>
      <c r="D125" s="818" t="s">
        <v>4782</v>
      </c>
      <c r="E125" s="819" t="s">
        <v>3139</v>
      </c>
      <c r="F125" s="737" t="s">
        <v>3126</v>
      </c>
      <c r="G125" s="737" t="s">
        <v>3302</v>
      </c>
      <c r="H125" s="737" t="s">
        <v>1499</v>
      </c>
      <c r="I125" s="737" t="s">
        <v>1723</v>
      </c>
      <c r="J125" s="737" t="s">
        <v>2927</v>
      </c>
      <c r="K125" s="737" t="s">
        <v>2930</v>
      </c>
      <c r="L125" s="738">
        <v>484.75</v>
      </c>
      <c r="M125" s="738">
        <v>2423.75</v>
      </c>
      <c r="N125" s="737">
        <v>5</v>
      </c>
      <c r="O125" s="820">
        <v>2</v>
      </c>
      <c r="P125" s="738">
        <v>2423.75</v>
      </c>
      <c r="Q125" s="753">
        <v>1</v>
      </c>
      <c r="R125" s="737">
        <v>5</v>
      </c>
      <c r="S125" s="753">
        <v>1</v>
      </c>
      <c r="T125" s="820">
        <v>2</v>
      </c>
      <c r="U125" s="776">
        <v>1</v>
      </c>
    </row>
    <row r="126" spans="1:21" ht="14.4" customHeight="1" x14ac:dyDescent="0.3">
      <c r="A126" s="736">
        <v>21</v>
      </c>
      <c r="B126" s="737" t="s">
        <v>2715</v>
      </c>
      <c r="C126" s="737" t="s">
        <v>3129</v>
      </c>
      <c r="D126" s="818" t="s">
        <v>4782</v>
      </c>
      <c r="E126" s="819" t="s">
        <v>3139</v>
      </c>
      <c r="F126" s="737" t="s">
        <v>3126</v>
      </c>
      <c r="G126" s="737" t="s">
        <v>3302</v>
      </c>
      <c r="H126" s="737" t="s">
        <v>1499</v>
      </c>
      <c r="I126" s="737" t="s">
        <v>1719</v>
      </c>
      <c r="J126" s="737" t="s">
        <v>2927</v>
      </c>
      <c r="K126" s="737" t="s">
        <v>2931</v>
      </c>
      <c r="L126" s="738">
        <v>969.48</v>
      </c>
      <c r="M126" s="738">
        <v>9694.7999999999993</v>
      </c>
      <c r="N126" s="737">
        <v>10</v>
      </c>
      <c r="O126" s="820">
        <v>4</v>
      </c>
      <c r="P126" s="738">
        <v>7755.84</v>
      </c>
      <c r="Q126" s="753">
        <v>0.8</v>
      </c>
      <c r="R126" s="737">
        <v>8</v>
      </c>
      <c r="S126" s="753">
        <v>0.8</v>
      </c>
      <c r="T126" s="820">
        <v>3</v>
      </c>
      <c r="U126" s="776">
        <v>0.75</v>
      </c>
    </row>
    <row r="127" spans="1:21" ht="14.4" customHeight="1" x14ac:dyDescent="0.3">
      <c r="A127" s="736">
        <v>21</v>
      </c>
      <c r="B127" s="737" t="s">
        <v>2715</v>
      </c>
      <c r="C127" s="737" t="s">
        <v>3129</v>
      </c>
      <c r="D127" s="818" t="s">
        <v>4782</v>
      </c>
      <c r="E127" s="819" t="s">
        <v>3139</v>
      </c>
      <c r="F127" s="737" t="s">
        <v>3126</v>
      </c>
      <c r="G127" s="737" t="s">
        <v>3302</v>
      </c>
      <c r="H127" s="737" t="s">
        <v>1499</v>
      </c>
      <c r="I127" s="737" t="s">
        <v>1715</v>
      </c>
      <c r="J127" s="737" t="s">
        <v>2927</v>
      </c>
      <c r="K127" s="737" t="s">
        <v>2928</v>
      </c>
      <c r="L127" s="738">
        <v>1938.97</v>
      </c>
      <c r="M127" s="738">
        <v>13572.79</v>
      </c>
      <c r="N127" s="737">
        <v>7</v>
      </c>
      <c r="O127" s="820">
        <v>2</v>
      </c>
      <c r="P127" s="738">
        <v>13572.79</v>
      </c>
      <c r="Q127" s="753">
        <v>1</v>
      </c>
      <c r="R127" s="737">
        <v>7</v>
      </c>
      <c r="S127" s="753">
        <v>1</v>
      </c>
      <c r="T127" s="820">
        <v>2</v>
      </c>
      <c r="U127" s="776">
        <v>1</v>
      </c>
    </row>
    <row r="128" spans="1:21" ht="14.4" customHeight="1" x14ac:dyDescent="0.3">
      <c r="A128" s="736">
        <v>21</v>
      </c>
      <c r="B128" s="737" t="s">
        <v>2715</v>
      </c>
      <c r="C128" s="737" t="s">
        <v>3129</v>
      </c>
      <c r="D128" s="818" t="s">
        <v>4782</v>
      </c>
      <c r="E128" s="819" t="s">
        <v>3139</v>
      </c>
      <c r="F128" s="737" t="s">
        <v>3126</v>
      </c>
      <c r="G128" s="737" t="s">
        <v>3302</v>
      </c>
      <c r="H128" s="737" t="s">
        <v>555</v>
      </c>
      <c r="I128" s="737" t="s">
        <v>3370</v>
      </c>
      <c r="J128" s="737" t="s">
        <v>3371</v>
      </c>
      <c r="K128" s="737" t="s">
        <v>3372</v>
      </c>
      <c r="L128" s="738">
        <v>5322.08</v>
      </c>
      <c r="M128" s="738">
        <v>21288.32</v>
      </c>
      <c r="N128" s="737">
        <v>4</v>
      </c>
      <c r="O128" s="820">
        <v>2</v>
      </c>
      <c r="P128" s="738"/>
      <c r="Q128" s="753">
        <v>0</v>
      </c>
      <c r="R128" s="737"/>
      <c r="S128" s="753">
        <v>0</v>
      </c>
      <c r="T128" s="820"/>
      <c r="U128" s="776">
        <v>0</v>
      </c>
    </row>
    <row r="129" spans="1:21" ht="14.4" customHeight="1" x14ac:dyDescent="0.3">
      <c r="A129" s="736">
        <v>21</v>
      </c>
      <c r="B129" s="737" t="s">
        <v>2715</v>
      </c>
      <c r="C129" s="737" t="s">
        <v>3129</v>
      </c>
      <c r="D129" s="818" t="s">
        <v>4782</v>
      </c>
      <c r="E129" s="819" t="s">
        <v>3139</v>
      </c>
      <c r="F129" s="737" t="s">
        <v>3126</v>
      </c>
      <c r="G129" s="737" t="s">
        <v>3222</v>
      </c>
      <c r="H129" s="737" t="s">
        <v>555</v>
      </c>
      <c r="I129" s="737" t="s">
        <v>906</v>
      </c>
      <c r="J129" s="737" t="s">
        <v>907</v>
      </c>
      <c r="K129" s="737" t="s">
        <v>3223</v>
      </c>
      <c r="L129" s="738">
        <v>42.51</v>
      </c>
      <c r="M129" s="738">
        <v>42.51</v>
      </c>
      <c r="N129" s="737">
        <v>1</v>
      </c>
      <c r="O129" s="820">
        <v>0.5</v>
      </c>
      <c r="P129" s="738"/>
      <c r="Q129" s="753">
        <v>0</v>
      </c>
      <c r="R129" s="737"/>
      <c r="S129" s="753">
        <v>0</v>
      </c>
      <c r="T129" s="820"/>
      <c r="U129" s="776">
        <v>0</v>
      </c>
    </row>
    <row r="130" spans="1:21" ht="14.4" customHeight="1" x14ac:dyDescent="0.3">
      <c r="A130" s="736">
        <v>21</v>
      </c>
      <c r="B130" s="737" t="s">
        <v>2715</v>
      </c>
      <c r="C130" s="737" t="s">
        <v>3129</v>
      </c>
      <c r="D130" s="818" t="s">
        <v>4782</v>
      </c>
      <c r="E130" s="819" t="s">
        <v>3139</v>
      </c>
      <c r="F130" s="737" t="s">
        <v>3126</v>
      </c>
      <c r="G130" s="737" t="s">
        <v>3373</v>
      </c>
      <c r="H130" s="737" t="s">
        <v>555</v>
      </c>
      <c r="I130" s="737" t="s">
        <v>1908</v>
      </c>
      <c r="J130" s="737" t="s">
        <v>3055</v>
      </c>
      <c r="K130" s="737" t="s">
        <v>3374</v>
      </c>
      <c r="L130" s="738">
        <v>537.12</v>
      </c>
      <c r="M130" s="738">
        <v>537.12</v>
      </c>
      <c r="N130" s="737">
        <v>1</v>
      </c>
      <c r="O130" s="820">
        <v>0.5</v>
      </c>
      <c r="P130" s="738">
        <v>537.12</v>
      </c>
      <c r="Q130" s="753">
        <v>1</v>
      </c>
      <c r="R130" s="737">
        <v>1</v>
      </c>
      <c r="S130" s="753">
        <v>1</v>
      </c>
      <c r="T130" s="820">
        <v>0.5</v>
      </c>
      <c r="U130" s="776">
        <v>1</v>
      </c>
    </row>
    <row r="131" spans="1:21" ht="14.4" customHeight="1" x14ac:dyDescent="0.3">
      <c r="A131" s="736">
        <v>21</v>
      </c>
      <c r="B131" s="737" t="s">
        <v>2715</v>
      </c>
      <c r="C131" s="737" t="s">
        <v>3129</v>
      </c>
      <c r="D131" s="818" t="s">
        <v>4782</v>
      </c>
      <c r="E131" s="819" t="s">
        <v>3139</v>
      </c>
      <c r="F131" s="737" t="s">
        <v>3126</v>
      </c>
      <c r="G131" s="737" t="s">
        <v>3373</v>
      </c>
      <c r="H131" s="737" t="s">
        <v>555</v>
      </c>
      <c r="I131" s="737" t="s">
        <v>845</v>
      </c>
      <c r="J131" s="737" t="s">
        <v>3055</v>
      </c>
      <c r="K131" s="737" t="s">
        <v>3375</v>
      </c>
      <c r="L131" s="738">
        <v>848.49</v>
      </c>
      <c r="M131" s="738">
        <v>2545.4700000000003</v>
      </c>
      <c r="N131" s="737">
        <v>3</v>
      </c>
      <c r="O131" s="820">
        <v>1.5</v>
      </c>
      <c r="P131" s="738">
        <v>2545.4700000000003</v>
      </c>
      <c r="Q131" s="753">
        <v>1</v>
      </c>
      <c r="R131" s="737">
        <v>3</v>
      </c>
      <c r="S131" s="753">
        <v>1</v>
      </c>
      <c r="T131" s="820">
        <v>1.5</v>
      </c>
      <c r="U131" s="776">
        <v>1</v>
      </c>
    </row>
    <row r="132" spans="1:21" ht="14.4" customHeight="1" x14ac:dyDescent="0.3">
      <c r="A132" s="736">
        <v>21</v>
      </c>
      <c r="B132" s="737" t="s">
        <v>2715</v>
      </c>
      <c r="C132" s="737" t="s">
        <v>3129</v>
      </c>
      <c r="D132" s="818" t="s">
        <v>4782</v>
      </c>
      <c r="E132" s="819" t="s">
        <v>3139</v>
      </c>
      <c r="F132" s="737" t="s">
        <v>3126</v>
      </c>
      <c r="G132" s="737" t="s">
        <v>3224</v>
      </c>
      <c r="H132" s="737" t="s">
        <v>555</v>
      </c>
      <c r="I132" s="737" t="s">
        <v>806</v>
      </c>
      <c r="J132" s="737" t="s">
        <v>807</v>
      </c>
      <c r="K132" s="737" t="s">
        <v>3225</v>
      </c>
      <c r="L132" s="738">
        <v>107.27</v>
      </c>
      <c r="M132" s="738">
        <v>536.35</v>
      </c>
      <c r="N132" s="737">
        <v>5</v>
      </c>
      <c r="O132" s="820">
        <v>3</v>
      </c>
      <c r="P132" s="738">
        <v>214.54</v>
      </c>
      <c r="Q132" s="753">
        <v>0.39999999999999997</v>
      </c>
      <c r="R132" s="737">
        <v>2</v>
      </c>
      <c r="S132" s="753">
        <v>0.4</v>
      </c>
      <c r="T132" s="820">
        <v>0.5</v>
      </c>
      <c r="U132" s="776">
        <v>0.16666666666666666</v>
      </c>
    </row>
    <row r="133" spans="1:21" ht="14.4" customHeight="1" x14ac:dyDescent="0.3">
      <c r="A133" s="736">
        <v>21</v>
      </c>
      <c r="B133" s="737" t="s">
        <v>2715</v>
      </c>
      <c r="C133" s="737" t="s">
        <v>3129</v>
      </c>
      <c r="D133" s="818" t="s">
        <v>4782</v>
      </c>
      <c r="E133" s="819" t="s">
        <v>3139</v>
      </c>
      <c r="F133" s="737" t="s">
        <v>3126</v>
      </c>
      <c r="G133" s="737" t="s">
        <v>3224</v>
      </c>
      <c r="H133" s="737" t="s">
        <v>555</v>
      </c>
      <c r="I133" s="737" t="s">
        <v>3226</v>
      </c>
      <c r="J133" s="737" t="s">
        <v>807</v>
      </c>
      <c r="K133" s="737" t="s">
        <v>3225</v>
      </c>
      <c r="L133" s="738">
        <v>107.27</v>
      </c>
      <c r="M133" s="738">
        <v>214.54</v>
      </c>
      <c r="N133" s="737">
        <v>2</v>
      </c>
      <c r="O133" s="820">
        <v>0.5</v>
      </c>
      <c r="P133" s="738">
        <v>214.54</v>
      </c>
      <c r="Q133" s="753">
        <v>1</v>
      </c>
      <c r="R133" s="737">
        <v>2</v>
      </c>
      <c r="S133" s="753">
        <v>1</v>
      </c>
      <c r="T133" s="820">
        <v>0.5</v>
      </c>
      <c r="U133" s="776">
        <v>1</v>
      </c>
    </row>
    <row r="134" spans="1:21" ht="14.4" customHeight="1" x14ac:dyDescent="0.3">
      <c r="A134" s="736">
        <v>21</v>
      </c>
      <c r="B134" s="737" t="s">
        <v>2715</v>
      </c>
      <c r="C134" s="737" t="s">
        <v>3129</v>
      </c>
      <c r="D134" s="818" t="s">
        <v>4782</v>
      </c>
      <c r="E134" s="819" t="s">
        <v>3139</v>
      </c>
      <c r="F134" s="737" t="s">
        <v>3126</v>
      </c>
      <c r="G134" s="737" t="s">
        <v>3227</v>
      </c>
      <c r="H134" s="737" t="s">
        <v>555</v>
      </c>
      <c r="I134" s="737" t="s">
        <v>2201</v>
      </c>
      <c r="J134" s="737" t="s">
        <v>941</v>
      </c>
      <c r="K134" s="737" t="s">
        <v>3228</v>
      </c>
      <c r="L134" s="738">
        <v>33</v>
      </c>
      <c r="M134" s="738">
        <v>66</v>
      </c>
      <c r="N134" s="737">
        <v>2</v>
      </c>
      <c r="O134" s="820">
        <v>0.5</v>
      </c>
      <c r="P134" s="738"/>
      <c r="Q134" s="753">
        <v>0</v>
      </c>
      <c r="R134" s="737"/>
      <c r="S134" s="753">
        <v>0</v>
      </c>
      <c r="T134" s="820"/>
      <c r="U134" s="776">
        <v>0</v>
      </c>
    </row>
    <row r="135" spans="1:21" ht="14.4" customHeight="1" x14ac:dyDescent="0.3">
      <c r="A135" s="736">
        <v>21</v>
      </c>
      <c r="B135" s="737" t="s">
        <v>2715</v>
      </c>
      <c r="C135" s="737" t="s">
        <v>3129</v>
      </c>
      <c r="D135" s="818" t="s">
        <v>4782</v>
      </c>
      <c r="E135" s="819" t="s">
        <v>3139</v>
      </c>
      <c r="F135" s="737" t="s">
        <v>3126</v>
      </c>
      <c r="G135" s="737" t="s">
        <v>3376</v>
      </c>
      <c r="H135" s="737" t="s">
        <v>555</v>
      </c>
      <c r="I135" s="737" t="s">
        <v>3377</v>
      </c>
      <c r="J135" s="737" t="s">
        <v>3378</v>
      </c>
      <c r="K135" s="737" t="s">
        <v>3379</v>
      </c>
      <c r="L135" s="738">
        <v>0</v>
      </c>
      <c r="M135" s="738">
        <v>0</v>
      </c>
      <c r="N135" s="737">
        <v>2</v>
      </c>
      <c r="O135" s="820">
        <v>0.5</v>
      </c>
      <c r="P135" s="738">
        <v>0</v>
      </c>
      <c r="Q135" s="753"/>
      <c r="R135" s="737">
        <v>2</v>
      </c>
      <c r="S135" s="753">
        <v>1</v>
      </c>
      <c r="T135" s="820">
        <v>0.5</v>
      </c>
      <c r="U135" s="776">
        <v>1</v>
      </c>
    </row>
    <row r="136" spans="1:21" ht="14.4" customHeight="1" x14ac:dyDescent="0.3">
      <c r="A136" s="736">
        <v>21</v>
      </c>
      <c r="B136" s="737" t="s">
        <v>2715</v>
      </c>
      <c r="C136" s="737" t="s">
        <v>3129</v>
      </c>
      <c r="D136" s="818" t="s">
        <v>4782</v>
      </c>
      <c r="E136" s="819" t="s">
        <v>3139</v>
      </c>
      <c r="F136" s="737" t="s">
        <v>3126</v>
      </c>
      <c r="G136" s="737" t="s">
        <v>3380</v>
      </c>
      <c r="H136" s="737" t="s">
        <v>555</v>
      </c>
      <c r="I136" s="737" t="s">
        <v>3381</v>
      </c>
      <c r="J136" s="737" t="s">
        <v>3382</v>
      </c>
      <c r="K136" s="737" t="s">
        <v>3383</v>
      </c>
      <c r="L136" s="738">
        <v>0</v>
      </c>
      <c r="M136" s="738">
        <v>0</v>
      </c>
      <c r="N136" s="737">
        <v>2</v>
      </c>
      <c r="O136" s="820">
        <v>0.5</v>
      </c>
      <c r="P136" s="738">
        <v>0</v>
      </c>
      <c r="Q136" s="753"/>
      <c r="R136" s="737">
        <v>2</v>
      </c>
      <c r="S136" s="753">
        <v>1</v>
      </c>
      <c r="T136" s="820">
        <v>0.5</v>
      </c>
      <c r="U136" s="776">
        <v>1</v>
      </c>
    </row>
    <row r="137" spans="1:21" ht="14.4" customHeight="1" x14ac:dyDescent="0.3">
      <c r="A137" s="736">
        <v>21</v>
      </c>
      <c r="B137" s="737" t="s">
        <v>2715</v>
      </c>
      <c r="C137" s="737" t="s">
        <v>3129</v>
      </c>
      <c r="D137" s="818" t="s">
        <v>4782</v>
      </c>
      <c r="E137" s="819" t="s">
        <v>3139</v>
      </c>
      <c r="F137" s="737" t="s">
        <v>3126</v>
      </c>
      <c r="G137" s="737" t="s">
        <v>3312</v>
      </c>
      <c r="H137" s="737" t="s">
        <v>555</v>
      </c>
      <c r="I137" s="737" t="s">
        <v>871</v>
      </c>
      <c r="J137" s="737" t="s">
        <v>872</v>
      </c>
      <c r="K137" s="737" t="s">
        <v>3384</v>
      </c>
      <c r="L137" s="738">
        <v>0</v>
      </c>
      <c r="M137" s="738">
        <v>0</v>
      </c>
      <c r="N137" s="737">
        <v>2</v>
      </c>
      <c r="O137" s="820">
        <v>1</v>
      </c>
      <c r="P137" s="738">
        <v>0</v>
      </c>
      <c r="Q137" s="753"/>
      <c r="R137" s="737">
        <v>2</v>
      </c>
      <c r="S137" s="753">
        <v>1</v>
      </c>
      <c r="T137" s="820">
        <v>1</v>
      </c>
      <c r="U137" s="776">
        <v>1</v>
      </c>
    </row>
    <row r="138" spans="1:21" ht="14.4" customHeight="1" x14ac:dyDescent="0.3">
      <c r="A138" s="736">
        <v>21</v>
      </c>
      <c r="B138" s="737" t="s">
        <v>2715</v>
      </c>
      <c r="C138" s="737" t="s">
        <v>3129</v>
      </c>
      <c r="D138" s="818" t="s">
        <v>4782</v>
      </c>
      <c r="E138" s="819" t="s">
        <v>3139</v>
      </c>
      <c r="F138" s="737" t="s">
        <v>3126</v>
      </c>
      <c r="G138" s="737" t="s">
        <v>3385</v>
      </c>
      <c r="H138" s="737" t="s">
        <v>555</v>
      </c>
      <c r="I138" s="737" t="s">
        <v>3386</v>
      </c>
      <c r="J138" s="737" t="s">
        <v>3387</v>
      </c>
      <c r="K138" s="737" t="s">
        <v>3388</v>
      </c>
      <c r="L138" s="738">
        <v>256.67</v>
      </c>
      <c r="M138" s="738">
        <v>256.67</v>
      </c>
      <c r="N138" s="737">
        <v>1</v>
      </c>
      <c r="O138" s="820">
        <v>1</v>
      </c>
      <c r="P138" s="738">
        <v>256.67</v>
      </c>
      <c r="Q138" s="753">
        <v>1</v>
      </c>
      <c r="R138" s="737">
        <v>1</v>
      </c>
      <c r="S138" s="753">
        <v>1</v>
      </c>
      <c r="T138" s="820">
        <v>1</v>
      </c>
      <c r="U138" s="776">
        <v>1</v>
      </c>
    </row>
    <row r="139" spans="1:21" ht="14.4" customHeight="1" x14ac:dyDescent="0.3">
      <c r="A139" s="736">
        <v>21</v>
      </c>
      <c r="B139" s="737" t="s">
        <v>2715</v>
      </c>
      <c r="C139" s="737" t="s">
        <v>3129</v>
      </c>
      <c r="D139" s="818" t="s">
        <v>4782</v>
      </c>
      <c r="E139" s="819" t="s">
        <v>3139</v>
      </c>
      <c r="F139" s="737" t="s">
        <v>3126</v>
      </c>
      <c r="G139" s="737" t="s">
        <v>3236</v>
      </c>
      <c r="H139" s="737" t="s">
        <v>555</v>
      </c>
      <c r="I139" s="737" t="s">
        <v>3237</v>
      </c>
      <c r="J139" s="737" t="s">
        <v>3238</v>
      </c>
      <c r="K139" s="737" t="s">
        <v>3239</v>
      </c>
      <c r="L139" s="738">
        <v>727.03</v>
      </c>
      <c r="M139" s="738">
        <v>1454.06</v>
      </c>
      <c r="N139" s="737">
        <v>2</v>
      </c>
      <c r="O139" s="820">
        <v>1</v>
      </c>
      <c r="P139" s="738">
        <v>1454.06</v>
      </c>
      <c r="Q139" s="753">
        <v>1</v>
      </c>
      <c r="R139" s="737">
        <v>2</v>
      </c>
      <c r="S139" s="753">
        <v>1</v>
      </c>
      <c r="T139" s="820">
        <v>1</v>
      </c>
      <c r="U139" s="776">
        <v>1</v>
      </c>
    </row>
    <row r="140" spans="1:21" ht="14.4" customHeight="1" x14ac:dyDescent="0.3">
      <c r="A140" s="736">
        <v>21</v>
      </c>
      <c r="B140" s="737" t="s">
        <v>2715</v>
      </c>
      <c r="C140" s="737" t="s">
        <v>3129</v>
      </c>
      <c r="D140" s="818" t="s">
        <v>4782</v>
      </c>
      <c r="E140" s="819" t="s">
        <v>3139</v>
      </c>
      <c r="F140" s="737" t="s">
        <v>3126</v>
      </c>
      <c r="G140" s="737" t="s">
        <v>3240</v>
      </c>
      <c r="H140" s="737" t="s">
        <v>555</v>
      </c>
      <c r="I140" s="737" t="s">
        <v>875</v>
      </c>
      <c r="J140" s="737" t="s">
        <v>876</v>
      </c>
      <c r="K140" s="737" t="s">
        <v>3241</v>
      </c>
      <c r="L140" s="738">
        <v>53.57</v>
      </c>
      <c r="M140" s="738">
        <v>1124.97</v>
      </c>
      <c r="N140" s="737">
        <v>21</v>
      </c>
      <c r="O140" s="820">
        <v>7</v>
      </c>
      <c r="P140" s="738">
        <v>321.42</v>
      </c>
      <c r="Q140" s="753">
        <v>0.2857142857142857</v>
      </c>
      <c r="R140" s="737">
        <v>6</v>
      </c>
      <c r="S140" s="753">
        <v>0.2857142857142857</v>
      </c>
      <c r="T140" s="820">
        <v>2.5</v>
      </c>
      <c r="U140" s="776">
        <v>0.35714285714285715</v>
      </c>
    </row>
    <row r="141" spans="1:21" ht="14.4" customHeight="1" x14ac:dyDescent="0.3">
      <c r="A141" s="736">
        <v>21</v>
      </c>
      <c r="B141" s="737" t="s">
        <v>2715</v>
      </c>
      <c r="C141" s="737" t="s">
        <v>3129</v>
      </c>
      <c r="D141" s="818" t="s">
        <v>4782</v>
      </c>
      <c r="E141" s="819" t="s">
        <v>3139</v>
      </c>
      <c r="F141" s="737" t="s">
        <v>3126</v>
      </c>
      <c r="G141" s="737" t="s">
        <v>3389</v>
      </c>
      <c r="H141" s="737" t="s">
        <v>555</v>
      </c>
      <c r="I141" s="737" t="s">
        <v>3390</v>
      </c>
      <c r="J141" s="737" t="s">
        <v>3391</v>
      </c>
      <c r="K141" s="737" t="s">
        <v>3392</v>
      </c>
      <c r="L141" s="738">
        <v>94.84</v>
      </c>
      <c r="M141" s="738">
        <v>189.68</v>
      </c>
      <c r="N141" s="737">
        <v>2</v>
      </c>
      <c r="O141" s="820">
        <v>0.5</v>
      </c>
      <c r="P141" s="738">
        <v>189.68</v>
      </c>
      <c r="Q141" s="753">
        <v>1</v>
      </c>
      <c r="R141" s="737">
        <v>2</v>
      </c>
      <c r="S141" s="753">
        <v>1</v>
      </c>
      <c r="T141" s="820">
        <v>0.5</v>
      </c>
      <c r="U141" s="776">
        <v>1</v>
      </c>
    </row>
    <row r="142" spans="1:21" ht="14.4" customHeight="1" x14ac:dyDescent="0.3">
      <c r="A142" s="736">
        <v>21</v>
      </c>
      <c r="B142" s="737" t="s">
        <v>2715</v>
      </c>
      <c r="C142" s="737" t="s">
        <v>3129</v>
      </c>
      <c r="D142" s="818" t="s">
        <v>4782</v>
      </c>
      <c r="E142" s="819" t="s">
        <v>3139</v>
      </c>
      <c r="F142" s="737" t="s">
        <v>3126</v>
      </c>
      <c r="G142" s="737" t="s">
        <v>3393</v>
      </c>
      <c r="H142" s="737" t="s">
        <v>555</v>
      </c>
      <c r="I142" s="737" t="s">
        <v>3394</v>
      </c>
      <c r="J142" s="737" t="s">
        <v>3395</v>
      </c>
      <c r="K142" s="737" t="s">
        <v>2883</v>
      </c>
      <c r="L142" s="738">
        <v>383.18</v>
      </c>
      <c r="M142" s="738">
        <v>383.18</v>
      </c>
      <c r="N142" s="737">
        <v>1</v>
      </c>
      <c r="O142" s="820">
        <v>1</v>
      </c>
      <c r="P142" s="738">
        <v>383.18</v>
      </c>
      <c r="Q142" s="753">
        <v>1</v>
      </c>
      <c r="R142" s="737">
        <v>1</v>
      </c>
      <c r="S142" s="753">
        <v>1</v>
      </c>
      <c r="T142" s="820">
        <v>1</v>
      </c>
      <c r="U142" s="776">
        <v>1</v>
      </c>
    </row>
    <row r="143" spans="1:21" ht="14.4" customHeight="1" x14ac:dyDescent="0.3">
      <c r="A143" s="736">
        <v>21</v>
      </c>
      <c r="B143" s="737" t="s">
        <v>2715</v>
      </c>
      <c r="C143" s="737" t="s">
        <v>3129</v>
      </c>
      <c r="D143" s="818" t="s">
        <v>4782</v>
      </c>
      <c r="E143" s="819" t="s">
        <v>3139</v>
      </c>
      <c r="F143" s="737" t="s">
        <v>3126</v>
      </c>
      <c r="G143" s="737" t="s">
        <v>3181</v>
      </c>
      <c r="H143" s="737" t="s">
        <v>1499</v>
      </c>
      <c r="I143" s="737" t="s">
        <v>3317</v>
      </c>
      <c r="J143" s="737" t="s">
        <v>1673</v>
      </c>
      <c r="K143" s="737" t="s">
        <v>2848</v>
      </c>
      <c r="L143" s="738">
        <v>490.89</v>
      </c>
      <c r="M143" s="738">
        <v>1963.56</v>
      </c>
      <c r="N143" s="737">
        <v>4</v>
      </c>
      <c r="O143" s="820">
        <v>2</v>
      </c>
      <c r="P143" s="738">
        <v>1963.56</v>
      </c>
      <c r="Q143" s="753">
        <v>1</v>
      </c>
      <c r="R143" s="737">
        <v>4</v>
      </c>
      <c r="S143" s="753">
        <v>1</v>
      </c>
      <c r="T143" s="820">
        <v>2</v>
      </c>
      <c r="U143" s="776">
        <v>1</v>
      </c>
    </row>
    <row r="144" spans="1:21" ht="14.4" customHeight="1" x14ac:dyDescent="0.3">
      <c r="A144" s="736">
        <v>21</v>
      </c>
      <c r="B144" s="737" t="s">
        <v>2715</v>
      </c>
      <c r="C144" s="737" t="s">
        <v>3129</v>
      </c>
      <c r="D144" s="818" t="s">
        <v>4782</v>
      </c>
      <c r="E144" s="819" t="s">
        <v>3139</v>
      </c>
      <c r="F144" s="737" t="s">
        <v>3126</v>
      </c>
      <c r="G144" s="737" t="s">
        <v>3181</v>
      </c>
      <c r="H144" s="737" t="s">
        <v>1499</v>
      </c>
      <c r="I144" s="737" t="s">
        <v>2221</v>
      </c>
      <c r="J144" s="737" t="s">
        <v>1673</v>
      </c>
      <c r="K144" s="737" t="s">
        <v>2997</v>
      </c>
      <c r="L144" s="738">
        <v>923.74</v>
      </c>
      <c r="M144" s="738">
        <v>2771.2200000000003</v>
      </c>
      <c r="N144" s="737">
        <v>3</v>
      </c>
      <c r="O144" s="820">
        <v>0.5</v>
      </c>
      <c r="P144" s="738">
        <v>2771.2200000000003</v>
      </c>
      <c r="Q144" s="753">
        <v>1</v>
      </c>
      <c r="R144" s="737">
        <v>3</v>
      </c>
      <c r="S144" s="753">
        <v>1</v>
      </c>
      <c r="T144" s="820">
        <v>0.5</v>
      </c>
      <c r="U144" s="776">
        <v>1</v>
      </c>
    </row>
    <row r="145" spans="1:21" ht="14.4" customHeight="1" x14ac:dyDescent="0.3">
      <c r="A145" s="736">
        <v>21</v>
      </c>
      <c r="B145" s="737" t="s">
        <v>2715</v>
      </c>
      <c r="C145" s="737" t="s">
        <v>3129</v>
      </c>
      <c r="D145" s="818" t="s">
        <v>4782</v>
      </c>
      <c r="E145" s="819" t="s">
        <v>3139</v>
      </c>
      <c r="F145" s="737" t="s">
        <v>3126</v>
      </c>
      <c r="G145" s="737" t="s">
        <v>3257</v>
      </c>
      <c r="H145" s="737" t="s">
        <v>555</v>
      </c>
      <c r="I145" s="737" t="s">
        <v>3259</v>
      </c>
      <c r="J145" s="737" t="s">
        <v>1468</v>
      </c>
      <c r="K145" s="737" t="s">
        <v>3260</v>
      </c>
      <c r="L145" s="738">
        <v>301.2</v>
      </c>
      <c r="M145" s="738">
        <v>903.59999999999991</v>
      </c>
      <c r="N145" s="737">
        <v>3</v>
      </c>
      <c r="O145" s="820">
        <v>1.5</v>
      </c>
      <c r="P145" s="738">
        <v>301.2</v>
      </c>
      <c r="Q145" s="753">
        <v>0.33333333333333337</v>
      </c>
      <c r="R145" s="737">
        <v>1</v>
      </c>
      <c r="S145" s="753">
        <v>0.33333333333333331</v>
      </c>
      <c r="T145" s="820">
        <v>0.5</v>
      </c>
      <c r="U145" s="776">
        <v>0.33333333333333331</v>
      </c>
    </row>
    <row r="146" spans="1:21" ht="14.4" customHeight="1" x14ac:dyDescent="0.3">
      <c r="A146" s="736">
        <v>21</v>
      </c>
      <c r="B146" s="737" t="s">
        <v>2715</v>
      </c>
      <c r="C146" s="737" t="s">
        <v>3129</v>
      </c>
      <c r="D146" s="818" t="s">
        <v>4782</v>
      </c>
      <c r="E146" s="819" t="s">
        <v>3139</v>
      </c>
      <c r="F146" s="737" t="s">
        <v>3126</v>
      </c>
      <c r="G146" s="737" t="s">
        <v>3257</v>
      </c>
      <c r="H146" s="737" t="s">
        <v>555</v>
      </c>
      <c r="I146" s="737" t="s">
        <v>3396</v>
      </c>
      <c r="J146" s="737" t="s">
        <v>1468</v>
      </c>
      <c r="K146" s="737" t="s">
        <v>3260</v>
      </c>
      <c r="L146" s="738">
        <v>185.26</v>
      </c>
      <c r="M146" s="738">
        <v>1111.56</v>
      </c>
      <c r="N146" s="737">
        <v>6</v>
      </c>
      <c r="O146" s="820">
        <v>3.5</v>
      </c>
      <c r="P146" s="738">
        <v>555.78</v>
      </c>
      <c r="Q146" s="753">
        <v>0.5</v>
      </c>
      <c r="R146" s="737">
        <v>3</v>
      </c>
      <c r="S146" s="753">
        <v>0.5</v>
      </c>
      <c r="T146" s="820">
        <v>1.5</v>
      </c>
      <c r="U146" s="776">
        <v>0.42857142857142855</v>
      </c>
    </row>
    <row r="147" spans="1:21" ht="14.4" customHeight="1" x14ac:dyDescent="0.3">
      <c r="A147" s="736">
        <v>21</v>
      </c>
      <c r="B147" s="737" t="s">
        <v>2715</v>
      </c>
      <c r="C147" s="737" t="s">
        <v>3129</v>
      </c>
      <c r="D147" s="818" t="s">
        <v>4782</v>
      </c>
      <c r="E147" s="819" t="s">
        <v>3139</v>
      </c>
      <c r="F147" s="737" t="s">
        <v>3126</v>
      </c>
      <c r="G147" s="737" t="s">
        <v>3266</v>
      </c>
      <c r="H147" s="737" t="s">
        <v>1499</v>
      </c>
      <c r="I147" s="737" t="s">
        <v>1685</v>
      </c>
      <c r="J147" s="737" t="s">
        <v>1686</v>
      </c>
      <c r="K147" s="737" t="s">
        <v>2829</v>
      </c>
      <c r="L147" s="738">
        <v>668.54</v>
      </c>
      <c r="M147" s="738">
        <v>2005.62</v>
      </c>
      <c r="N147" s="737">
        <v>3</v>
      </c>
      <c r="O147" s="820">
        <v>2</v>
      </c>
      <c r="P147" s="738">
        <v>1337.08</v>
      </c>
      <c r="Q147" s="753">
        <v>0.66666666666666663</v>
      </c>
      <c r="R147" s="737">
        <v>2</v>
      </c>
      <c r="S147" s="753">
        <v>0.66666666666666663</v>
      </c>
      <c r="T147" s="820">
        <v>1</v>
      </c>
      <c r="U147" s="776">
        <v>0.5</v>
      </c>
    </row>
    <row r="148" spans="1:21" ht="14.4" customHeight="1" x14ac:dyDescent="0.3">
      <c r="A148" s="736">
        <v>21</v>
      </c>
      <c r="B148" s="737" t="s">
        <v>2715</v>
      </c>
      <c r="C148" s="737" t="s">
        <v>3129</v>
      </c>
      <c r="D148" s="818" t="s">
        <v>4782</v>
      </c>
      <c r="E148" s="819" t="s">
        <v>3139</v>
      </c>
      <c r="F148" s="737" t="s">
        <v>3126</v>
      </c>
      <c r="G148" s="737" t="s">
        <v>3266</v>
      </c>
      <c r="H148" s="737" t="s">
        <v>555</v>
      </c>
      <c r="I148" s="737" t="s">
        <v>3397</v>
      </c>
      <c r="J148" s="737" t="s">
        <v>1686</v>
      </c>
      <c r="K148" s="737" t="s">
        <v>3398</v>
      </c>
      <c r="L148" s="738">
        <v>0</v>
      </c>
      <c r="M148" s="738">
        <v>0</v>
      </c>
      <c r="N148" s="737">
        <v>7</v>
      </c>
      <c r="O148" s="820">
        <v>3.5</v>
      </c>
      <c r="P148" s="738">
        <v>0</v>
      </c>
      <c r="Q148" s="753"/>
      <c r="R148" s="737">
        <v>4</v>
      </c>
      <c r="S148" s="753">
        <v>0.5714285714285714</v>
      </c>
      <c r="T148" s="820">
        <v>2</v>
      </c>
      <c r="U148" s="776">
        <v>0.5714285714285714</v>
      </c>
    </row>
    <row r="149" spans="1:21" ht="14.4" customHeight="1" x14ac:dyDescent="0.3">
      <c r="A149" s="736">
        <v>21</v>
      </c>
      <c r="B149" s="737" t="s">
        <v>2715</v>
      </c>
      <c r="C149" s="737" t="s">
        <v>3129</v>
      </c>
      <c r="D149" s="818" t="s">
        <v>4782</v>
      </c>
      <c r="E149" s="819" t="s">
        <v>3139</v>
      </c>
      <c r="F149" s="737" t="s">
        <v>3126</v>
      </c>
      <c r="G149" s="737" t="s">
        <v>3399</v>
      </c>
      <c r="H149" s="737" t="s">
        <v>1499</v>
      </c>
      <c r="I149" s="737" t="s">
        <v>3400</v>
      </c>
      <c r="J149" s="737" t="s">
        <v>3051</v>
      </c>
      <c r="K149" s="737" t="s">
        <v>3401</v>
      </c>
      <c r="L149" s="738">
        <v>3354.59</v>
      </c>
      <c r="M149" s="738">
        <v>3354.59</v>
      </c>
      <c r="N149" s="737">
        <v>1</v>
      </c>
      <c r="O149" s="820">
        <v>1</v>
      </c>
      <c r="P149" s="738">
        <v>3354.59</v>
      </c>
      <c r="Q149" s="753">
        <v>1</v>
      </c>
      <c r="R149" s="737">
        <v>1</v>
      </c>
      <c r="S149" s="753">
        <v>1</v>
      </c>
      <c r="T149" s="820">
        <v>1</v>
      </c>
      <c r="U149" s="776">
        <v>1</v>
      </c>
    </row>
    <row r="150" spans="1:21" ht="14.4" customHeight="1" x14ac:dyDescent="0.3">
      <c r="A150" s="736">
        <v>21</v>
      </c>
      <c r="B150" s="737" t="s">
        <v>2715</v>
      </c>
      <c r="C150" s="737" t="s">
        <v>3129</v>
      </c>
      <c r="D150" s="818" t="s">
        <v>4782</v>
      </c>
      <c r="E150" s="819" t="s">
        <v>3139</v>
      </c>
      <c r="F150" s="737" t="s">
        <v>3126</v>
      </c>
      <c r="G150" s="737" t="s">
        <v>3399</v>
      </c>
      <c r="H150" s="737" t="s">
        <v>1499</v>
      </c>
      <c r="I150" s="737" t="s">
        <v>3402</v>
      </c>
      <c r="J150" s="737" t="s">
        <v>3051</v>
      </c>
      <c r="K150" s="737" t="s">
        <v>3403</v>
      </c>
      <c r="L150" s="738">
        <v>583.70000000000005</v>
      </c>
      <c r="M150" s="738">
        <v>583.70000000000005</v>
      </c>
      <c r="N150" s="737">
        <v>1</v>
      </c>
      <c r="O150" s="820">
        <v>1</v>
      </c>
      <c r="P150" s="738">
        <v>583.70000000000005</v>
      </c>
      <c r="Q150" s="753">
        <v>1</v>
      </c>
      <c r="R150" s="737">
        <v>1</v>
      </c>
      <c r="S150" s="753">
        <v>1</v>
      </c>
      <c r="T150" s="820">
        <v>1</v>
      </c>
      <c r="U150" s="776">
        <v>1</v>
      </c>
    </row>
    <row r="151" spans="1:21" ht="14.4" customHeight="1" x14ac:dyDescent="0.3">
      <c r="A151" s="736">
        <v>21</v>
      </c>
      <c r="B151" s="737" t="s">
        <v>2715</v>
      </c>
      <c r="C151" s="737" t="s">
        <v>3129</v>
      </c>
      <c r="D151" s="818" t="s">
        <v>4782</v>
      </c>
      <c r="E151" s="819" t="s">
        <v>3139</v>
      </c>
      <c r="F151" s="737" t="s">
        <v>3126</v>
      </c>
      <c r="G151" s="737" t="s">
        <v>3399</v>
      </c>
      <c r="H151" s="737" t="s">
        <v>1499</v>
      </c>
      <c r="I151" s="737" t="s">
        <v>2364</v>
      </c>
      <c r="J151" s="737" t="s">
        <v>3051</v>
      </c>
      <c r="K151" s="737" t="s">
        <v>2925</v>
      </c>
      <c r="L151" s="738">
        <v>908.53</v>
      </c>
      <c r="M151" s="738">
        <v>2725.59</v>
      </c>
      <c r="N151" s="737">
        <v>3</v>
      </c>
      <c r="O151" s="820">
        <v>2</v>
      </c>
      <c r="P151" s="738">
        <v>2725.59</v>
      </c>
      <c r="Q151" s="753">
        <v>1</v>
      </c>
      <c r="R151" s="737">
        <v>3</v>
      </c>
      <c r="S151" s="753">
        <v>1</v>
      </c>
      <c r="T151" s="820">
        <v>2</v>
      </c>
      <c r="U151" s="776">
        <v>1</v>
      </c>
    </row>
    <row r="152" spans="1:21" ht="14.4" customHeight="1" x14ac:dyDescent="0.3">
      <c r="A152" s="736">
        <v>21</v>
      </c>
      <c r="B152" s="737" t="s">
        <v>2715</v>
      </c>
      <c r="C152" s="737" t="s">
        <v>3129</v>
      </c>
      <c r="D152" s="818" t="s">
        <v>4782</v>
      </c>
      <c r="E152" s="819" t="s">
        <v>3139</v>
      </c>
      <c r="F152" s="737" t="s">
        <v>3126</v>
      </c>
      <c r="G152" s="737" t="s">
        <v>3404</v>
      </c>
      <c r="H152" s="737" t="s">
        <v>555</v>
      </c>
      <c r="I152" s="737" t="s">
        <v>1440</v>
      </c>
      <c r="J152" s="737" t="s">
        <v>1322</v>
      </c>
      <c r="K152" s="737" t="s">
        <v>3405</v>
      </c>
      <c r="L152" s="738">
        <v>668.54</v>
      </c>
      <c r="M152" s="738">
        <v>668.54</v>
      </c>
      <c r="N152" s="737">
        <v>1</v>
      </c>
      <c r="O152" s="820">
        <v>0.5</v>
      </c>
      <c r="P152" s="738">
        <v>668.54</v>
      </c>
      <c r="Q152" s="753">
        <v>1</v>
      </c>
      <c r="R152" s="737">
        <v>1</v>
      </c>
      <c r="S152" s="753">
        <v>1</v>
      </c>
      <c r="T152" s="820">
        <v>0.5</v>
      </c>
      <c r="U152" s="776">
        <v>1</v>
      </c>
    </row>
    <row r="153" spans="1:21" ht="14.4" customHeight="1" x14ac:dyDescent="0.3">
      <c r="A153" s="736">
        <v>21</v>
      </c>
      <c r="B153" s="737" t="s">
        <v>2715</v>
      </c>
      <c r="C153" s="737" t="s">
        <v>3129</v>
      </c>
      <c r="D153" s="818" t="s">
        <v>4782</v>
      </c>
      <c r="E153" s="819" t="s">
        <v>3139</v>
      </c>
      <c r="F153" s="737" t="s">
        <v>3126</v>
      </c>
      <c r="G153" s="737" t="s">
        <v>3182</v>
      </c>
      <c r="H153" s="737" t="s">
        <v>555</v>
      </c>
      <c r="I153" s="737" t="s">
        <v>1344</v>
      </c>
      <c r="J153" s="737" t="s">
        <v>1345</v>
      </c>
      <c r="K153" s="737" t="s">
        <v>3184</v>
      </c>
      <c r="L153" s="738">
        <v>108.44</v>
      </c>
      <c r="M153" s="738">
        <v>108.44</v>
      </c>
      <c r="N153" s="737">
        <v>1</v>
      </c>
      <c r="O153" s="820">
        <v>0.5</v>
      </c>
      <c r="P153" s="738">
        <v>108.44</v>
      </c>
      <c r="Q153" s="753">
        <v>1</v>
      </c>
      <c r="R153" s="737">
        <v>1</v>
      </c>
      <c r="S153" s="753">
        <v>1</v>
      </c>
      <c r="T153" s="820">
        <v>0.5</v>
      </c>
      <c r="U153" s="776">
        <v>1</v>
      </c>
    </row>
    <row r="154" spans="1:21" ht="14.4" customHeight="1" x14ac:dyDescent="0.3">
      <c r="A154" s="736">
        <v>21</v>
      </c>
      <c r="B154" s="737" t="s">
        <v>2715</v>
      </c>
      <c r="C154" s="737" t="s">
        <v>3129</v>
      </c>
      <c r="D154" s="818" t="s">
        <v>4782</v>
      </c>
      <c r="E154" s="819" t="s">
        <v>3139</v>
      </c>
      <c r="F154" s="737" t="s">
        <v>3126</v>
      </c>
      <c r="G154" s="737" t="s">
        <v>3272</v>
      </c>
      <c r="H154" s="737" t="s">
        <v>555</v>
      </c>
      <c r="I154" s="737" t="s">
        <v>1068</v>
      </c>
      <c r="J154" s="737" t="s">
        <v>3273</v>
      </c>
      <c r="K154" s="737" t="s">
        <v>3274</v>
      </c>
      <c r="L154" s="738">
        <v>99.11</v>
      </c>
      <c r="M154" s="738">
        <v>99.11</v>
      </c>
      <c r="N154" s="737">
        <v>1</v>
      </c>
      <c r="O154" s="820">
        <v>0.5</v>
      </c>
      <c r="P154" s="738">
        <v>99.11</v>
      </c>
      <c r="Q154" s="753">
        <v>1</v>
      </c>
      <c r="R154" s="737">
        <v>1</v>
      </c>
      <c r="S154" s="753">
        <v>1</v>
      </c>
      <c r="T154" s="820">
        <v>0.5</v>
      </c>
      <c r="U154" s="776">
        <v>1</v>
      </c>
    </row>
    <row r="155" spans="1:21" ht="14.4" customHeight="1" x14ac:dyDescent="0.3">
      <c r="A155" s="736">
        <v>21</v>
      </c>
      <c r="B155" s="737" t="s">
        <v>2715</v>
      </c>
      <c r="C155" s="737" t="s">
        <v>3129</v>
      </c>
      <c r="D155" s="818" t="s">
        <v>4782</v>
      </c>
      <c r="E155" s="819" t="s">
        <v>3139</v>
      </c>
      <c r="F155" s="737" t="s">
        <v>3126</v>
      </c>
      <c r="G155" s="737" t="s">
        <v>3406</v>
      </c>
      <c r="H155" s="737" t="s">
        <v>555</v>
      </c>
      <c r="I155" s="737" t="s">
        <v>3407</v>
      </c>
      <c r="J155" s="737" t="s">
        <v>3408</v>
      </c>
      <c r="K155" s="737" t="s">
        <v>3409</v>
      </c>
      <c r="L155" s="738">
        <v>2573.2199999999998</v>
      </c>
      <c r="M155" s="738">
        <v>5146.4399999999996</v>
      </c>
      <c r="N155" s="737">
        <v>2</v>
      </c>
      <c r="O155" s="820">
        <v>0.5</v>
      </c>
      <c r="P155" s="738">
        <v>5146.4399999999996</v>
      </c>
      <c r="Q155" s="753">
        <v>1</v>
      </c>
      <c r="R155" s="737">
        <v>2</v>
      </c>
      <c r="S155" s="753">
        <v>1</v>
      </c>
      <c r="T155" s="820">
        <v>0.5</v>
      </c>
      <c r="U155" s="776">
        <v>1</v>
      </c>
    </row>
    <row r="156" spans="1:21" ht="14.4" customHeight="1" x14ac:dyDescent="0.3">
      <c r="A156" s="736">
        <v>21</v>
      </c>
      <c r="B156" s="737" t="s">
        <v>2715</v>
      </c>
      <c r="C156" s="737" t="s">
        <v>3129</v>
      </c>
      <c r="D156" s="818" t="s">
        <v>4782</v>
      </c>
      <c r="E156" s="819" t="s">
        <v>3139</v>
      </c>
      <c r="F156" s="737" t="s">
        <v>3126</v>
      </c>
      <c r="G156" s="737" t="s">
        <v>3279</v>
      </c>
      <c r="H156" s="737" t="s">
        <v>1499</v>
      </c>
      <c r="I156" s="737" t="s">
        <v>1531</v>
      </c>
      <c r="J156" s="737" t="s">
        <v>2938</v>
      </c>
      <c r="K156" s="737" t="s">
        <v>2939</v>
      </c>
      <c r="L156" s="738">
        <v>0</v>
      </c>
      <c r="M156" s="738">
        <v>0</v>
      </c>
      <c r="N156" s="737">
        <v>26</v>
      </c>
      <c r="O156" s="820">
        <v>8</v>
      </c>
      <c r="P156" s="738">
        <v>0</v>
      </c>
      <c r="Q156" s="753"/>
      <c r="R156" s="737">
        <v>13</v>
      </c>
      <c r="S156" s="753">
        <v>0.5</v>
      </c>
      <c r="T156" s="820">
        <v>3.5</v>
      </c>
      <c r="U156" s="776">
        <v>0.4375</v>
      </c>
    </row>
    <row r="157" spans="1:21" ht="14.4" customHeight="1" x14ac:dyDescent="0.3">
      <c r="A157" s="736">
        <v>21</v>
      </c>
      <c r="B157" s="737" t="s">
        <v>2715</v>
      </c>
      <c r="C157" s="737" t="s">
        <v>3129</v>
      </c>
      <c r="D157" s="818" t="s">
        <v>4782</v>
      </c>
      <c r="E157" s="819" t="s">
        <v>3139</v>
      </c>
      <c r="F157" s="737" t="s">
        <v>3126</v>
      </c>
      <c r="G157" s="737" t="s">
        <v>3280</v>
      </c>
      <c r="H157" s="737" t="s">
        <v>555</v>
      </c>
      <c r="I157" s="737" t="s">
        <v>3282</v>
      </c>
      <c r="J157" s="737" t="s">
        <v>691</v>
      </c>
      <c r="K157" s="737" t="s">
        <v>3283</v>
      </c>
      <c r="L157" s="738">
        <v>210.38</v>
      </c>
      <c r="M157" s="738">
        <v>420.76</v>
      </c>
      <c r="N157" s="737">
        <v>2</v>
      </c>
      <c r="O157" s="820">
        <v>1.5</v>
      </c>
      <c r="P157" s="738"/>
      <c r="Q157" s="753">
        <v>0</v>
      </c>
      <c r="R157" s="737"/>
      <c r="S157" s="753">
        <v>0</v>
      </c>
      <c r="T157" s="820"/>
      <c r="U157" s="776">
        <v>0</v>
      </c>
    </row>
    <row r="158" spans="1:21" ht="14.4" customHeight="1" x14ac:dyDescent="0.3">
      <c r="A158" s="736">
        <v>21</v>
      </c>
      <c r="B158" s="737" t="s">
        <v>2715</v>
      </c>
      <c r="C158" s="737" t="s">
        <v>3129</v>
      </c>
      <c r="D158" s="818" t="s">
        <v>4782</v>
      </c>
      <c r="E158" s="819" t="s">
        <v>3139</v>
      </c>
      <c r="F158" s="737" t="s">
        <v>3126</v>
      </c>
      <c r="G158" s="737" t="s">
        <v>3410</v>
      </c>
      <c r="H158" s="737" t="s">
        <v>1499</v>
      </c>
      <c r="I158" s="737" t="s">
        <v>3411</v>
      </c>
      <c r="J158" s="737" t="s">
        <v>2569</v>
      </c>
      <c r="K158" s="737" t="s">
        <v>3412</v>
      </c>
      <c r="L158" s="738">
        <v>2030.55</v>
      </c>
      <c r="M158" s="738">
        <v>12183.3</v>
      </c>
      <c r="N158" s="737">
        <v>6</v>
      </c>
      <c r="O158" s="820">
        <v>0.5</v>
      </c>
      <c r="P158" s="738">
        <v>12183.3</v>
      </c>
      <c r="Q158" s="753">
        <v>1</v>
      </c>
      <c r="R158" s="737">
        <v>6</v>
      </c>
      <c r="S158" s="753">
        <v>1</v>
      </c>
      <c r="T158" s="820">
        <v>0.5</v>
      </c>
      <c r="U158" s="776">
        <v>1</v>
      </c>
    </row>
    <row r="159" spans="1:21" ht="14.4" customHeight="1" x14ac:dyDescent="0.3">
      <c r="A159" s="736">
        <v>21</v>
      </c>
      <c r="B159" s="737" t="s">
        <v>2715</v>
      </c>
      <c r="C159" s="737" t="s">
        <v>3129</v>
      </c>
      <c r="D159" s="818" t="s">
        <v>4782</v>
      </c>
      <c r="E159" s="819" t="s">
        <v>3139</v>
      </c>
      <c r="F159" s="737" t="s">
        <v>3126</v>
      </c>
      <c r="G159" s="737" t="s">
        <v>3410</v>
      </c>
      <c r="H159" s="737" t="s">
        <v>1499</v>
      </c>
      <c r="I159" s="737" t="s">
        <v>2568</v>
      </c>
      <c r="J159" s="737" t="s">
        <v>2569</v>
      </c>
      <c r="K159" s="737" t="s">
        <v>2570</v>
      </c>
      <c r="L159" s="738">
        <v>10152.83</v>
      </c>
      <c r="M159" s="738">
        <v>30458.489999999998</v>
      </c>
      <c r="N159" s="737">
        <v>3</v>
      </c>
      <c r="O159" s="820">
        <v>0.5</v>
      </c>
      <c r="P159" s="738">
        <v>30458.489999999998</v>
      </c>
      <c r="Q159" s="753">
        <v>1</v>
      </c>
      <c r="R159" s="737">
        <v>3</v>
      </c>
      <c r="S159" s="753">
        <v>1</v>
      </c>
      <c r="T159" s="820">
        <v>0.5</v>
      </c>
      <c r="U159" s="776">
        <v>1</v>
      </c>
    </row>
    <row r="160" spans="1:21" ht="14.4" customHeight="1" x14ac:dyDescent="0.3">
      <c r="A160" s="736">
        <v>21</v>
      </c>
      <c r="B160" s="737" t="s">
        <v>2715</v>
      </c>
      <c r="C160" s="737" t="s">
        <v>3129</v>
      </c>
      <c r="D160" s="818" t="s">
        <v>4782</v>
      </c>
      <c r="E160" s="819" t="s">
        <v>3139</v>
      </c>
      <c r="F160" s="737" t="s">
        <v>3126</v>
      </c>
      <c r="G160" s="737" t="s">
        <v>3338</v>
      </c>
      <c r="H160" s="737" t="s">
        <v>555</v>
      </c>
      <c r="I160" s="737" t="s">
        <v>3413</v>
      </c>
      <c r="J160" s="737" t="s">
        <v>2957</v>
      </c>
      <c r="K160" s="737" t="s">
        <v>2960</v>
      </c>
      <c r="L160" s="738">
        <v>0</v>
      </c>
      <c r="M160" s="738">
        <v>0</v>
      </c>
      <c r="N160" s="737">
        <v>1</v>
      </c>
      <c r="O160" s="820">
        <v>1</v>
      </c>
      <c r="P160" s="738"/>
      <c r="Q160" s="753"/>
      <c r="R160" s="737"/>
      <c r="S160" s="753">
        <v>0</v>
      </c>
      <c r="T160" s="820"/>
      <c r="U160" s="776">
        <v>0</v>
      </c>
    </row>
    <row r="161" spans="1:21" ht="14.4" customHeight="1" x14ac:dyDescent="0.3">
      <c r="A161" s="736">
        <v>21</v>
      </c>
      <c r="B161" s="737" t="s">
        <v>2715</v>
      </c>
      <c r="C161" s="737" t="s">
        <v>3129</v>
      </c>
      <c r="D161" s="818" t="s">
        <v>4782</v>
      </c>
      <c r="E161" s="819" t="s">
        <v>3139</v>
      </c>
      <c r="F161" s="737" t="s">
        <v>3126</v>
      </c>
      <c r="G161" s="737" t="s">
        <v>3414</v>
      </c>
      <c r="H161" s="737" t="s">
        <v>1499</v>
      </c>
      <c r="I161" s="737" t="s">
        <v>1611</v>
      </c>
      <c r="J161" s="737" t="s">
        <v>2826</v>
      </c>
      <c r="K161" s="737" t="s">
        <v>2827</v>
      </c>
      <c r="L161" s="738">
        <v>133.94</v>
      </c>
      <c r="M161" s="738">
        <v>133.94</v>
      </c>
      <c r="N161" s="737">
        <v>1</v>
      </c>
      <c r="O161" s="820">
        <v>0.5</v>
      </c>
      <c r="P161" s="738">
        <v>133.94</v>
      </c>
      <c r="Q161" s="753">
        <v>1</v>
      </c>
      <c r="R161" s="737">
        <v>1</v>
      </c>
      <c r="S161" s="753">
        <v>1</v>
      </c>
      <c r="T161" s="820">
        <v>0.5</v>
      </c>
      <c r="U161" s="776">
        <v>1</v>
      </c>
    </row>
    <row r="162" spans="1:21" ht="14.4" customHeight="1" x14ac:dyDescent="0.3">
      <c r="A162" s="736">
        <v>21</v>
      </c>
      <c r="B162" s="737" t="s">
        <v>2715</v>
      </c>
      <c r="C162" s="737" t="s">
        <v>3129</v>
      </c>
      <c r="D162" s="818" t="s">
        <v>4782</v>
      </c>
      <c r="E162" s="819" t="s">
        <v>3139</v>
      </c>
      <c r="F162" s="737" t="s">
        <v>3126</v>
      </c>
      <c r="G162" s="737" t="s">
        <v>3284</v>
      </c>
      <c r="H162" s="737" t="s">
        <v>555</v>
      </c>
      <c r="I162" s="737" t="s">
        <v>3415</v>
      </c>
      <c r="J162" s="737" t="s">
        <v>3288</v>
      </c>
      <c r="K162" s="737" t="s">
        <v>3416</v>
      </c>
      <c r="L162" s="738">
        <v>0</v>
      </c>
      <c r="M162" s="738">
        <v>0</v>
      </c>
      <c r="N162" s="737">
        <v>1</v>
      </c>
      <c r="O162" s="820">
        <v>1</v>
      </c>
      <c r="P162" s="738">
        <v>0</v>
      </c>
      <c r="Q162" s="753"/>
      <c r="R162" s="737">
        <v>1</v>
      </c>
      <c r="S162" s="753">
        <v>1</v>
      </c>
      <c r="T162" s="820">
        <v>1</v>
      </c>
      <c r="U162" s="776">
        <v>1</v>
      </c>
    </row>
    <row r="163" spans="1:21" ht="14.4" customHeight="1" x14ac:dyDescent="0.3">
      <c r="A163" s="736">
        <v>21</v>
      </c>
      <c r="B163" s="737" t="s">
        <v>2715</v>
      </c>
      <c r="C163" s="737" t="s">
        <v>3129</v>
      </c>
      <c r="D163" s="818" t="s">
        <v>4782</v>
      </c>
      <c r="E163" s="819" t="s">
        <v>3139</v>
      </c>
      <c r="F163" s="737" t="s">
        <v>3126</v>
      </c>
      <c r="G163" s="737" t="s">
        <v>3284</v>
      </c>
      <c r="H163" s="737" t="s">
        <v>555</v>
      </c>
      <c r="I163" s="737" t="s">
        <v>3417</v>
      </c>
      <c r="J163" s="737" t="s">
        <v>3149</v>
      </c>
      <c r="K163" s="737"/>
      <c r="L163" s="738">
        <v>100.62</v>
      </c>
      <c r="M163" s="738">
        <v>201.24</v>
      </c>
      <c r="N163" s="737">
        <v>2</v>
      </c>
      <c r="O163" s="820">
        <v>0.5</v>
      </c>
      <c r="P163" s="738"/>
      <c r="Q163" s="753">
        <v>0</v>
      </c>
      <c r="R163" s="737"/>
      <c r="S163" s="753">
        <v>0</v>
      </c>
      <c r="T163" s="820"/>
      <c r="U163" s="776">
        <v>0</v>
      </c>
    </row>
    <row r="164" spans="1:21" ht="14.4" customHeight="1" x14ac:dyDescent="0.3">
      <c r="A164" s="736">
        <v>21</v>
      </c>
      <c r="B164" s="737" t="s">
        <v>2715</v>
      </c>
      <c r="C164" s="737" t="s">
        <v>3129</v>
      </c>
      <c r="D164" s="818" t="s">
        <v>4782</v>
      </c>
      <c r="E164" s="819" t="s">
        <v>3139</v>
      </c>
      <c r="F164" s="737" t="s">
        <v>3126</v>
      </c>
      <c r="G164" s="737" t="s">
        <v>3284</v>
      </c>
      <c r="H164" s="737" t="s">
        <v>555</v>
      </c>
      <c r="I164" s="737" t="s">
        <v>3418</v>
      </c>
      <c r="J164" s="737" t="s">
        <v>1300</v>
      </c>
      <c r="K164" s="737" t="s">
        <v>3419</v>
      </c>
      <c r="L164" s="738">
        <v>100.62</v>
      </c>
      <c r="M164" s="738">
        <v>301.86</v>
      </c>
      <c r="N164" s="737">
        <v>3</v>
      </c>
      <c r="O164" s="820">
        <v>1</v>
      </c>
      <c r="P164" s="738"/>
      <c r="Q164" s="753">
        <v>0</v>
      </c>
      <c r="R164" s="737"/>
      <c r="S164" s="753">
        <v>0</v>
      </c>
      <c r="T164" s="820"/>
      <c r="U164" s="776">
        <v>0</v>
      </c>
    </row>
    <row r="165" spans="1:21" ht="14.4" customHeight="1" x14ac:dyDescent="0.3">
      <c r="A165" s="736">
        <v>21</v>
      </c>
      <c r="B165" s="737" t="s">
        <v>2715</v>
      </c>
      <c r="C165" s="737" t="s">
        <v>3129</v>
      </c>
      <c r="D165" s="818" t="s">
        <v>4782</v>
      </c>
      <c r="E165" s="819" t="s">
        <v>3139</v>
      </c>
      <c r="F165" s="737" t="s">
        <v>3128</v>
      </c>
      <c r="G165" s="737" t="s">
        <v>3420</v>
      </c>
      <c r="H165" s="737" t="s">
        <v>555</v>
      </c>
      <c r="I165" s="737" t="s">
        <v>3421</v>
      </c>
      <c r="J165" s="737" t="s">
        <v>3422</v>
      </c>
      <c r="K165" s="737" t="s">
        <v>3423</v>
      </c>
      <c r="L165" s="738">
        <v>1267.1300000000001</v>
      </c>
      <c r="M165" s="738">
        <v>2534.2600000000002</v>
      </c>
      <c r="N165" s="737">
        <v>2</v>
      </c>
      <c r="O165" s="820">
        <v>2</v>
      </c>
      <c r="P165" s="738">
        <v>1267.1300000000001</v>
      </c>
      <c r="Q165" s="753">
        <v>0.5</v>
      </c>
      <c r="R165" s="737">
        <v>1</v>
      </c>
      <c r="S165" s="753">
        <v>0.5</v>
      </c>
      <c r="T165" s="820">
        <v>1</v>
      </c>
      <c r="U165" s="776">
        <v>0.5</v>
      </c>
    </row>
    <row r="166" spans="1:21" ht="14.4" customHeight="1" x14ac:dyDescent="0.3">
      <c r="A166" s="736">
        <v>21</v>
      </c>
      <c r="B166" s="737" t="s">
        <v>2715</v>
      </c>
      <c r="C166" s="737" t="s">
        <v>3129</v>
      </c>
      <c r="D166" s="818" t="s">
        <v>4782</v>
      </c>
      <c r="E166" s="819" t="s">
        <v>3139</v>
      </c>
      <c r="F166" s="737" t="s">
        <v>3128</v>
      </c>
      <c r="G166" s="737" t="s">
        <v>3420</v>
      </c>
      <c r="H166" s="737" t="s">
        <v>555</v>
      </c>
      <c r="I166" s="737" t="s">
        <v>3424</v>
      </c>
      <c r="J166" s="737" t="s">
        <v>3425</v>
      </c>
      <c r="K166" s="737" t="s">
        <v>3426</v>
      </c>
      <c r="L166" s="738">
        <v>1000</v>
      </c>
      <c r="M166" s="738">
        <v>3000</v>
      </c>
      <c r="N166" s="737">
        <v>3</v>
      </c>
      <c r="O166" s="820">
        <v>3</v>
      </c>
      <c r="P166" s="738">
        <v>1000</v>
      </c>
      <c r="Q166" s="753">
        <v>0.33333333333333331</v>
      </c>
      <c r="R166" s="737">
        <v>1</v>
      </c>
      <c r="S166" s="753">
        <v>0.33333333333333331</v>
      </c>
      <c r="T166" s="820">
        <v>1</v>
      </c>
      <c r="U166" s="776">
        <v>0.33333333333333331</v>
      </c>
    </row>
    <row r="167" spans="1:21" ht="14.4" customHeight="1" x14ac:dyDescent="0.3">
      <c r="A167" s="736">
        <v>21</v>
      </c>
      <c r="B167" s="737" t="s">
        <v>2715</v>
      </c>
      <c r="C167" s="737" t="s">
        <v>3129</v>
      </c>
      <c r="D167" s="818" t="s">
        <v>4782</v>
      </c>
      <c r="E167" s="819" t="s">
        <v>3157</v>
      </c>
      <c r="F167" s="737" t="s">
        <v>3126</v>
      </c>
      <c r="G167" s="737" t="s">
        <v>3427</v>
      </c>
      <c r="H167" s="737" t="s">
        <v>555</v>
      </c>
      <c r="I167" s="737" t="s">
        <v>1201</v>
      </c>
      <c r="J167" s="737" t="s">
        <v>3428</v>
      </c>
      <c r="K167" s="737" t="s">
        <v>3429</v>
      </c>
      <c r="L167" s="738">
        <v>35.11</v>
      </c>
      <c r="M167" s="738">
        <v>35.11</v>
      </c>
      <c r="N167" s="737">
        <v>1</v>
      </c>
      <c r="O167" s="820">
        <v>0.5</v>
      </c>
      <c r="P167" s="738">
        <v>35.11</v>
      </c>
      <c r="Q167" s="753">
        <v>1</v>
      </c>
      <c r="R167" s="737">
        <v>1</v>
      </c>
      <c r="S167" s="753">
        <v>1</v>
      </c>
      <c r="T167" s="820">
        <v>0.5</v>
      </c>
      <c r="U167" s="776">
        <v>1</v>
      </c>
    </row>
    <row r="168" spans="1:21" ht="14.4" customHeight="1" x14ac:dyDescent="0.3">
      <c r="A168" s="736">
        <v>21</v>
      </c>
      <c r="B168" s="737" t="s">
        <v>2715</v>
      </c>
      <c r="C168" s="737" t="s">
        <v>3129</v>
      </c>
      <c r="D168" s="818" t="s">
        <v>4782</v>
      </c>
      <c r="E168" s="819" t="s">
        <v>3157</v>
      </c>
      <c r="F168" s="737" t="s">
        <v>3126</v>
      </c>
      <c r="G168" s="737" t="s">
        <v>3197</v>
      </c>
      <c r="H168" s="737" t="s">
        <v>555</v>
      </c>
      <c r="I168" s="737" t="s">
        <v>967</v>
      </c>
      <c r="J168" s="737" t="s">
        <v>968</v>
      </c>
      <c r="K168" s="737" t="s">
        <v>3069</v>
      </c>
      <c r="L168" s="738">
        <v>62.18</v>
      </c>
      <c r="M168" s="738">
        <v>62.18</v>
      </c>
      <c r="N168" s="737">
        <v>1</v>
      </c>
      <c r="O168" s="820">
        <v>0.5</v>
      </c>
      <c r="P168" s="738"/>
      <c r="Q168" s="753">
        <v>0</v>
      </c>
      <c r="R168" s="737"/>
      <c r="S168" s="753">
        <v>0</v>
      </c>
      <c r="T168" s="820"/>
      <c r="U168" s="776">
        <v>0</v>
      </c>
    </row>
    <row r="169" spans="1:21" ht="14.4" customHeight="1" x14ac:dyDescent="0.3">
      <c r="A169" s="736">
        <v>21</v>
      </c>
      <c r="B169" s="737" t="s">
        <v>2715</v>
      </c>
      <c r="C169" s="737" t="s">
        <v>3129</v>
      </c>
      <c r="D169" s="818" t="s">
        <v>4782</v>
      </c>
      <c r="E169" s="819" t="s">
        <v>3157</v>
      </c>
      <c r="F169" s="737" t="s">
        <v>3126</v>
      </c>
      <c r="G169" s="737" t="s">
        <v>3202</v>
      </c>
      <c r="H169" s="737" t="s">
        <v>555</v>
      </c>
      <c r="I169" s="737" t="s">
        <v>1813</v>
      </c>
      <c r="J169" s="737" t="s">
        <v>1814</v>
      </c>
      <c r="K169" s="737" t="s">
        <v>3200</v>
      </c>
      <c r="L169" s="738">
        <v>78.33</v>
      </c>
      <c r="M169" s="738">
        <v>78.33</v>
      </c>
      <c r="N169" s="737">
        <v>1</v>
      </c>
      <c r="O169" s="820">
        <v>0.5</v>
      </c>
      <c r="P169" s="738"/>
      <c r="Q169" s="753">
        <v>0</v>
      </c>
      <c r="R169" s="737"/>
      <c r="S169" s="753">
        <v>0</v>
      </c>
      <c r="T169" s="820"/>
      <c r="U169" s="776">
        <v>0</v>
      </c>
    </row>
    <row r="170" spans="1:21" ht="14.4" customHeight="1" x14ac:dyDescent="0.3">
      <c r="A170" s="736">
        <v>21</v>
      </c>
      <c r="B170" s="737" t="s">
        <v>2715</v>
      </c>
      <c r="C170" s="737" t="s">
        <v>3129</v>
      </c>
      <c r="D170" s="818" t="s">
        <v>4782</v>
      </c>
      <c r="E170" s="819" t="s">
        <v>3157</v>
      </c>
      <c r="F170" s="737" t="s">
        <v>3126</v>
      </c>
      <c r="G170" s="737" t="s">
        <v>3203</v>
      </c>
      <c r="H170" s="737" t="s">
        <v>1499</v>
      </c>
      <c r="I170" s="737" t="s">
        <v>3204</v>
      </c>
      <c r="J170" s="737" t="s">
        <v>1602</v>
      </c>
      <c r="K170" s="737" t="s">
        <v>3205</v>
      </c>
      <c r="L170" s="738">
        <v>170.32</v>
      </c>
      <c r="M170" s="738">
        <v>170.32</v>
      </c>
      <c r="N170" s="737">
        <v>1</v>
      </c>
      <c r="O170" s="820">
        <v>0.5</v>
      </c>
      <c r="P170" s="738">
        <v>170.32</v>
      </c>
      <c r="Q170" s="753">
        <v>1</v>
      </c>
      <c r="R170" s="737">
        <v>1</v>
      </c>
      <c r="S170" s="753">
        <v>1</v>
      </c>
      <c r="T170" s="820">
        <v>0.5</v>
      </c>
      <c r="U170" s="776">
        <v>1</v>
      </c>
    </row>
    <row r="171" spans="1:21" ht="14.4" customHeight="1" x14ac:dyDescent="0.3">
      <c r="A171" s="736">
        <v>21</v>
      </c>
      <c r="B171" s="737" t="s">
        <v>2715</v>
      </c>
      <c r="C171" s="737" t="s">
        <v>3129</v>
      </c>
      <c r="D171" s="818" t="s">
        <v>4782</v>
      </c>
      <c r="E171" s="819" t="s">
        <v>3157</v>
      </c>
      <c r="F171" s="737" t="s">
        <v>3126</v>
      </c>
      <c r="G171" s="737" t="s">
        <v>3210</v>
      </c>
      <c r="H171" s="737" t="s">
        <v>555</v>
      </c>
      <c r="I171" s="737" t="s">
        <v>1104</v>
      </c>
      <c r="J171" s="737" t="s">
        <v>1105</v>
      </c>
      <c r="K171" s="737" t="s">
        <v>3211</v>
      </c>
      <c r="L171" s="738">
        <v>344</v>
      </c>
      <c r="M171" s="738">
        <v>1032</v>
      </c>
      <c r="N171" s="737">
        <v>3</v>
      </c>
      <c r="O171" s="820">
        <v>1</v>
      </c>
      <c r="P171" s="738"/>
      <c r="Q171" s="753">
        <v>0</v>
      </c>
      <c r="R171" s="737"/>
      <c r="S171" s="753">
        <v>0</v>
      </c>
      <c r="T171" s="820"/>
      <c r="U171" s="776">
        <v>0</v>
      </c>
    </row>
    <row r="172" spans="1:21" ht="14.4" customHeight="1" x14ac:dyDescent="0.3">
      <c r="A172" s="736">
        <v>21</v>
      </c>
      <c r="B172" s="737" t="s">
        <v>2715</v>
      </c>
      <c r="C172" s="737" t="s">
        <v>3129</v>
      </c>
      <c r="D172" s="818" t="s">
        <v>4782</v>
      </c>
      <c r="E172" s="819" t="s">
        <v>3157</v>
      </c>
      <c r="F172" s="737" t="s">
        <v>3126</v>
      </c>
      <c r="G172" s="737" t="s">
        <v>3430</v>
      </c>
      <c r="H172" s="737" t="s">
        <v>555</v>
      </c>
      <c r="I172" s="737" t="s">
        <v>655</v>
      </c>
      <c r="J172" s="737" t="s">
        <v>656</v>
      </c>
      <c r="K172" s="737" t="s">
        <v>3431</v>
      </c>
      <c r="L172" s="738">
        <v>105.63</v>
      </c>
      <c r="M172" s="738">
        <v>105.63</v>
      </c>
      <c r="N172" s="737">
        <v>1</v>
      </c>
      <c r="O172" s="820">
        <v>1</v>
      </c>
      <c r="P172" s="738"/>
      <c r="Q172" s="753">
        <v>0</v>
      </c>
      <c r="R172" s="737"/>
      <c r="S172" s="753">
        <v>0</v>
      </c>
      <c r="T172" s="820"/>
      <c r="U172" s="776">
        <v>0</v>
      </c>
    </row>
    <row r="173" spans="1:21" ht="14.4" customHeight="1" x14ac:dyDescent="0.3">
      <c r="A173" s="736">
        <v>21</v>
      </c>
      <c r="B173" s="737" t="s">
        <v>2715</v>
      </c>
      <c r="C173" s="737" t="s">
        <v>3129</v>
      </c>
      <c r="D173" s="818" t="s">
        <v>4782</v>
      </c>
      <c r="E173" s="819" t="s">
        <v>3157</v>
      </c>
      <c r="F173" s="737" t="s">
        <v>3126</v>
      </c>
      <c r="G173" s="737" t="s">
        <v>3224</v>
      </c>
      <c r="H173" s="737" t="s">
        <v>555</v>
      </c>
      <c r="I173" s="737" t="s">
        <v>3226</v>
      </c>
      <c r="J173" s="737" t="s">
        <v>807</v>
      </c>
      <c r="K173" s="737" t="s">
        <v>3225</v>
      </c>
      <c r="L173" s="738">
        <v>107.27</v>
      </c>
      <c r="M173" s="738">
        <v>107.27</v>
      </c>
      <c r="N173" s="737">
        <v>1</v>
      </c>
      <c r="O173" s="820">
        <v>1</v>
      </c>
      <c r="P173" s="738">
        <v>107.27</v>
      </c>
      <c r="Q173" s="753">
        <v>1</v>
      </c>
      <c r="R173" s="737">
        <v>1</v>
      </c>
      <c r="S173" s="753">
        <v>1</v>
      </c>
      <c r="T173" s="820">
        <v>1</v>
      </c>
      <c r="U173" s="776">
        <v>1</v>
      </c>
    </row>
    <row r="174" spans="1:21" ht="14.4" customHeight="1" x14ac:dyDescent="0.3">
      <c r="A174" s="736">
        <v>21</v>
      </c>
      <c r="B174" s="737" t="s">
        <v>2715</v>
      </c>
      <c r="C174" s="737" t="s">
        <v>3129</v>
      </c>
      <c r="D174" s="818" t="s">
        <v>4782</v>
      </c>
      <c r="E174" s="819" t="s">
        <v>3157</v>
      </c>
      <c r="F174" s="737" t="s">
        <v>3126</v>
      </c>
      <c r="G174" s="737" t="s">
        <v>3432</v>
      </c>
      <c r="H174" s="737" t="s">
        <v>555</v>
      </c>
      <c r="I174" s="737" t="s">
        <v>3433</v>
      </c>
      <c r="J174" s="737" t="s">
        <v>3434</v>
      </c>
      <c r="K174" s="737" t="s">
        <v>3281</v>
      </c>
      <c r="L174" s="738">
        <v>32.81</v>
      </c>
      <c r="M174" s="738">
        <v>32.81</v>
      </c>
      <c r="N174" s="737">
        <v>1</v>
      </c>
      <c r="O174" s="820">
        <v>1</v>
      </c>
      <c r="P174" s="738"/>
      <c r="Q174" s="753">
        <v>0</v>
      </c>
      <c r="R174" s="737"/>
      <c r="S174" s="753">
        <v>0</v>
      </c>
      <c r="T174" s="820"/>
      <c r="U174" s="776">
        <v>0</v>
      </c>
    </row>
    <row r="175" spans="1:21" ht="14.4" customHeight="1" x14ac:dyDescent="0.3">
      <c r="A175" s="736">
        <v>21</v>
      </c>
      <c r="B175" s="737" t="s">
        <v>2715</v>
      </c>
      <c r="C175" s="737" t="s">
        <v>3129</v>
      </c>
      <c r="D175" s="818" t="s">
        <v>4782</v>
      </c>
      <c r="E175" s="819" t="s">
        <v>3157</v>
      </c>
      <c r="F175" s="737" t="s">
        <v>3126</v>
      </c>
      <c r="G175" s="737" t="s">
        <v>3227</v>
      </c>
      <c r="H175" s="737" t="s">
        <v>555</v>
      </c>
      <c r="I175" s="737" t="s">
        <v>718</v>
      </c>
      <c r="J175" s="737" t="s">
        <v>719</v>
      </c>
      <c r="K175" s="737" t="s">
        <v>3435</v>
      </c>
      <c r="L175" s="738">
        <v>55.01</v>
      </c>
      <c r="M175" s="738">
        <v>55.01</v>
      </c>
      <c r="N175" s="737">
        <v>1</v>
      </c>
      <c r="O175" s="820">
        <v>1</v>
      </c>
      <c r="P175" s="738">
        <v>55.01</v>
      </c>
      <c r="Q175" s="753">
        <v>1</v>
      </c>
      <c r="R175" s="737">
        <v>1</v>
      </c>
      <c r="S175" s="753">
        <v>1</v>
      </c>
      <c r="T175" s="820">
        <v>1</v>
      </c>
      <c r="U175" s="776">
        <v>1</v>
      </c>
    </row>
    <row r="176" spans="1:21" ht="14.4" customHeight="1" x14ac:dyDescent="0.3">
      <c r="A176" s="736">
        <v>21</v>
      </c>
      <c r="B176" s="737" t="s">
        <v>2715</v>
      </c>
      <c r="C176" s="737" t="s">
        <v>3129</v>
      </c>
      <c r="D176" s="818" t="s">
        <v>4782</v>
      </c>
      <c r="E176" s="819" t="s">
        <v>3157</v>
      </c>
      <c r="F176" s="737" t="s">
        <v>3126</v>
      </c>
      <c r="G176" s="737" t="s">
        <v>3227</v>
      </c>
      <c r="H176" s="737" t="s">
        <v>555</v>
      </c>
      <c r="I176" s="737" t="s">
        <v>2201</v>
      </c>
      <c r="J176" s="737" t="s">
        <v>941</v>
      </c>
      <c r="K176" s="737" t="s">
        <v>3228</v>
      </c>
      <c r="L176" s="738">
        <v>33</v>
      </c>
      <c r="M176" s="738">
        <v>33</v>
      </c>
      <c r="N176" s="737">
        <v>1</v>
      </c>
      <c r="O176" s="820">
        <v>0.5</v>
      </c>
      <c r="P176" s="738">
        <v>33</v>
      </c>
      <c r="Q176" s="753">
        <v>1</v>
      </c>
      <c r="R176" s="737">
        <v>1</v>
      </c>
      <c r="S176" s="753">
        <v>1</v>
      </c>
      <c r="T176" s="820">
        <v>0.5</v>
      </c>
      <c r="U176" s="776">
        <v>1</v>
      </c>
    </row>
    <row r="177" spans="1:21" ht="14.4" customHeight="1" x14ac:dyDescent="0.3">
      <c r="A177" s="736">
        <v>21</v>
      </c>
      <c r="B177" s="737" t="s">
        <v>2715</v>
      </c>
      <c r="C177" s="737" t="s">
        <v>3129</v>
      </c>
      <c r="D177" s="818" t="s">
        <v>4782</v>
      </c>
      <c r="E177" s="819" t="s">
        <v>3157</v>
      </c>
      <c r="F177" s="737" t="s">
        <v>3126</v>
      </c>
      <c r="G177" s="737" t="s">
        <v>3233</v>
      </c>
      <c r="H177" s="737" t="s">
        <v>555</v>
      </c>
      <c r="I177" s="737" t="s">
        <v>1447</v>
      </c>
      <c r="J177" s="737" t="s">
        <v>1448</v>
      </c>
      <c r="K177" s="737" t="s">
        <v>3311</v>
      </c>
      <c r="L177" s="738">
        <v>0</v>
      </c>
      <c r="M177" s="738">
        <v>0</v>
      </c>
      <c r="N177" s="737">
        <v>1</v>
      </c>
      <c r="O177" s="820">
        <v>0.5</v>
      </c>
      <c r="P177" s="738"/>
      <c r="Q177" s="753"/>
      <c r="R177" s="737"/>
      <c r="S177" s="753">
        <v>0</v>
      </c>
      <c r="T177" s="820"/>
      <c r="U177" s="776">
        <v>0</v>
      </c>
    </row>
    <row r="178" spans="1:21" ht="14.4" customHeight="1" x14ac:dyDescent="0.3">
      <c r="A178" s="736">
        <v>21</v>
      </c>
      <c r="B178" s="737" t="s">
        <v>2715</v>
      </c>
      <c r="C178" s="737" t="s">
        <v>3129</v>
      </c>
      <c r="D178" s="818" t="s">
        <v>4782</v>
      </c>
      <c r="E178" s="819" t="s">
        <v>3157</v>
      </c>
      <c r="F178" s="737" t="s">
        <v>3126</v>
      </c>
      <c r="G178" s="737" t="s">
        <v>3240</v>
      </c>
      <c r="H178" s="737" t="s">
        <v>555</v>
      </c>
      <c r="I178" s="737" t="s">
        <v>875</v>
      </c>
      <c r="J178" s="737" t="s">
        <v>876</v>
      </c>
      <c r="K178" s="737" t="s">
        <v>3241</v>
      </c>
      <c r="L178" s="738">
        <v>53.57</v>
      </c>
      <c r="M178" s="738">
        <v>107.14</v>
      </c>
      <c r="N178" s="737">
        <v>2</v>
      </c>
      <c r="O178" s="820">
        <v>1</v>
      </c>
      <c r="P178" s="738">
        <v>53.57</v>
      </c>
      <c r="Q178" s="753">
        <v>0.5</v>
      </c>
      <c r="R178" s="737">
        <v>1</v>
      </c>
      <c r="S178" s="753">
        <v>0.5</v>
      </c>
      <c r="T178" s="820">
        <v>0.5</v>
      </c>
      <c r="U178" s="776">
        <v>0.5</v>
      </c>
    </row>
    <row r="179" spans="1:21" ht="14.4" customHeight="1" x14ac:dyDescent="0.3">
      <c r="A179" s="736">
        <v>21</v>
      </c>
      <c r="B179" s="737" t="s">
        <v>2715</v>
      </c>
      <c r="C179" s="737" t="s">
        <v>3129</v>
      </c>
      <c r="D179" s="818" t="s">
        <v>4782</v>
      </c>
      <c r="E179" s="819" t="s">
        <v>3157</v>
      </c>
      <c r="F179" s="737" t="s">
        <v>3126</v>
      </c>
      <c r="G179" s="737" t="s">
        <v>3245</v>
      </c>
      <c r="H179" s="737" t="s">
        <v>1499</v>
      </c>
      <c r="I179" s="737" t="s">
        <v>1523</v>
      </c>
      <c r="J179" s="737" t="s">
        <v>2953</v>
      </c>
      <c r="K179" s="737" t="s">
        <v>2954</v>
      </c>
      <c r="L179" s="738">
        <v>0</v>
      </c>
      <c r="M179" s="738">
        <v>0</v>
      </c>
      <c r="N179" s="737">
        <v>2</v>
      </c>
      <c r="O179" s="820">
        <v>1</v>
      </c>
      <c r="P179" s="738">
        <v>0</v>
      </c>
      <c r="Q179" s="753"/>
      <c r="R179" s="737">
        <v>2</v>
      </c>
      <c r="S179" s="753">
        <v>1</v>
      </c>
      <c r="T179" s="820">
        <v>1</v>
      </c>
      <c r="U179" s="776">
        <v>1</v>
      </c>
    </row>
    <row r="180" spans="1:21" ht="14.4" customHeight="1" x14ac:dyDescent="0.3">
      <c r="A180" s="736">
        <v>21</v>
      </c>
      <c r="B180" s="737" t="s">
        <v>2715</v>
      </c>
      <c r="C180" s="737" t="s">
        <v>3129</v>
      </c>
      <c r="D180" s="818" t="s">
        <v>4782</v>
      </c>
      <c r="E180" s="819" t="s">
        <v>3157</v>
      </c>
      <c r="F180" s="737" t="s">
        <v>3126</v>
      </c>
      <c r="G180" s="737" t="s">
        <v>3436</v>
      </c>
      <c r="H180" s="737" t="s">
        <v>555</v>
      </c>
      <c r="I180" s="737" t="s">
        <v>1420</v>
      </c>
      <c r="J180" s="737" t="s">
        <v>1421</v>
      </c>
      <c r="K180" s="737" t="s">
        <v>3437</v>
      </c>
      <c r="L180" s="738">
        <v>374.79</v>
      </c>
      <c r="M180" s="738">
        <v>749.58</v>
      </c>
      <c r="N180" s="737">
        <v>2</v>
      </c>
      <c r="O180" s="820">
        <v>1</v>
      </c>
      <c r="P180" s="738">
        <v>749.58</v>
      </c>
      <c r="Q180" s="753">
        <v>1</v>
      </c>
      <c r="R180" s="737">
        <v>2</v>
      </c>
      <c r="S180" s="753">
        <v>1</v>
      </c>
      <c r="T180" s="820">
        <v>1</v>
      </c>
      <c r="U180" s="776">
        <v>1</v>
      </c>
    </row>
    <row r="181" spans="1:21" ht="14.4" customHeight="1" x14ac:dyDescent="0.3">
      <c r="A181" s="736">
        <v>21</v>
      </c>
      <c r="B181" s="737" t="s">
        <v>2715</v>
      </c>
      <c r="C181" s="737" t="s">
        <v>3129</v>
      </c>
      <c r="D181" s="818" t="s">
        <v>4782</v>
      </c>
      <c r="E181" s="819" t="s">
        <v>3157</v>
      </c>
      <c r="F181" s="737" t="s">
        <v>3126</v>
      </c>
      <c r="G181" s="737" t="s">
        <v>3181</v>
      </c>
      <c r="H181" s="737" t="s">
        <v>1499</v>
      </c>
      <c r="I181" s="737" t="s">
        <v>3250</v>
      </c>
      <c r="J181" s="737" t="s">
        <v>1535</v>
      </c>
      <c r="K181" s="737" t="s">
        <v>3251</v>
      </c>
      <c r="L181" s="738">
        <v>1385.62</v>
      </c>
      <c r="M181" s="738">
        <v>4156.8599999999997</v>
      </c>
      <c r="N181" s="737">
        <v>3</v>
      </c>
      <c r="O181" s="820">
        <v>1</v>
      </c>
      <c r="P181" s="738"/>
      <c r="Q181" s="753">
        <v>0</v>
      </c>
      <c r="R181" s="737"/>
      <c r="S181" s="753">
        <v>0</v>
      </c>
      <c r="T181" s="820"/>
      <c r="U181" s="776">
        <v>0</v>
      </c>
    </row>
    <row r="182" spans="1:21" ht="14.4" customHeight="1" x14ac:dyDescent="0.3">
      <c r="A182" s="736">
        <v>21</v>
      </c>
      <c r="B182" s="737" t="s">
        <v>2715</v>
      </c>
      <c r="C182" s="737" t="s">
        <v>3129</v>
      </c>
      <c r="D182" s="818" t="s">
        <v>4782</v>
      </c>
      <c r="E182" s="819" t="s">
        <v>3157</v>
      </c>
      <c r="F182" s="737" t="s">
        <v>3126</v>
      </c>
      <c r="G182" s="737" t="s">
        <v>3438</v>
      </c>
      <c r="H182" s="737" t="s">
        <v>555</v>
      </c>
      <c r="I182" s="737" t="s">
        <v>2403</v>
      </c>
      <c r="J182" s="737" t="s">
        <v>2404</v>
      </c>
      <c r="K182" s="737" t="s">
        <v>3439</v>
      </c>
      <c r="L182" s="738">
        <v>78.33</v>
      </c>
      <c r="M182" s="738">
        <v>156.66</v>
      </c>
      <c r="N182" s="737">
        <v>2</v>
      </c>
      <c r="O182" s="820">
        <v>1</v>
      </c>
      <c r="P182" s="738">
        <v>156.66</v>
      </c>
      <c r="Q182" s="753">
        <v>1</v>
      </c>
      <c r="R182" s="737">
        <v>2</v>
      </c>
      <c r="S182" s="753">
        <v>1</v>
      </c>
      <c r="T182" s="820">
        <v>1</v>
      </c>
      <c r="U182" s="776">
        <v>1</v>
      </c>
    </row>
    <row r="183" spans="1:21" ht="14.4" customHeight="1" x14ac:dyDescent="0.3">
      <c r="A183" s="736">
        <v>21</v>
      </c>
      <c r="B183" s="737" t="s">
        <v>2715</v>
      </c>
      <c r="C183" s="737" t="s">
        <v>3129</v>
      </c>
      <c r="D183" s="818" t="s">
        <v>4782</v>
      </c>
      <c r="E183" s="819" t="s">
        <v>3157</v>
      </c>
      <c r="F183" s="737" t="s">
        <v>3126</v>
      </c>
      <c r="G183" s="737" t="s">
        <v>3257</v>
      </c>
      <c r="H183" s="737" t="s">
        <v>555</v>
      </c>
      <c r="I183" s="737" t="s">
        <v>3258</v>
      </c>
      <c r="J183" s="737" t="s">
        <v>1468</v>
      </c>
      <c r="K183" s="737" t="s">
        <v>2824</v>
      </c>
      <c r="L183" s="738">
        <v>93.71</v>
      </c>
      <c r="M183" s="738">
        <v>93.71</v>
      </c>
      <c r="N183" s="737">
        <v>1</v>
      </c>
      <c r="O183" s="820">
        <v>0.5</v>
      </c>
      <c r="P183" s="738">
        <v>93.71</v>
      </c>
      <c r="Q183" s="753">
        <v>1</v>
      </c>
      <c r="R183" s="737">
        <v>1</v>
      </c>
      <c r="S183" s="753">
        <v>1</v>
      </c>
      <c r="T183" s="820">
        <v>0.5</v>
      </c>
      <c r="U183" s="776">
        <v>1</v>
      </c>
    </row>
    <row r="184" spans="1:21" ht="14.4" customHeight="1" x14ac:dyDescent="0.3">
      <c r="A184" s="736">
        <v>21</v>
      </c>
      <c r="B184" s="737" t="s">
        <v>2715</v>
      </c>
      <c r="C184" s="737" t="s">
        <v>3129</v>
      </c>
      <c r="D184" s="818" t="s">
        <v>4782</v>
      </c>
      <c r="E184" s="819" t="s">
        <v>3157</v>
      </c>
      <c r="F184" s="737" t="s">
        <v>3126</v>
      </c>
      <c r="G184" s="737" t="s">
        <v>3266</v>
      </c>
      <c r="H184" s="737" t="s">
        <v>555</v>
      </c>
      <c r="I184" s="737" t="s">
        <v>3440</v>
      </c>
      <c r="J184" s="737" t="s">
        <v>3324</v>
      </c>
      <c r="K184" s="737" t="s">
        <v>3441</v>
      </c>
      <c r="L184" s="738">
        <v>334.27</v>
      </c>
      <c r="M184" s="738">
        <v>334.27</v>
      </c>
      <c r="N184" s="737">
        <v>1</v>
      </c>
      <c r="O184" s="820">
        <v>0.5</v>
      </c>
      <c r="P184" s="738">
        <v>334.27</v>
      </c>
      <c r="Q184" s="753">
        <v>1</v>
      </c>
      <c r="R184" s="737">
        <v>1</v>
      </c>
      <c r="S184" s="753">
        <v>1</v>
      </c>
      <c r="T184" s="820">
        <v>0.5</v>
      </c>
      <c r="U184" s="776">
        <v>1</v>
      </c>
    </row>
    <row r="185" spans="1:21" ht="14.4" customHeight="1" x14ac:dyDescent="0.3">
      <c r="A185" s="736">
        <v>21</v>
      </c>
      <c r="B185" s="737" t="s">
        <v>2715</v>
      </c>
      <c r="C185" s="737" t="s">
        <v>3129</v>
      </c>
      <c r="D185" s="818" t="s">
        <v>4782</v>
      </c>
      <c r="E185" s="819" t="s">
        <v>3157</v>
      </c>
      <c r="F185" s="737" t="s">
        <v>3126</v>
      </c>
      <c r="G185" s="737" t="s">
        <v>3182</v>
      </c>
      <c r="H185" s="737" t="s">
        <v>555</v>
      </c>
      <c r="I185" s="737" t="s">
        <v>1344</v>
      </c>
      <c r="J185" s="737" t="s">
        <v>1345</v>
      </c>
      <c r="K185" s="737" t="s">
        <v>3184</v>
      </c>
      <c r="L185" s="738">
        <v>108.44</v>
      </c>
      <c r="M185" s="738">
        <v>108.44</v>
      </c>
      <c r="N185" s="737">
        <v>1</v>
      </c>
      <c r="O185" s="820">
        <v>1</v>
      </c>
      <c r="P185" s="738">
        <v>108.44</v>
      </c>
      <c r="Q185" s="753">
        <v>1</v>
      </c>
      <c r="R185" s="737">
        <v>1</v>
      </c>
      <c r="S185" s="753">
        <v>1</v>
      </c>
      <c r="T185" s="820">
        <v>1</v>
      </c>
      <c r="U185" s="776">
        <v>1</v>
      </c>
    </row>
    <row r="186" spans="1:21" ht="14.4" customHeight="1" x14ac:dyDescent="0.3">
      <c r="A186" s="736">
        <v>21</v>
      </c>
      <c r="B186" s="737" t="s">
        <v>2715</v>
      </c>
      <c r="C186" s="737" t="s">
        <v>3129</v>
      </c>
      <c r="D186" s="818" t="s">
        <v>4782</v>
      </c>
      <c r="E186" s="819" t="s">
        <v>3157</v>
      </c>
      <c r="F186" s="737" t="s">
        <v>3126</v>
      </c>
      <c r="G186" s="737" t="s">
        <v>3442</v>
      </c>
      <c r="H186" s="737" t="s">
        <v>555</v>
      </c>
      <c r="I186" s="737" t="s">
        <v>841</v>
      </c>
      <c r="J186" s="737" t="s">
        <v>842</v>
      </c>
      <c r="K186" s="737" t="s">
        <v>3059</v>
      </c>
      <c r="L186" s="738">
        <v>105.46</v>
      </c>
      <c r="M186" s="738">
        <v>105.46</v>
      </c>
      <c r="N186" s="737">
        <v>1</v>
      </c>
      <c r="O186" s="820">
        <v>0.5</v>
      </c>
      <c r="P186" s="738"/>
      <c r="Q186" s="753">
        <v>0</v>
      </c>
      <c r="R186" s="737"/>
      <c r="S186" s="753">
        <v>0</v>
      </c>
      <c r="T186" s="820"/>
      <c r="U186" s="776">
        <v>0</v>
      </c>
    </row>
    <row r="187" spans="1:21" ht="14.4" customHeight="1" x14ac:dyDescent="0.3">
      <c r="A187" s="736">
        <v>21</v>
      </c>
      <c r="B187" s="737" t="s">
        <v>2715</v>
      </c>
      <c r="C187" s="737" t="s">
        <v>3129</v>
      </c>
      <c r="D187" s="818" t="s">
        <v>4782</v>
      </c>
      <c r="E187" s="819" t="s">
        <v>3157</v>
      </c>
      <c r="F187" s="737" t="s">
        <v>3126</v>
      </c>
      <c r="G187" s="737" t="s">
        <v>3279</v>
      </c>
      <c r="H187" s="737" t="s">
        <v>1499</v>
      </c>
      <c r="I187" s="737" t="s">
        <v>1531</v>
      </c>
      <c r="J187" s="737" t="s">
        <v>2938</v>
      </c>
      <c r="K187" s="737" t="s">
        <v>2939</v>
      </c>
      <c r="L187" s="738">
        <v>0</v>
      </c>
      <c r="M187" s="738">
        <v>0</v>
      </c>
      <c r="N187" s="737">
        <v>1</v>
      </c>
      <c r="O187" s="820">
        <v>0.5</v>
      </c>
      <c r="P187" s="738"/>
      <c r="Q187" s="753"/>
      <c r="R187" s="737"/>
      <c r="S187" s="753">
        <v>0</v>
      </c>
      <c r="T187" s="820"/>
      <c r="U187" s="776">
        <v>0</v>
      </c>
    </row>
    <row r="188" spans="1:21" ht="14.4" customHeight="1" x14ac:dyDescent="0.3">
      <c r="A188" s="736">
        <v>21</v>
      </c>
      <c r="B188" s="737" t="s">
        <v>2715</v>
      </c>
      <c r="C188" s="737" t="s">
        <v>3129</v>
      </c>
      <c r="D188" s="818" t="s">
        <v>4782</v>
      </c>
      <c r="E188" s="819" t="s">
        <v>3157</v>
      </c>
      <c r="F188" s="737" t="s">
        <v>3126</v>
      </c>
      <c r="G188" s="737" t="s">
        <v>3284</v>
      </c>
      <c r="H188" s="737" t="s">
        <v>555</v>
      </c>
      <c r="I188" s="737" t="s">
        <v>3443</v>
      </c>
      <c r="J188" s="737" t="s">
        <v>3288</v>
      </c>
      <c r="K188" s="737" t="s">
        <v>3444</v>
      </c>
      <c r="L188" s="738">
        <v>50.32</v>
      </c>
      <c r="M188" s="738">
        <v>50.32</v>
      </c>
      <c r="N188" s="737">
        <v>1</v>
      </c>
      <c r="O188" s="820">
        <v>0.5</v>
      </c>
      <c r="P188" s="738">
        <v>50.32</v>
      </c>
      <c r="Q188" s="753">
        <v>1</v>
      </c>
      <c r="R188" s="737">
        <v>1</v>
      </c>
      <c r="S188" s="753">
        <v>1</v>
      </c>
      <c r="T188" s="820">
        <v>0.5</v>
      </c>
      <c r="U188" s="776">
        <v>1</v>
      </c>
    </row>
    <row r="189" spans="1:21" ht="14.4" customHeight="1" x14ac:dyDescent="0.3">
      <c r="A189" s="736">
        <v>21</v>
      </c>
      <c r="B189" s="737" t="s">
        <v>2715</v>
      </c>
      <c r="C189" s="737" t="s">
        <v>3129</v>
      </c>
      <c r="D189" s="818" t="s">
        <v>4782</v>
      </c>
      <c r="E189" s="819" t="s">
        <v>3157</v>
      </c>
      <c r="F189" s="737" t="s">
        <v>3126</v>
      </c>
      <c r="G189" s="737" t="s">
        <v>3284</v>
      </c>
      <c r="H189" s="737" t="s">
        <v>555</v>
      </c>
      <c r="I189" s="737" t="s">
        <v>1389</v>
      </c>
      <c r="J189" s="737" t="s">
        <v>3288</v>
      </c>
      <c r="K189" s="737" t="s">
        <v>3445</v>
      </c>
      <c r="L189" s="738">
        <v>299.83999999999997</v>
      </c>
      <c r="M189" s="738">
        <v>299.83999999999997</v>
      </c>
      <c r="N189" s="737">
        <v>1</v>
      </c>
      <c r="O189" s="820">
        <v>0.5</v>
      </c>
      <c r="P189" s="738">
        <v>299.83999999999997</v>
      </c>
      <c r="Q189" s="753">
        <v>1</v>
      </c>
      <c r="R189" s="737">
        <v>1</v>
      </c>
      <c r="S189" s="753">
        <v>1</v>
      </c>
      <c r="T189" s="820">
        <v>0.5</v>
      </c>
      <c r="U189" s="776">
        <v>1</v>
      </c>
    </row>
    <row r="190" spans="1:21" ht="14.4" customHeight="1" x14ac:dyDescent="0.3">
      <c r="A190" s="736">
        <v>21</v>
      </c>
      <c r="B190" s="737" t="s">
        <v>2715</v>
      </c>
      <c r="C190" s="737" t="s">
        <v>3129</v>
      </c>
      <c r="D190" s="818" t="s">
        <v>4782</v>
      </c>
      <c r="E190" s="819" t="s">
        <v>3157</v>
      </c>
      <c r="F190" s="737" t="s">
        <v>3128</v>
      </c>
      <c r="G190" s="737" t="s">
        <v>3420</v>
      </c>
      <c r="H190" s="737" t="s">
        <v>555</v>
      </c>
      <c r="I190" s="737" t="s">
        <v>3421</v>
      </c>
      <c r="J190" s="737" t="s">
        <v>3422</v>
      </c>
      <c r="K190" s="737" t="s">
        <v>3423</v>
      </c>
      <c r="L190" s="738">
        <v>1267.1300000000001</v>
      </c>
      <c r="M190" s="738">
        <v>1267.1300000000001</v>
      </c>
      <c r="N190" s="737">
        <v>1</v>
      </c>
      <c r="O190" s="820">
        <v>1</v>
      </c>
      <c r="P190" s="738">
        <v>1267.1300000000001</v>
      </c>
      <c r="Q190" s="753">
        <v>1</v>
      </c>
      <c r="R190" s="737">
        <v>1</v>
      </c>
      <c r="S190" s="753">
        <v>1</v>
      </c>
      <c r="T190" s="820">
        <v>1</v>
      </c>
      <c r="U190" s="776">
        <v>1</v>
      </c>
    </row>
    <row r="191" spans="1:21" ht="14.4" customHeight="1" x14ac:dyDescent="0.3">
      <c r="A191" s="736">
        <v>21</v>
      </c>
      <c r="B191" s="737" t="s">
        <v>2715</v>
      </c>
      <c r="C191" s="737" t="s">
        <v>3129</v>
      </c>
      <c r="D191" s="818" t="s">
        <v>4782</v>
      </c>
      <c r="E191" s="819" t="s">
        <v>3161</v>
      </c>
      <c r="F191" s="737" t="s">
        <v>3126</v>
      </c>
      <c r="G191" s="737" t="s">
        <v>3189</v>
      </c>
      <c r="H191" s="737" t="s">
        <v>555</v>
      </c>
      <c r="I191" s="737" t="s">
        <v>671</v>
      </c>
      <c r="J191" s="737" t="s">
        <v>672</v>
      </c>
      <c r="K191" s="737" t="s">
        <v>3193</v>
      </c>
      <c r="L191" s="738">
        <v>65.28</v>
      </c>
      <c r="M191" s="738">
        <v>65.28</v>
      </c>
      <c r="N191" s="737">
        <v>1</v>
      </c>
      <c r="O191" s="820">
        <v>1</v>
      </c>
      <c r="P191" s="738"/>
      <c r="Q191" s="753">
        <v>0</v>
      </c>
      <c r="R191" s="737"/>
      <c r="S191" s="753">
        <v>0</v>
      </c>
      <c r="T191" s="820"/>
      <c r="U191" s="776">
        <v>0</v>
      </c>
    </row>
    <row r="192" spans="1:21" ht="14.4" customHeight="1" x14ac:dyDescent="0.3">
      <c r="A192" s="736">
        <v>21</v>
      </c>
      <c r="B192" s="737" t="s">
        <v>2715</v>
      </c>
      <c r="C192" s="737" t="s">
        <v>3129</v>
      </c>
      <c r="D192" s="818" t="s">
        <v>4782</v>
      </c>
      <c r="E192" s="819" t="s">
        <v>3161</v>
      </c>
      <c r="F192" s="737" t="s">
        <v>3126</v>
      </c>
      <c r="G192" s="737" t="s">
        <v>3189</v>
      </c>
      <c r="H192" s="737" t="s">
        <v>555</v>
      </c>
      <c r="I192" s="737" t="s">
        <v>686</v>
      </c>
      <c r="J192" s="737" t="s">
        <v>687</v>
      </c>
      <c r="K192" s="737" t="s">
        <v>3194</v>
      </c>
      <c r="L192" s="738">
        <v>36.270000000000003</v>
      </c>
      <c r="M192" s="738">
        <v>36.270000000000003</v>
      </c>
      <c r="N192" s="737">
        <v>1</v>
      </c>
      <c r="O192" s="820">
        <v>1</v>
      </c>
      <c r="P192" s="738"/>
      <c r="Q192" s="753">
        <v>0</v>
      </c>
      <c r="R192" s="737"/>
      <c r="S192" s="753">
        <v>0</v>
      </c>
      <c r="T192" s="820"/>
      <c r="U192" s="776">
        <v>0</v>
      </c>
    </row>
    <row r="193" spans="1:21" ht="14.4" customHeight="1" x14ac:dyDescent="0.3">
      <c r="A193" s="736">
        <v>21</v>
      </c>
      <c r="B193" s="737" t="s">
        <v>2715</v>
      </c>
      <c r="C193" s="737" t="s">
        <v>3129</v>
      </c>
      <c r="D193" s="818" t="s">
        <v>4782</v>
      </c>
      <c r="E193" s="819" t="s">
        <v>3161</v>
      </c>
      <c r="F193" s="737" t="s">
        <v>3126</v>
      </c>
      <c r="G193" s="737" t="s">
        <v>3212</v>
      </c>
      <c r="H193" s="737" t="s">
        <v>555</v>
      </c>
      <c r="I193" s="737" t="s">
        <v>791</v>
      </c>
      <c r="J193" s="737" t="s">
        <v>792</v>
      </c>
      <c r="K193" s="737" t="s">
        <v>3213</v>
      </c>
      <c r="L193" s="738">
        <v>48.42</v>
      </c>
      <c r="M193" s="738">
        <v>48.42</v>
      </c>
      <c r="N193" s="737">
        <v>1</v>
      </c>
      <c r="O193" s="820">
        <v>1</v>
      </c>
      <c r="P193" s="738">
        <v>48.42</v>
      </c>
      <c r="Q193" s="753">
        <v>1</v>
      </c>
      <c r="R193" s="737">
        <v>1</v>
      </c>
      <c r="S193" s="753">
        <v>1</v>
      </c>
      <c r="T193" s="820">
        <v>1</v>
      </c>
      <c r="U193" s="776">
        <v>1</v>
      </c>
    </row>
    <row r="194" spans="1:21" ht="14.4" customHeight="1" x14ac:dyDescent="0.3">
      <c r="A194" s="736">
        <v>21</v>
      </c>
      <c r="B194" s="737" t="s">
        <v>2715</v>
      </c>
      <c r="C194" s="737" t="s">
        <v>3129</v>
      </c>
      <c r="D194" s="818" t="s">
        <v>4782</v>
      </c>
      <c r="E194" s="819" t="s">
        <v>3161</v>
      </c>
      <c r="F194" s="737" t="s">
        <v>3126</v>
      </c>
      <c r="G194" s="737" t="s">
        <v>3360</v>
      </c>
      <c r="H194" s="737" t="s">
        <v>555</v>
      </c>
      <c r="I194" s="737" t="s">
        <v>1084</v>
      </c>
      <c r="J194" s="737" t="s">
        <v>3361</v>
      </c>
      <c r="K194" s="737" t="s">
        <v>3362</v>
      </c>
      <c r="L194" s="738">
        <v>29.13</v>
      </c>
      <c r="M194" s="738">
        <v>29.13</v>
      </c>
      <c r="N194" s="737">
        <v>1</v>
      </c>
      <c r="O194" s="820">
        <v>0.5</v>
      </c>
      <c r="P194" s="738">
        <v>29.13</v>
      </c>
      <c r="Q194" s="753">
        <v>1</v>
      </c>
      <c r="R194" s="737">
        <v>1</v>
      </c>
      <c r="S194" s="753">
        <v>1</v>
      </c>
      <c r="T194" s="820">
        <v>0.5</v>
      </c>
      <c r="U194" s="776">
        <v>1</v>
      </c>
    </row>
    <row r="195" spans="1:21" ht="14.4" customHeight="1" x14ac:dyDescent="0.3">
      <c r="A195" s="736">
        <v>21</v>
      </c>
      <c r="B195" s="737" t="s">
        <v>2715</v>
      </c>
      <c r="C195" s="737" t="s">
        <v>3129</v>
      </c>
      <c r="D195" s="818" t="s">
        <v>4782</v>
      </c>
      <c r="E195" s="819" t="s">
        <v>3161</v>
      </c>
      <c r="F195" s="737" t="s">
        <v>3126</v>
      </c>
      <c r="G195" s="737" t="s">
        <v>3302</v>
      </c>
      <c r="H195" s="737" t="s">
        <v>555</v>
      </c>
      <c r="I195" s="737" t="s">
        <v>607</v>
      </c>
      <c r="J195" s="737" t="s">
        <v>2932</v>
      </c>
      <c r="K195" s="737" t="s">
        <v>3369</v>
      </c>
      <c r="L195" s="738">
        <v>1938.97</v>
      </c>
      <c r="M195" s="738">
        <v>1938.97</v>
      </c>
      <c r="N195" s="737">
        <v>1</v>
      </c>
      <c r="O195" s="820">
        <v>1</v>
      </c>
      <c r="P195" s="738">
        <v>1938.97</v>
      </c>
      <c r="Q195" s="753">
        <v>1</v>
      </c>
      <c r="R195" s="737">
        <v>1</v>
      </c>
      <c r="S195" s="753">
        <v>1</v>
      </c>
      <c r="T195" s="820">
        <v>1</v>
      </c>
      <c r="U195" s="776">
        <v>1</v>
      </c>
    </row>
    <row r="196" spans="1:21" ht="14.4" customHeight="1" x14ac:dyDescent="0.3">
      <c r="A196" s="736">
        <v>21</v>
      </c>
      <c r="B196" s="737" t="s">
        <v>2715</v>
      </c>
      <c r="C196" s="737" t="s">
        <v>3129</v>
      </c>
      <c r="D196" s="818" t="s">
        <v>4782</v>
      </c>
      <c r="E196" s="819" t="s">
        <v>3161</v>
      </c>
      <c r="F196" s="737" t="s">
        <v>3126</v>
      </c>
      <c r="G196" s="737" t="s">
        <v>3302</v>
      </c>
      <c r="H196" s="737" t="s">
        <v>555</v>
      </c>
      <c r="I196" s="737" t="s">
        <v>588</v>
      </c>
      <c r="J196" s="737" t="s">
        <v>2932</v>
      </c>
      <c r="K196" s="737" t="s">
        <v>3303</v>
      </c>
      <c r="L196" s="738">
        <v>484.75</v>
      </c>
      <c r="M196" s="738">
        <v>484.75</v>
      </c>
      <c r="N196" s="737">
        <v>1</v>
      </c>
      <c r="O196" s="820">
        <v>1</v>
      </c>
      <c r="P196" s="738">
        <v>484.75</v>
      </c>
      <c r="Q196" s="753">
        <v>1</v>
      </c>
      <c r="R196" s="737">
        <v>1</v>
      </c>
      <c r="S196" s="753">
        <v>1</v>
      </c>
      <c r="T196" s="820">
        <v>1</v>
      </c>
      <c r="U196" s="776">
        <v>1</v>
      </c>
    </row>
    <row r="197" spans="1:21" ht="14.4" customHeight="1" x14ac:dyDescent="0.3">
      <c r="A197" s="736">
        <v>21</v>
      </c>
      <c r="B197" s="737" t="s">
        <v>2715</v>
      </c>
      <c r="C197" s="737" t="s">
        <v>3129</v>
      </c>
      <c r="D197" s="818" t="s">
        <v>4782</v>
      </c>
      <c r="E197" s="819" t="s">
        <v>3161</v>
      </c>
      <c r="F197" s="737" t="s">
        <v>3126</v>
      </c>
      <c r="G197" s="737" t="s">
        <v>3302</v>
      </c>
      <c r="H197" s="737" t="s">
        <v>555</v>
      </c>
      <c r="I197" s="737" t="s">
        <v>592</v>
      </c>
      <c r="J197" s="737" t="s">
        <v>2932</v>
      </c>
      <c r="K197" s="737" t="s">
        <v>3304</v>
      </c>
      <c r="L197" s="738">
        <v>969.48</v>
      </c>
      <c r="M197" s="738">
        <v>969.48</v>
      </c>
      <c r="N197" s="737">
        <v>1</v>
      </c>
      <c r="O197" s="820">
        <v>1</v>
      </c>
      <c r="P197" s="738">
        <v>969.48</v>
      </c>
      <c r="Q197" s="753">
        <v>1</v>
      </c>
      <c r="R197" s="737">
        <v>1</v>
      </c>
      <c r="S197" s="753">
        <v>1</v>
      </c>
      <c r="T197" s="820">
        <v>1</v>
      </c>
      <c r="U197" s="776">
        <v>1</v>
      </c>
    </row>
    <row r="198" spans="1:21" ht="14.4" customHeight="1" x14ac:dyDescent="0.3">
      <c r="A198" s="736">
        <v>21</v>
      </c>
      <c r="B198" s="737" t="s">
        <v>2715</v>
      </c>
      <c r="C198" s="737" t="s">
        <v>3129</v>
      </c>
      <c r="D198" s="818" t="s">
        <v>4782</v>
      </c>
      <c r="E198" s="819" t="s">
        <v>3161</v>
      </c>
      <c r="F198" s="737" t="s">
        <v>3126</v>
      </c>
      <c r="G198" s="737" t="s">
        <v>3302</v>
      </c>
      <c r="H198" s="737" t="s">
        <v>555</v>
      </c>
      <c r="I198" s="737" t="s">
        <v>3446</v>
      </c>
      <c r="J198" s="737" t="s">
        <v>3367</v>
      </c>
      <c r="K198" s="737" t="s">
        <v>3447</v>
      </c>
      <c r="L198" s="738">
        <v>0</v>
      </c>
      <c r="M198" s="738">
        <v>0</v>
      </c>
      <c r="N198" s="737">
        <v>1</v>
      </c>
      <c r="O198" s="820">
        <v>1</v>
      </c>
      <c r="P198" s="738">
        <v>0</v>
      </c>
      <c r="Q198" s="753"/>
      <c r="R198" s="737">
        <v>1</v>
      </c>
      <c r="S198" s="753">
        <v>1</v>
      </c>
      <c r="T198" s="820">
        <v>1</v>
      </c>
      <c r="U198" s="776">
        <v>1</v>
      </c>
    </row>
    <row r="199" spans="1:21" ht="14.4" customHeight="1" x14ac:dyDescent="0.3">
      <c r="A199" s="736">
        <v>21</v>
      </c>
      <c r="B199" s="737" t="s">
        <v>2715</v>
      </c>
      <c r="C199" s="737" t="s">
        <v>3129</v>
      </c>
      <c r="D199" s="818" t="s">
        <v>4782</v>
      </c>
      <c r="E199" s="819" t="s">
        <v>3161</v>
      </c>
      <c r="F199" s="737" t="s">
        <v>3126</v>
      </c>
      <c r="G199" s="737" t="s">
        <v>3373</v>
      </c>
      <c r="H199" s="737" t="s">
        <v>555</v>
      </c>
      <c r="I199" s="737" t="s">
        <v>1912</v>
      </c>
      <c r="J199" s="737" t="s">
        <v>3055</v>
      </c>
      <c r="K199" s="737" t="s">
        <v>3056</v>
      </c>
      <c r="L199" s="738">
        <v>424.24</v>
      </c>
      <c r="M199" s="738">
        <v>424.24</v>
      </c>
      <c r="N199" s="737">
        <v>1</v>
      </c>
      <c r="O199" s="820">
        <v>1</v>
      </c>
      <c r="P199" s="738">
        <v>424.24</v>
      </c>
      <c r="Q199" s="753">
        <v>1</v>
      </c>
      <c r="R199" s="737">
        <v>1</v>
      </c>
      <c r="S199" s="753">
        <v>1</v>
      </c>
      <c r="T199" s="820">
        <v>1</v>
      </c>
      <c r="U199" s="776">
        <v>1</v>
      </c>
    </row>
    <row r="200" spans="1:21" ht="14.4" customHeight="1" x14ac:dyDescent="0.3">
      <c r="A200" s="736">
        <v>21</v>
      </c>
      <c r="B200" s="737" t="s">
        <v>2715</v>
      </c>
      <c r="C200" s="737" t="s">
        <v>3129</v>
      </c>
      <c r="D200" s="818" t="s">
        <v>4782</v>
      </c>
      <c r="E200" s="819" t="s">
        <v>3161</v>
      </c>
      <c r="F200" s="737" t="s">
        <v>3126</v>
      </c>
      <c r="G200" s="737" t="s">
        <v>3227</v>
      </c>
      <c r="H200" s="737" t="s">
        <v>555</v>
      </c>
      <c r="I200" s="737" t="s">
        <v>940</v>
      </c>
      <c r="J200" s="737" t="s">
        <v>941</v>
      </c>
      <c r="K200" s="737" t="s">
        <v>3228</v>
      </c>
      <c r="L200" s="738">
        <v>33</v>
      </c>
      <c r="M200" s="738">
        <v>33</v>
      </c>
      <c r="N200" s="737">
        <v>1</v>
      </c>
      <c r="O200" s="820">
        <v>1</v>
      </c>
      <c r="P200" s="738"/>
      <c r="Q200" s="753">
        <v>0</v>
      </c>
      <c r="R200" s="737"/>
      <c r="S200" s="753">
        <v>0</v>
      </c>
      <c r="T200" s="820"/>
      <c r="U200" s="776">
        <v>0</v>
      </c>
    </row>
    <row r="201" spans="1:21" ht="14.4" customHeight="1" x14ac:dyDescent="0.3">
      <c r="A201" s="736">
        <v>21</v>
      </c>
      <c r="B201" s="737" t="s">
        <v>2715</v>
      </c>
      <c r="C201" s="737" t="s">
        <v>3129</v>
      </c>
      <c r="D201" s="818" t="s">
        <v>4782</v>
      </c>
      <c r="E201" s="819" t="s">
        <v>3161</v>
      </c>
      <c r="F201" s="737" t="s">
        <v>3126</v>
      </c>
      <c r="G201" s="737" t="s">
        <v>3230</v>
      </c>
      <c r="H201" s="737" t="s">
        <v>555</v>
      </c>
      <c r="I201" s="737" t="s">
        <v>3231</v>
      </c>
      <c r="J201" s="737" t="s">
        <v>3232</v>
      </c>
      <c r="K201" s="737" t="s">
        <v>3192</v>
      </c>
      <c r="L201" s="738">
        <v>58.62</v>
      </c>
      <c r="M201" s="738">
        <v>58.62</v>
      </c>
      <c r="N201" s="737">
        <v>1</v>
      </c>
      <c r="O201" s="820">
        <v>0.5</v>
      </c>
      <c r="P201" s="738">
        <v>58.62</v>
      </c>
      <c r="Q201" s="753">
        <v>1</v>
      </c>
      <c r="R201" s="737">
        <v>1</v>
      </c>
      <c r="S201" s="753">
        <v>1</v>
      </c>
      <c r="T201" s="820">
        <v>0.5</v>
      </c>
      <c r="U201" s="776">
        <v>1</v>
      </c>
    </row>
    <row r="202" spans="1:21" ht="14.4" customHeight="1" x14ac:dyDescent="0.3">
      <c r="A202" s="736">
        <v>21</v>
      </c>
      <c r="B202" s="737" t="s">
        <v>2715</v>
      </c>
      <c r="C202" s="737" t="s">
        <v>3129</v>
      </c>
      <c r="D202" s="818" t="s">
        <v>4782</v>
      </c>
      <c r="E202" s="819" t="s">
        <v>3161</v>
      </c>
      <c r="F202" s="737" t="s">
        <v>3126</v>
      </c>
      <c r="G202" s="737" t="s">
        <v>3448</v>
      </c>
      <c r="H202" s="737" t="s">
        <v>1499</v>
      </c>
      <c r="I202" s="737" t="s">
        <v>3449</v>
      </c>
      <c r="J202" s="737" t="s">
        <v>2218</v>
      </c>
      <c r="K202" s="737" t="s">
        <v>3450</v>
      </c>
      <c r="L202" s="738">
        <v>115.27</v>
      </c>
      <c r="M202" s="738">
        <v>115.27</v>
      </c>
      <c r="N202" s="737">
        <v>1</v>
      </c>
      <c r="O202" s="820">
        <v>0.5</v>
      </c>
      <c r="P202" s="738">
        <v>115.27</v>
      </c>
      <c r="Q202" s="753">
        <v>1</v>
      </c>
      <c r="R202" s="737">
        <v>1</v>
      </c>
      <c r="S202" s="753">
        <v>1</v>
      </c>
      <c r="T202" s="820">
        <v>0.5</v>
      </c>
      <c r="U202" s="776">
        <v>1</v>
      </c>
    </row>
    <row r="203" spans="1:21" ht="14.4" customHeight="1" x14ac:dyDescent="0.3">
      <c r="A203" s="736">
        <v>21</v>
      </c>
      <c r="B203" s="737" t="s">
        <v>2715</v>
      </c>
      <c r="C203" s="737" t="s">
        <v>3129</v>
      </c>
      <c r="D203" s="818" t="s">
        <v>4782</v>
      </c>
      <c r="E203" s="819" t="s">
        <v>3161</v>
      </c>
      <c r="F203" s="737" t="s">
        <v>3126</v>
      </c>
      <c r="G203" s="737" t="s">
        <v>3451</v>
      </c>
      <c r="H203" s="737" t="s">
        <v>555</v>
      </c>
      <c r="I203" s="737" t="s">
        <v>722</v>
      </c>
      <c r="J203" s="737" t="s">
        <v>723</v>
      </c>
      <c r="K203" s="737" t="s">
        <v>3452</v>
      </c>
      <c r="L203" s="738">
        <v>0</v>
      </c>
      <c r="M203" s="738">
        <v>0</v>
      </c>
      <c r="N203" s="737">
        <v>1</v>
      </c>
      <c r="O203" s="820">
        <v>0.5</v>
      </c>
      <c r="P203" s="738">
        <v>0</v>
      </c>
      <c r="Q203" s="753"/>
      <c r="R203" s="737">
        <v>1</v>
      </c>
      <c r="S203" s="753">
        <v>1</v>
      </c>
      <c r="T203" s="820">
        <v>0.5</v>
      </c>
      <c r="U203" s="776">
        <v>1</v>
      </c>
    </row>
    <row r="204" spans="1:21" ht="14.4" customHeight="1" x14ac:dyDescent="0.3">
      <c r="A204" s="736">
        <v>21</v>
      </c>
      <c r="B204" s="737" t="s">
        <v>2715</v>
      </c>
      <c r="C204" s="737" t="s">
        <v>3129</v>
      </c>
      <c r="D204" s="818" t="s">
        <v>4782</v>
      </c>
      <c r="E204" s="819" t="s">
        <v>3161</v>
      </c>
      <c r="F204" s="737" t="s">
        <v>3126</v>
      </c>
      <c r="G204" s="737" t="s">
        <v>3240</v>
      </c>
      <c r="H204" s="737" t="s">
        <v>555</v>
      </c>
      <c r="I204" s="737" t="s">
        <v>875</v>
      </c>
      <c r="J204" s="737" t="s">
        <v>876</v>
      </c>
      <c r="K204" s="737" t="s">
        <v>3241</v>
      </c>
      <c r="L204" s="738">
        <v>53.57</v>
      </c>
      <c r="M204" s="738">
        <v>107.14</v>
      </c>
      <c r="N204" s="737">
        <v>2</v>
      </c>
      <c r="O204" s="820">
        <v>1</v>
      </c>
      <c r="P204" s="738">
        <v>53.57</v>
      </c>
      <c r="Q204" s="753">
        <v>0.5</v>
      </c>
      <c r="R204" s="737">
        <v>1</v>
      </c>
      <c r="S204" s="753">
        <v>0.5</v>
      </c>
      <c r="T204" s="820">
        <v>0.5</v>
      </c>
      <c r="U204" s="776">
        <v>0.5</v>
      </c>
    </row>
    <row r="205" spans="1:21" ht="14.4" customHeight="1" x14ac:dyDescent="0.3">
      <c r="A205" s="736">
        <v>21</v>
      </c>
      <c r="B205" s="737" t="s">
        <v>2715</v>
      </c>
      <c r="C205" s="737" t="s">
        <v>3129</v>
      </c>
      <c r="D205" s="818" t="s">
        <v>4782</v>
      </c>
      <c r="E205" s="819" t="s">
        <v>3161</v>
      </c>
      <c r="F205" s="737" t="s">
        <v>3126</v>
      </c>
      <c r="G205" s="737" t="s">
        <v>3257</v>
      </c>
      <c r="H205" s="737" t="s">
        <v>555</v>
      </c>
      <c r="I205" s="737" t="s">
        <v>3259</v>
      </c>
      <c r="J205" s="737" t="s">
        <v>1468</v>
      </c>
      <c r="K205" s="737" t="s">
        <v>3260</v>
      </c>
      <c r="L205" s="738">
        <v>301.2</v>
      </c>
      <c r="M205" s="738">
        <v>301.2</v>
      </c>
      <c r="N205" s="737">
        <v>1</v>
      </c>
      <c r="O205" s="820">
        <v>1</v>
      </c>
      <c r="P205" s="738">
        <v>301.2</v>
      </c>
      <c r="Q205" s="753">
        <v>1</v>
      </c>
      <c r="R205" s="737">
        <v>1</v>
      </c>
      <c r="S205" s="753">
        <v>1</v>
      </c>
      <c r="T205" s="820">
        <v>1</v>
      </c>
      <c r="U205" s="776">
        <v>1</v>
      </c>
    </row>
    <row r="206" spans="1:21" ht="14.4" customHeight="1" x14ac:dyDescent="0.3">
      <c r="A206" s="736">
        <v>21</v>
      </c>
      <c r="B206" s="737" t="s">
        <v>2715</v>
      </c>
      <c r="C206" s="737" t="s">
        <v>3129</v>
      </c>
      <c r="D206" s="818" t="s">
        <v>4782</v>
      </c>
      <c r="E206" s="819" t="s">
        <v>3161</v>
      </c>
      <c r="F206" s="737" t="s">
        <v>3126</v>
      </c>
      <c r="G206" s="737" t="s">
        <v>3257</v>
      </c>
      <c r="H206" s="737" t="s">
        <v>555</v>
      </c>
      <c r="I206" s="737" t="s">
        <v>1473</v>
      </c>
      <c r="J206" s="737" t="s">
        <v>1468</v>
      </c>
      <c r="K206" s="737" t="s">
        <v>2824</v>
      </c>
      <c r="L206" s="738">
        <v>93.71</v>
      </c>
      <c r="M206" s="738">
        <v>93.71</v>
      </c>
      <c r="N206" s="737">
        <v>1</v>
      </c>
      <c r="O206" s="820">
        <v>0.5</v>
      </c>
      <c r="P206" s="738">
        <v>93.71</v>
      </c>
      <c r="Q206" s="753">
        <v>1</v>
      </c>
      <c r="R206" s="737">
        <v>1</v>
      </c>
      <c r="S206" s="753">
        <v>1</v>
      </c>
      <c r="T206" s="820">
        <v>0.5</v>
      </c>
      <c r="U206" s="776">
        <v>1</v>
      </c>
    </row>
    <row r="207" spans="1:21" ht="14.4" customHeight="1" x14ac:dyDescent="0.3">
      <c r="A207" s="736">
        <v>21</v>
      </c>
      <c r="B207" s="737" t="s">
        <v>2715</v>
      </c>
      <c r="C207" s="737" t="s">
        <v>3129</v>
      </c>
      <c r="D207" s="818" t="s">
        <v>4782</v>
      </c>
      <c r="E207" s="819" t="s">
        <v>3161</v>
      </c>
      <c r="F207" s="737" t="s">
        <v>3126</v>
      </c>
      <c r="G207" s="737" t="s">
        <v>3266</v>
      </c>
      <c r="H207" s="737" t="s">
        <v>1499</v>
      </c>
      <c r="I207" s="737" t="s">
        <v>1685</v>
      </c>
      <c r="J207" s="737" t="s">
        <v>1686</v>
      </c>
      <c r="K207" s="737" t="s">
        <v>2829</v>
      </c>
      <c r="L207" s="738">
        <v>668.54</v>
      </c>
      <c r="M207" s="738">
        <v>1337.08</v>
      </c>
      <c r="N207" s="737">
        <v>2</v>
      </c>
      <c r="O207" s="820">
        <v>1</v>
      </c>
      <c r="P207" s="738">
        <v>668.54</v>
      </c>
      <c r="Q207" s="753">
        <v>0.5</v>
      </c>
      <c r="R207" s="737">
        <v>1</v>
      </c>
      <c r="S207" s="753">
        <v>0.5</v>
      </c>
      <c r="T207" s="820">
        <v>0.5</v>
      </c>
      <c r="U207" s="776">
        <v>0.5</v>
      </c>
    </row>
    <row r="208" spans="1:21" ht="14.4" customHeight="1" x14ac:dyDescent="0.3">
      <c r="A208" s="736">
        <v>21</v>
      </c>
      <c r="B208" s="737" t="s">
        <v>2715</v>
      </c>
      <c r="C208" s="737" t="s">
        <v>3129</v>
      </c>
      <c r="D208" s="818" t="s">
        <v>4782</v>
      </c>
      <c r="E208" s="819" t="s">
        <v>3161</v>
      </c>
      <c r="F208" s="737" t="s">
        <v>3126</v>
      </c>
      <c r="G208" s="737" t="s">
        <v>3266</v>
      </c>
      <c r="H208" s="737" t="s">
        <v>1499</v>
      </c>
      <c r="I208" s="737" t="s">
        <v>3267</v>
      </c>
      <c r="J208" s="737" t="s">
        <v>1686</v>
      </c>
      <c r="K208" s="737" t="s">
        <v>2829</v>
      </c>
      <c r="L208" s="738">
        <v>668.54</v>
      </c>
      <c r="M208" s="738">
        <v>668.54</v>
      </c>
      <c r="N208" s="737">
        <v>1</v>
      </c>
      <c r="O208" s="820">
        <v>1</v>
      </c>
      <c r="P208" s="738">
        <v>668.54</v>
      </c>
      <c r="Q208" s="753">
        <v>1</v>
      </c>
      <c r="R208" s="737">
        <v>1</v>
      </c>
      <c r="S208" s="753">
        <v>1</v>
      </c>
      <c r="T208" s="820">
        <v>1</v>
      </c>
      <c r="U208" s="776">
        <v>1</v>
      </c>
    </row>
    <row r="209" spans="1:21" ht="14.4" customHeight="1" x14ac:dyDescent="0.3">
      <c r="A209" s="736">
        <v>21</v>
      </c>
      <c r="B209" s="737" t="s">
        <v>2715</v>
      </c>
      <c r="C209" s="737" t="s">
        <v>3129</v>
      </c>
      <c r="D209" s="818" t="s">
        <v>4782</v>
      </c>
      <c r="E209" s="819" t="s">
        <v>3161</v>
      </c>
      <c r="F209" s="737" t="s">
        <v>3126</v>
      </c>
      <c r="G209" s="737" t="s">
        <v>3399</v>
      </c>
      <c r="H209" s="737" t="s">
        <v>1499</v>
      </c>
      <c r="I209" s="737" t="s">
        <v>2364</v>
      </c>
      <c r="J209" s="737" t="s">
        <v>3051</v>
      </c>
      <c r="K209" s="737" t="s">
        <v>2925</v>
      </c>
      <c r="L209" s="738">
        <v>908.53</v>
      </c>
      <c r="M209" s="738">
        <v>908.53</v>
      </c>
      <c r="N209" s="737">
        <v>1</v>
      </c>
      <c r="O209" s="820">
        <v>1</v>
      </c>
      <c r="P209" s="738">
        <v>908.53</v>
      </c>
      <c r="Q209" s="753">
        <v>1</v>
      </c>
      <c r="R209" s="737">
        <v>1</v>
      </c>
      <c r="S209" s="753">
        <v>1</v>
      </c>
      <c r="T209" s="820">
        <v>1</v>
      </c>
      <c r="U209" s="776">
        <v>1</v>
      </c>
    </row>
    <row r="210" spans="1:21" ht="14.4" customHeight="1" x14ac:dyDescent="0.3">
      <c r="A210" s="736">
        <v>21</v>
      </c>
      <c r="B210" s="737" t="s">
        <v>2715</v>
      </c>
      <c r="C210" s="737" t="s">
        <v>3129</v>
      </c>
      <c r="D210" s="818" t="s">
        <v>4782</v>
      </c>
      <c r="E210" s="819" t="s">
        <v>3161</v>
      </c>
      <c r="F210" s="737" t="s">
        <v>3126</v>
      </c>
      <c r="G210" s="737" t="s">
        <v>3399</v>
      </c>
      <c r="H210" s="737" t="s">
        <v>1499</v>
      </c>
      <c r="I210" s="737" t="s">
        <v>2366</v>
      </c>
      <c r="J210" s="737" t="s">
        <v>3051</v>
      </c>
      <c r="K210" s="737" t="s">
        <v>3052</v>
      </c>
      <c r="L210" s="738">
        <v>1677.3</v>
      </c>
      <c r="M210" s="738">
        <v>1677.3</v>
      </c>
      <c r="N210" s="737">
        <v>1</v>
      </c>
      <c r="O210" s="820">
        <v>1</v>
      </c>
      <c r="P210" s="738">
        <v>1677.3</v>
      </c>
      <c r="Q210" s="753">
        <v>1</v>
      </c>
      <c r="R210" s="737">
        <v>1</v>
      </c>
      <c r="S210" s="753">
        <v>1</v>
      </c>
      <c r="T210" s="820">
        <v>1</v>
      </c>
      <c r="U210" s="776">
        <v>1</v>
      </c>
    </row>
    <row r="211" spans="1:21" ht="14.4" customHeight="1" x14ac:dyDescent="0.3">
      <c r="A211" s="736">
        <v>21</v>
      </c>
      <c r="B211" s="737" t="s">
        <v>2715</v>
      </c>
      <c r="C211" s="737" t="s">
        <v>3129</v>
      </c>
      <c r="D211" s="818" t="s">
        <v>4782</v>
      </c>
      <c r="E211" s="819" t="s">
        <v>3161</v>
      </c>
      <c r="F211" s="737" t="s">
        <v>3126</v>
      </c>
      <c r="G211" s="737" t="s">
        <v>3279</v>
      </c>
      <c r="H211" s="737" t="s">
        <v>1499</v>
      </c>
      <c r="I211" s="737" t="s">
        <v>1531</v>
      </c>
      <c r="J211" s="737" t="s">
        <v>2938</v>
      </c>
      <c r="K211" s="737" t="s">
        <v>2939</v>
      </c>
      <c r="L211" s="738">
        <v>0</v>
      </c>
      <c r="M211" s="738">
        <v>0</v>
      </c>
      <c r="N211" s="737">
        <v>3</v>
      </c>
      <c r="O211" s="820">
        <v>0.5</v>
      </c>
      <c r="P211" s="738">
        <v>0</v>
      </c>
      <c r="Q211" s="753"/>
      <c r="R211" s="737">
        <v>3</v>
      </c>
      <c r="S211" s="753">
        <v>1</v>
      </c>
      <c r="T211" s="820">
        <v>0.5</v>
      </c>
      <c r="U211" s="776">
        <v>1</v>
      </c>
    </row>
    <row r="212" spans="1:21" ht="14.4" customHeight="1" x14ac:dyDescent="0.3">
      <c r="A212" s="736">
        <v>21</v>
      </c>
      <c r="B212" s="737" t="s">
        <v>2715</v>
      </c>
      <c r="C212" s="737" t="s">
        <v>3129</v>
      </c>
      <c r="D212" s="818" t="s">
        <v>4782</v>
      </c>
      <c r="E212" s="819" t="s">
        <v>3161</v>
      </c>
      <c r="F212" s="737" t="s">
        <v>3126</v>
      </c>
      <c r="G212" s="737" t="s">
        <v>3453</v>
      </c>
      <c r="H212" s="737" t="s">
        <v>555</v>
      </c>
      <c r="I212" s="737" t="s">
        <v>3454</v>
      </c>
      <c r="J212" s="737" t="s">
        <v>3455</v>
      </c>
      <c r="K212" s="737" t="s">
        <v>3456</v>
      </c>
      <c r="L212" s="738">
        <v>261.69</v>
      </c>
      <c r="M212" s="738">
        <v>261.69</v>
      </c>
      <c r="N212" s="737">
        <v>1</v>
      </c>
      <c r="O212" s="820">
        <v>0.5</v>
      </c>
      <c r="P212" s="738">
        <v>261.69</v>
      </c>
      <c r="Q212" s="753">
        <v>1</v>
      </c>
      <c r="R212" s="737">
        <v>1</v>
      </c>
      <c r="S212" s="753">
        <v>1</v>
      </c>
      <c r="T212" s="820">
        <v>0.5</v>
      </c>
      <c r="U212" s="776">
        <v>1</v>
      </c>
    </row>
    <row r="213" spans="1:21" ht="14.4" customHeight="1" x14ac:dyDescent="0.3">
      <c r="A213" s="736">
        <v>21</v>
      </c>
      <c r="B213" s="737" t="s">
        <v>2715</v>
      </c>
      <c r="C213" s="737" t="s">
        <v>3129</v>
      </c>
      <c r="D213" s="818" t="s">
        <v>4782</v>
      </c>
      <c r="E213" s="819" t="s">
        <v>3161</v>
      </c>
      <c r="F213" s="737" t="s">
        <v>3126</v>
      </c>
      <c r="G213" s="737" t="s">
        <v>3332</v>
      </c>
      <c r="H213" s="737" t="s">
        <v>555</v>
      </c>
      <c r="I213" s="737" t="s">
        <v>999</v>
      </c>
      <c r="J213" s="737" t="s">
        <v>707</v>
      </c>
      <c r="K213" s="737" t="s">
        <v>3457</v>
      </c>
      <c r="L213" s="738">
        <v>85.76</v>
      </c>
      <c r="M213" s="738">
        <v>85.76</v>
      </c>
      <c r="N213" s="737">
        <v>1</v>
      </c>
      <c r="O213" s="820">
        <v>0.5</v>
      </c>
      <c r="P213" s="738">
        <v>85.76</v>
      </c>
      <c r="Q213" s="753">
        <v>1</v>
      </c>
      <c r="R213" s="737">
        <v>1</v>
      </c>
      <c r="S213" s="753">
        <v>1</v>
      </c>
      <c r="T213" s="820">
        <v>0.5</v>
      </c>
      <c r="U213" s="776">
        <v>1</v>
      </c>
    </row>
    <row r="214" spans="1:21" ht="14.4" customHeight="1" x14ac:dyDescent="0.3">
      <c r="A214" s="736">
        <v>21</v>
      </c>
      <c r="B214" s="737" t="s">
        <v>2715</v>
      </c>
      <c r="C214" s="737" t="s">
        <v>3129</v>
      </c>
      <c r="D214" s="818" t="s">
        <v>4782</v>
      </c>
      <c r="E214" s="819" t="s">
        <v>3161</v>
      </c>
      <c r="F214" s="737" t="s">
        <v>3126</v>
      </c>
      <c r="G214" s="737" t="s">
        <v>3338</v>
      </c>
      <c r="H214" s="737" t="s">
        <v>1499</v>
      </c>
      <c r="I214" s="737" t="s">
        <v>1698</v>
      </c>
      <c r="J214" s="737" t="s">
        <v>1699</v>
      </c>
      <c r="K214" s="737" t="s">
        <v>2956</v>
      </c>
      <c r="L214" s="738">
        <v>0</v>
      </c>
      <c r="M214" s="738">
        <v>0</v>
      </c>
      <c r="N214" s="737">
        <v>1</v>
      </c>
      <c r="O214" s="820">
        <v>0.5</v>
      </c>
      <c r="P214" s="738">
        <v>0</v>
      </c>
      <c r="Q214" s="753"/>
      <c r="R214" s="737">
        <v>1</v>
      </c>
      <c r="S214" s="753">
        <v>1</v>
      </c>
      <c r="T214" s="820">
        <v>0.5</v>
      </c>
      <c r="U214" s="776">
        <v>1</v>
      </c>
    </row>
    <row r="215" spans="1:21" ht="14.4" customHeight="1" x14ac:dyDescent="0.3">
      <c r="A215" s="736">
        <v>21</v>
      </c>
      <c r="B215" s="737" t="s">
        <v>2715</v>
      </c>
      <c r="C215" s="737" t="s">
        <v>3129</v>
      </c>
      <c r="D215" s="818" t="s">
        <v>4782</v>
      </c>
      <c r="E215" s="819" t="s">
        <v>3161</v>
      </c>
      <c r="F215" s="737" t="s">
        <v>3126</v>
      </c>
      <c r="G215" s="737" t="s">
        <v>3414</v>
      </c>
      <c r="H215" s="737" t="s">
        <v>555</v>
      </c>
      <c r="I215" s="737" t="s">
        <v>3458</v>
      </c>
      <c r="J215" s="737" t="s">
        <v>3459</v>
      </c>
      <c r="K215" s="737" t="s">
        <v>3460</v>
      </c>
      <c r="L215" s="738">
        <v>0</v>
      </c>
      <c r="M215" s="738">
        <v>0</v>
      </c>
      <c r="N215" s="737">
        <v>1</v>
      </c>
      <c r="O215" s="820">
        <v>1</v>
      </c>
      <c r="P215" s="738">
        <v>0</v>
      </c>
      <c r="Q215" s="753"/>
      <c r="R215" s="737">
        <v>1</v>
      </c>
      <c r="S215" s="753">
        <v>1</v>
      </c>
      <c r="T215" s="820">
        <v>1</v>
      </c>
      <c r="U215" s="776">
        <v>1</v>
      </c>
    </row>
    <row r="216" spans="1:21" ht="14.4" customHeight="1" x14ac:dyDescent="0.3">
      <c r="A216" s="736">
        <v>21</v>
      </c>
      <c r="B216" s="737" t="s">
        <v>2715</v>
      </c>
      <c r="C216" s="737" t="s">
        <v>3129</v>
      </c>
      <c r="D216" s="818" t="s">
        <v>4782</v>
      </c>
      <c r="E216" s="819" t="s">
        <v>3161</v>
      </c>
      <c r="F216" s="737" t="s">
        <v>3126</v>
      </c>
      <c r="G216" s="737" t="s">
        <v>3284</v>
      </c>
      <c r="H216" s="737" t="s">
        <v>555</v>
      </c>
      <c r="I216" s="737" t="s">
        <v>1389</v>
      </c>
      <c r="J216" s="737" t="s">
        <v>3288</v>
      </c>
      <c r="K216" s="737" t="s">
        <v>3445</v>
      </c>
      <c r="L216" s="738">
        <v>299.83999999999997</v>
      </c>
      <c r="M216" s="738">
        <v>299.83999999999997</v>
      </c>
      <c r="N216" s="737">
        <v>1</v>
      </c>
      <c r="O216" s="820">
        <v>0.5</v>
      </c>
      <c r="P216" s="738">
        <v>299.83999999999997</v>
      </c>
      <c r="Q216" s="753">
        <v>1</v>
      </c>
      <c r="R216" s="737">
        <v>1</v>
      </c>
      <c r="S216" s="753">
        <v>1</v>
      </c>
      <c r="T216" s="820">
        <v>0.5</v>
      </c>
      <c r="U216" s="776">
        <v>1</v>
      </c>
    </row>
    <row r="217" spans="1:21" ht="14.4" customHeight="1" x14ac:dyDescent="0.3">
      <c r="A217" s="736">
        <v>21</v>
      </c>
      <c r="B217" s="737" t="s">
        <v>2715</v>
      </c>
      <c r="C217" s="737" t="s">
        <v>3129</v>
      </c>
      <c r="D217" s="818" t="s">
        <v>4782</v>
      </c>
      <c r="E217" s="819" t="s">
        <v>3160</v>
      </c>
      <c r="F217" s="737" t="s">
        <v>3126</v>
      </c>
      <c r="G217" s="737" t="s">
        <v>3189</v>
      </c>
      <c r="H217" s="737" t="s">
        <v>555</v>
      </c>
      <c r="I217" s="737" t="s">
        <v>3461</v>
      </c>
      <c r="J217" s="737" t="s">
        <v>687</v>
      </c>
      <c r="K217" s="737" t="s">
        <v>3192</v>
      </c>
      <c r="L217" s="738">
        <v>0</v>
      </c>
      <c r="M217" s="738">
        <v>0</v>
      </c>
      <c r="N217" s="737">
        <v>1</v>
      </c>
      <c r="O217" s="820">
        <v>0.5</v>
      </c>
      <c r="P217" s="738">
        <v>0</v>
      </c>
      <c r="Q217" s="753"/>
      <c r="R217" s="737">
        <v>1</v>
      </c>
      <c r="S217" s="753">
        <v>1</v>
      </c>
      <c r="T217" s="820">
        <v>0.5</v>
      </c>
      <c r="U217" s="776">
        <v>1</v>
      </c>
    </row>
    <row r="218" spans="1:21" ht="14.4" customHeight="1" x14ac:dyDescent="0.3">
      <c r="A218" s="736">
        <v>21</v>
      </c>
      <c r="B218" s="737" t="s">
        <v>2715</v>
      </c>
      <c r="C218" s="737" t="s">
        <v>3129</v>
      </c>
      <c r="D218" s="818" t="s">
        <v>4782</v>
      </c>
      <c r="E218" s="819" t="s">
        <v>3160</v>
      </c>
      <c r="F218" s="737" t="s">
        <v>3126</v>
      </c>
      <c r="G218" s="737" t="s">
        <v>3189</v>
      </c>
      <c r="H218" s="737" t="s">
        <v>555</v>
      </c>
      <c r="I218" s="737" t="s">
        <v>3345</v>
      </c>
      <c r="J218" s="737" t="s">
        <v>687</v>
      </c>
      <c r="K218" s="737" t="s">
        <v>3194</v>
      </c>
      <c r="L218" s="738">
        <v>36.270000000000003</v>
      </c>
      <c r="M218" s="738">
        <v>36.270000000000003</v>
      </c>
      <c r="N218" s="737">
        <v>1</v>
      </c>
      <c r="O218" s="820">
        <v>0.5</v>
      </c>
      <c r="P218" s="738">
        <v>36.270000000000003</v>
      </c>
      <c r="Q218" s="753">
        <v>1</v>
      </c>
      <c r="R218" s="737">
        <v>1</v>
      </c>
      <c r="S218" s="753">
        <v>1</v>
      </c>
      <c r="T218" s="820">
        <v>0.5</v>
      </c>
      <c r="U218" s="776">
        <v>1</v>
      </c>
    </row>
    <row r="219" spans="1:21" ht="14.4" customHeight="1" x14ac:dyDescent="0.3">
      <c r="A219" s="736">
        <v>21</v>
      </c>
      <c r="B219" s="737" t="s">
        <v>2715</v>
      </c>
      <c r="C219" s="737" t="s">
        <v>3129</v>
      </c>
      <c r="D219" s="818" t="s">
        <v>4782</v>
      </c>
      <c r="E219" s="819" t="s">
        <v>3160</v>
      </c>
      <c r="F219" s="737" t="s">
        <v>3126</v>
      </c>
      <c r="G219" s="737" t="s">
        <v>3189</v>
      </c>
      <c r="H219" s="737" t="s">
        <v>555</v>
      </c>
      <c r="I219" s="737" t="s">
        <v>3346</v>
      </c>
      <c r="J219" s="737" t="s">
        <v>687</v>
      </c>
      <c r="K219" s="737" t="s">
        <v>3347</v>
      </c>
      <c r="L219" s="738">
        <v>0</v>
      </c>
      <c r="M219" s="738">
        <v>0</v>
      </c>
      <c r="N219" s="737">
        <v>3</v>
      </c>
      <c r="O219" s="820">
        <v>2</v>
      </c>
      <c r="P219" s="738">
        <v>0</v>
      </c>
      <c r="Q219" s="753"/>
      <c r="R219" s="737">
        <v>2</v>
      </c>
      <c r="S219" s="753">
        <v>0.66666666666666663</v>
      </c>
      <c r="T219" s="820">
        <v>1.5</v>
      </c>
      <c r="U219" s="776">
        <v>0.75</v>
      </c>
    </row>
    <row r="220" spans="1:21" ht="14.4" customHeight="1" x14ac:dyDescent="0.3">
      <c r="A220" s="736">
        <v>21</v>
      </c>
      <c r="B220" s="737" t="s">
        <v>2715</v>
      </c>
      <c r="C220" s="737" t="s">
        <v>3129</v>
      </c>
      <c r="D220" s="818" t="s">
        <v>4782</v>
      </c>
      <c r="E220" s="819" t="s">
        <v>3160</v>
      </c>
      <c r="F220" s="737" t="s">
        <v>3126</v>
      </c>
      <c r="G220" s="737" t="s">
        <v>3189</v>
      </c>
      <c r="H220" s="737" t="s">
        <v>555</v>
      </c>
      <c r="I220" s="737" t="s">
        <v>3195</v>
      </c>
      <c r="J220" s="737" t="s">
        <v>687</v>
      </c>
      <c r="K220" s="737" t="s">
        <v>3194</v>
      </c>
      <c r="L220" s="738">
        <v>36.270000000000003</v>
      </c>
      <c r="M220" s="738">
        <v>145.08000000000001</v>
      </c>
      <c r="N220" s="737">
        <v>4</v>
      </c>
      <c r="O220" s="820">
        <v>1.5</v>
      </c>
      <c r="P220" s="738">
        <v>108.81</v>
      </c>
      <c r="Q220" s="753">
        <v>0.75</v>
      </c>
      <c r="R220" s="737">
        <v>3</v>
      </c>
      <c r="S220" s="753">
        <v>0.75</v>
      </c>
      <c r="T220" s="820">
        <v>1</v>
      </c>
      <c r="U220" s="776">
        <v>0.66666666666666663</v>
      </c>
    </row>
    <row r="221" spans="1:21" ht="14.4" customHeight="1" x14ac:dyDescent="0.3">
      <c r="A221" s="736">
        <v>21</v>
      </c>
      <c r="B221" s="737" t="s">
        <v>2715</v>
      </c>
      <c r="C221" s="737" t="s">
        <v>3129</v>
      </c>
      <c r="D221" s="818" t="s">
        <v>4782</v>
      </c>
      <c r="E221" s="819" t="s">
        <v>3160</v>
      </c>
      <c r="F221" s="737" t="s">
        <v>3126</v>
      </c>
      <c r="G221" s="737" t="s">
        <v>3196</v>
      </c>
      <c r="H221" s="737" t="s">
        <v>555</v>
      </c>
      <c r="I221" s="737" t="s">
        <v>580</v>
      </c>
      <c r="J221" s="737" t="s">
        <v>581</v>
      </c>
      <c r="K221" s="737" t="s">
        <v>2950</v>
      </c>
      <c r="L221" s="738">
        <v>4.7</v>
      </c>
      <c r="M221" s="738">
        <v>18.8</v>
      </c>
      <c r="N221" s="737">
        <v>4</v>
      </c>
      <c r="O221" s="820">
        <v>1</v>
      </c>
      <c r="P221" s="738"/>
      <c r="Q221" s="753">
        <v>0</v>
      </c>
      <c r="R221" s="737"/>
      <c r="S221" s="753">
        <v>0</v>
      </c>
      <c r="T221" s="820"/>
      <c r="U221" s="776">
        <v>0</v>
      </c>
    </row>
    <row r="222" spans="1:21" ht="14.4" customHeight="1" x14ac:dyDescent="0.3">
      <c r="A222" s="736">
        <v>21</v>
      </c>
      <c r="B222" s="737" t="s">
        <v>2715</v>
      </c>
      <c r="C222" s="737" t="s">
        <v>3129</v>
      </c>
      <c r="D222" s="818" t="s">
        <v>4782</v>
      </c>
      <c r="E222" s="819" t="s">
        <v>3160</v>
      </c>
      <c r="F222" s="737" t="s">
        <v>3126</v>
      </c>
      <c r="G222" s="737" t="s">
        <v>3196</v>
      </c>
      <c r="H222" s="737" t="s">
        <v>555</v>
      </c>
      <c r="I222" s="737" t="s">
        <v>596</v>
      </c>
      <c r="J222" s="737" t="s">
        <v>581</v>
      </c>
      <c r="K222" s="737" t="s">
        <v>2951</v>
      </c>
      <c r="L222" s="738">
        <v>9.4</v>
      </c>
      <c r="M222" s="738">
        <v>9.4</v>
      </c>
      <c r="N222" s="737">
        <v>1</v>
      </c>
      <c r="O222" s="820">
        <v>0.5</v>
      </c>
      <c r="P222" s="738"/>
      <c r="Q222" s="753">
        <v>0</v>
      </c>
      <c r="R222" s="737"/>
      <c r="S222" s="753">
        <v>0</v>
      </c>
      <c r="T222" s="820"/>
      <c r="U222" s="776">
        <v>0</v>
      </c>
    </row>
    <row r="223" spans="1:21" ht="14.4" customHeight="1" x14ac:dyDescent="0.3">
      <c r="A223" s="736">
        <v>21</v>
      </c>
      <c r="B223" s="737" t="s">
        <v>2715</v>
      </c>
      <c r="C223" s="737" t="s">
        <v>3129</v>
      </c>
      <c r="D223" s="818" t="s">
        <v>4782</v>
      </c>
      <c r="E223" s="819" t="s">
        <v>3160</v>
      </c>
      <c r="F223" s="737" t="s">
        <v>3126</v>
      </c>
      <c r="G223" s="737" t="s">
        <v>3196</v>
      </c>
      <c r="H223" s="737" t="s">
        <v>1499</v>
      </c>
      <c r="I223" s="737" t="s">
        <v>2306</v>
      </c>
      <c r="J223" s="737" t="s">
        <v>3058</v>
      </c>
      <c r="K223" s="737" t="s">
        <v>2950</v>
      </c>
      <c r="L223" s="738">
        <v>4.7</v>
      </c>
      <c r="M223" s="738">
        <v>18.8</v>
      </c>
      <c r="N223" s="737">
        <v>4</v>
      </c>
      <c r="O223" s="820">
        <v>1.5</v>
      </c>
      <c r="P223" s="738">
        <v>14.100000000000001</v>
      </c>
      <c r="Q223" s="753">
        <v>0.75</v>
      </c>
      <c r="R223" s="737">
        <v>3</v>
      </c>
      <c r="S223" s="753">
        <v>0.75</v>
      </c>
      <c r="T223" s="820">
        <v>1</v>
      </c>
      <c r="U223" s="776">
        <v>0.66666666666666663</v>
      </c>
    </row>
    <row r="224" spans="1:21" ht="14.4" customHeight="1" x14ac:dyDescent="0.3">
      <c r="A224" s="736">
        <v>21</v>
      </c>
      <c r="B224" s="737" t="s">
        <v>2715</v>
      </c>
      <c r="C224" s="737" t="s">
        <v>3129</v>
      </c>
      <c r="D224" s="818" t="s">
        <v>4782</v>
      </c>
      <c r="E224" s="819" t="s">
        <v>3160</v>
      </c>
      <c r="F224" s="737" t="s">
        <v>3126</v>
      </c>
      <c r="G224" s="737" t="s">
        <v>3198</v>
      </c>
      <c r="H224" s="737" t="s">
        <v>555</v>
      </c>
      <c r="I224" s="737" t="s">
        <v>3462</v>
      </c>
      <c r="J224" s="737" t="s">
        <v>3463</v>
      </c>
      <c r="K224" s="737" t="s">
        <v>2894</v>
      </c>
      <c r="L224" s="738">
        <v>154.36000000000001</v>
      </c>
      <c r="M224" s="738">
        <v>154.36000000000001</v>
      </c>
      <c r="N224" s="737">
        <v>1</v>
      </c>
      <c r="O224" s="820">
        <v>0.5</v>
      </c>
      <c r="P224" s="738">
        <v>154.36000000000001</v>
      </c>
      <c r="Q224" s="753">
        <v>1</v>
      </c>
      <c r="R224" s="737">
        <v>1</v>
      </c>
      <c r="S224" s="753">
        <v>1</v>
      </c>
      <c r="T224" s="820">
        <v>0.5</v>
      </c>
      <c r="U224" s="776">
        <v>1</v>
      </c>
    </row>
    <row r="225" spans="1:21" ht="14.4" customHeight="1" x14ac:dyDescent="0.3">
      <c r="A225" s="736">
        <v>21</v>
      </c>
      <c r="B225" s="737" t="s">
        <v>2715</v>
      </c>
      <c r="C225" s="737" t="s">
        <v>3129</v>
      </c>
      <c r="D225" s="818" t="s">
        <v>4782</v>
      </c>
      <c r="E225" s="819" t="s">
        <v>3160</v>
      </c>
      <c r="F225" s="737" t="s">
        <v>3126</v>
      </c>
      <c r="G225" s="737" t="s">
        <v>3198</v>
      </c>
      <c r="H225" s="737" t="s">
        <v>555</v>
      </c>
      <c r="I225" s="737" t="s">
        <v>3464</v>
      </c>
      <c r="J225" s="737" t="s">
        <v>3463</v>
      </c>
      <c r="K225" s="737" t="s">
        <v>2894</v>
      </c>
      <c r="L225" s="738">
        <v>0</v>
      </c>
      <c r="M225" s="738">
        <v>0</v>
      </c>
      <c r="N225" s="737">
        <v>1</v>
      </c>
      <c r="O225" s="820">
        <v>1</v>
      </c>
      <c r="P225" s="738"/>
      <c r="Q225" s="753"/>
      <c r="R225" s="737"/>
      <c r="S225" s="753">
        <v>0</v>
      </c>
      <c r="T225" s="820"/>
      <c r="U225" s="776">
        <v>0</v>
      </c>
    </row>
    <row r="226" spans="1:21" ht="14.4" customHeight="1" x14ac:dyDescent="0.3">
      <c r="A226" s="736">
        <v>21</v>
      </c>
      <c r="B226" s="737" t="s">
        <v>2715</v>
      </c>
      <c r="C226" s="737" t="s">
        <v>3129</v>
      </c>
      <c r="D226" s="818" t="s">
        <v>4782</v>
      </c>
      <c r="E226" s="819" t="s">
        <v>3160</v>
      </c>
      <c r="F226" s="737" t="s">
        <v>3126</v>
      </c>
      <c r="G226" s="737" t="s">
        <v>3350</v>
      </c>
      <c r="H226" s="737" t="s">
        <v>555</v>
      </c>
      <c r="I226" s="737" t="s">
        <v>3351</v>
      </c>
      <c r="J226" s="737" t="s">
        <v>3352</v>
      </c>
      <c r="K226" s="737" t="s">
        <v>3353</v>
      </c>
      <c r="L226" s="738">
        <v>1540.82</v>
      </c>
      <c r="M226" s="738">
        <v>1540.82</v>
      </c>
      <c r="N226" s="737">
        <v>1</v>
      </c>
      <c r="O226" s="820">
        <v>1</v>
      </c>
      <c r="P226" s="738">
        <v>1540.82</v>
      </c>
      <c r="Q226" s="753">
        <v>1</v>
      </c>
      <c r="R226" s="737">
        <v>1</v>
      </c>
      <c r="S226" s="753">
        <v>1</v>
      </c>
      <c r="T226" s="820">
        <v>1</v>
      </c>
      <c r="U226" s="776">
        <v>1</v>
      </c>
    </row>
    <row r="227" spans="1:21" ht="14.4" customHeight="1" x14ac:dyDescent="0.3">
      <c r="A227" s="736">
        <v>21</v>
      </c>
      <c r="B227" s="737" t="s">
        <v>2715</v>
      </c>
      <c r="C227" s="737" t="s">
        <v>3129</v>
      </c>
      <c r="D227" s="818" t="s">
        <v>4782</v>
      </c>
      <c r="E227" s="819" t="s">
        <v>3160</v>
      </c>
      <c r="F227" s="737" t="s">
        <v>3126</v>
      </c>
      <c r="G227" s="737" t="s">
        <v>3465</v>
      </c>
      <c r="H227" s="737" t="s">
        <v>1499</v>
      </c>
      <c r="I227" s="737" t="s">
        <v>3466</v>
      </c>
      <c r="J227" s="737" t="s">
        <v>3467</v>
      </c>
      <c r="K227" s="737" t="s">
        <v>3468</v>
      </c>
      <c r="L227" s="738">
        <v>1091.0899999999999</v>
      </c>
      <c r="M227" s="738">
        <v>1091.0899999999999</v>
      </c>
      <c r="N227" s="737">
        <v>1</v>
      </c>
      <c r="O227" s="820">
        <v>1</v>
      </c>
      <c r="P227" s="738">
        <v>1091.0899999999999</v>
      </c>
      <c r="Q227" s="753">
        <v>1</v>
      </c>
      <c r="R227" s="737">
        <v>1</v>
      </c>
      <c r="S227" s="753">
        <v>1</v>
      </c>
      <c r="T227" s="820">
        <v>1</v>
      </c>
      <c r="U227" s="776">
        <v>1</v>
      </c>
    </row>
    <row r="228" spans="1:21" ht="14.4" customHeight="1" x14ac:dyDescent="0.3">
      <c r="A228" s="736">
        <v>21</v>
      </c>
      <c r="B228" s="737" t="s">
        <v>2715</v>
      </c>
      <c r="C228" s="737" t="s">
        <v>3129</v>
      </c>
      <c r="D228" s="818" t="s">
        <v>4782</v>
      </c>
      <c r="E228" s="819" t="s">
        <v>3160</v>
      </c>
      <c r="F228" s="737" t="s">
        <v>3126</v>
      </c>
      <c r="G228" s="737" t="s">
        <v>3297</v>
      </c>
      <c r="H228" s="737" t="s">
        <v>1499</v>
      </c>
      <c r="I228" s="737" t="s">
        <v>3469</v>
      </c>
      <c r="J228" s="737" t="s">
        <v>2225</v>
      </c>
      <c r="K228" s="737" t="s">
        <v>3470</v>
      </c>
      <c r="L228" s="738">
        <v>105.32</v>
      </c>
      <c r="M228" s="738">
        <v>105.32</v>
      </c>
      <c r="N228" s="737">
        <v>1</v>
      </c>
      <c r="O228" s="820">
        <v>0.5</v>
      </c>
      <c r="P228" s="738">
        <v>105.32</v>
      </c>
      <c r="Q228" s="753">
        <v>1</v>
      </c>
      <c r="R228" s="737">
        <v>1</v>
      </c>
      <c r="S228" s="753">
        <v>1</v>
      </c>
      <c r="T228" s="820">
        <v>0.5</v>
      </c>
      <c r="U228" s="776">
        <v>1</v>
      </c>
    </row>
    <row r="229" spans="1:21" ht="14.4" customHeight="1" x14ac:dyDescent="0.3">
      <c r="A229" s="736">
        <v>21</v>
      </c>
      <c r="B229" s="737" t="s">
        <v>2715</v>
      </c>
      <c r="C229" s="737" t="s">
        <v>3129</v>
      </c>
      <c r="D229" s="818" t="s">
        <v>4782</v>
      </c>
      <c r="E229" s="819" t="s">
        <v>3160</v>
      </c>
      <c r="F229" s="737" t="s">
        <v>3126</v>
      </c>
      <c r="G229" s="737" t="s">
        <v>3471</v>
      </c>
      <c r="H229" s="737" t="s">
        <v>555</v>
      </c>
      <c r="I229" s="737" t="s">
        <v>3472</v>
      </c>
      <c r="J229" s="737" t="s">
        <v>866</v>
      </c>
      <c r="K229" s="737" t="s">
        <v>2844</v>
      </c>
      <c r="L229" s="738">
        <v>0</v>
      </c>
      <c r="M229" s="738">
        <v>0</v>
      </c>
      <c r="N229" s="737">
        <v>1</v>
      </c>
      <c r="O229" s="820">
        <v>0.5</v>
      </c>
      <c r="P229" s="738">
        <v>0</v>
      </c>
      <c r="Q229" s="753"/>
      <c r="R229" s="737">
        <v>1</v>
      </c>
      <c r="S229" s="753">
        <v>1</v>
      </c>
      <c r="T229" s="820">
        <v>0.5</v>
      </c>
      <c r="U229" s="776">
        <v>1</v>
      </c>
    </row>
    <row r="230" spans="1:21" ht="14.4" customHeight="1" x14ac:dyDescent="0.3">
      <c r="A230" s="736">
        <v>21</v>
      </c>
      <c r="B230" s="737" t="s">
        <v>2715</v>
      </c>
      <c r="C230" s="737" t="s">
        <v>3129</v>
      </c>
      <c r="D230" s="818" t="s">
        <v>4782</v>
      </c>
      <c r="E230" s="819" t="s">
        <v>3160</v>
      </c>
      <c r="F230" s="737" t="s">
        <v>3126</v>
      </c>
      <c r="G230" s="737" t="s">
        <v>3471</v>
      </c>
      <c r="H230" s="737" t="s">
        <v>555</v>
      </c>
      <c r="I230" s="737" t="s">
        <v>3473</v>
      </c>
      <c r="J230" s="737" t="s">
        <v>3474</v>
      </c>
      <c r="K230" s="737" t="s">
        <v>3475</v>
      </c>
      <c r="L230" s="738">
        <v>0</v>
      </c>
      <c r="M230" s="738">
        <v>0</v>
      </c>
      <c r="N230" s="737">
        <v>2</v>
      </c>
      <c r="O230" s="820">
        <v>0.5</v>
      </c>
      <c r="P230" s="738">
        <v>0</v>
      </c>
      <c r="Q230" s="753"/>
      <c r="R230" s="737">
        <v>2</v>
      </c>
      <c r="S230" s="753">
        <v>1</v>
      </c>
      <c r="T230" s="820">
        <v>0.5</v>
      </c>
      <c r="U230" s="776">
        <v>1</v>
      </c>
    </row>
    <row r="231" spans="1:21" ht="14.4" customHeight="1" x14ac:dyDescent="0.3">
      <c r="A231" s="736">
        <v>21</v>
      </c>
      <c r="B231" s="737" t="s">
        <v>2715</v>
      </c>
      <c r="C231" s="737" t="s">
        <v>3129</v>
      </c>
      <c r="D231" s="818" t="s">
        <v>4782</v>
      </c>
      <c r="E231" s="819" t="s">
        <v>3160</v>
      </c>
      <c r="F231" s="737" t="s">
        <v>3126</v>
      </c>
      <c r="G231" s="737" t="s">
        <v>3203</v>
      </c>
      <c r="H231" s="737" t="s">
        <v>1499</v>
      </c>
      <c r="I231" s="737" t="s">
        <v>3476</v>
      </c>
      <c r="J231" s="737" t="s">
        <v>1602</v>
      </c>
      <c r="K231" s="737" t="s">
        <v>2883</v>
      </c>
      <c r="L231" s="738">
        <v>85.16</v>
      </c>
      <c r="M231" s="738">
        <v>170.32</v>
      </c>
      <c r="N231" s="737">
        <v>2</v>
      </c>
      <c r="O231" s="820">
        <v>0.5</v>
      </c>
      <c r="P231" s="738"/>
      <c r="Q231" s="753">
        <v>0</v>
      </c>
      <c r="R231" s="737"/>
      <c r="S231" s="753">
        <v>0</v>
      </c>
      <c r="T231" s="820"/>
      <c r="U231" s="776">
        <v>0</v>
      </c>
    </row>
    <row r="232" spans="1:21" ht="14.4" customHeight="1" x14ac:dyDescent="0.3">
      <c r="A232" s="736">
        <v>21</v>
      </c>
      <c r="B232" s="737" t="s">
        <v>2715</v>
      </c>
      <c r="C232" s="737" t="s">
        <v>3129</v>
      </c>
      <c r="D232" s="818" t="s">
        <v>4782</v>
      </c>
      <c r="E232" s="819" t="s">
        <v>3160</v>
      </c>
      <c r="F232" s="737" t="s">
        <v>3126</v>
      </c>
      <c r="G232" s="737" t="s">
        <v>3203</v>
      </c>
      <c r="H232" s="737" t="s">
        <v>1499</v>
      </c>
      <c r="I232" s="737" t="s">
        <v>3477</v>
      </c>
      <c r="J232" s="737" t="s">
        <v>1602</v>
      </c>
      <c r="K232" s="737" t="s">
        <v>3205</v>
      </c>
      <c r="L232" s="738">
        <v>170.32</v>
      </c>
      <c r="M232" s="738">
        <v>510.96</v>
      </c>
      <c r="N232" s="737">
        <v>3</v>
      </c>
      <c r="O232" s="820">
        <v>1.5</v>
      </c>
      <c r="P232" s="738">
        <v>170.32</v>
      </c>
      <c r="Q232" s="753">
        <v>0.33333333333333331</v>
      </c>
      <c r="R232" s="737">
        <v>1</v>
      </c>
      <c r="S232" s="753">
        <v>0.33333333333333331</v>
      </c>
      <c r="T232" s="820">
        <v>0.5</v>
      </c>
      <c r="U232" s="776">
        <v>0.33333333333333331</v>
      </c>
    </row>
    <row r="233" spans="1:21" ht="14.4" customHeight="1" x14ac:dyDescent="0.3">
      <c r="A233" s="736">
        <v>21</v>
      </c>
      <c r="B233" s="737" t="s">
        <v>2715</v>
      </c>
      <c r="C233" s="737" t="s">
        <v>3129</v>
      </c>
      <c r="D233" s="818" t="s">
        <v>4782</v>
      </c>
      <c r="E233" s="819" t="s">
        <v>3160</v>
      </c>
      <c r="F233" s="737" t="s">
        <v>3126</v>
      </c>
      <c r="G233" s="737" t="s">
        <v>3203</v>
      </c>
      <c r="H233" s="737" t="s">
        <v>1499</v>
      </c>
      <c r="I233" s="737" t="s">
        <v>1563</v>
      </c>
      <c r="J233" s="737" t="s">
        <v>1564</v>
      </c>
      <c r="K233" s="737" t="s">
        <v>2960</v>
      </c>
      <c r="L233" s="738">
        <v>42.57</v>
      </c>
      <c r="M233" s="738">
        <v>42.57</v>
      </c>
      <c r="N233" s="737">
        <v>1</v>
      </c>
      <c r="O233" s="820">
        <v>0.5</v>
      </c>
      <c r="P233" s="738">
        <v>42.57</v>
      </c>
      <c r="Q233" s="753">
        <v>1</v>
      </c>
      <c r="R233" s="737">
        <v>1</v>
      </c>
      <c r="S233" s="753">
        <v>1</v>
      </c>
      <c r="T233" s="820">
        <v>0.5</v>
      </c>
      <c r="U233" s="776">
        <v>1</v>
      </c>
    </row>
    <row r="234" spans="1:21" ht="14.4" customHeight="1" x14ac:dyDescent="0.3">
      <c r="A234" s="736">
        <v>21</v>
      </c>
      <c r="B234" s="737" t="s">
        <v>2715</v>
      </c>
      <c r="C234" s="737" t="s">
        <v>3129</v>
      </c>
      <c r="D234" s="818" t="s">
        <v>4782</v>
      </c>
      <c r="E234" s="819" t="s">
        <v>3160</v>
      </c>
      <c r="F234" s="737" t="s">
        <v>3126</v>
      </c>
      <c r="G234" s="737" t="s">
        <v>3207</v>
      </c>
      <c r="H234" s="737" t="s">
        <v>1499</v>
      </c>
      <c r="I234" s="737" t="s">
        <v>3208</v>
      </c>
      <c r="J234" s="737" t="s">
        <v>2976</v>
      </c>
      <c r="K234" s="737" t="s">
        <v>3209</v>
      </c>
      <c r="L234" s="738">
        <v>115.26</v>
      </c>
      <c r="M234" s="738">
        <v>115.26</v>
      </c>
      <c r="N234" s="737">
        <v>1</v>
      </c>
      <c r="O234" s="820">
        <v>1</v>
      </c>
      <c r="P234" s="738">
        <v>115.26</v>
      </c>
      <c r="Q234" s="753">
        <v>1</v>
      </c>
      <c r="R234" s="737">
        <v>1</v>
      </c>
      <c r="S234" s="753">
        <v>1</v>
      </c>
      <c r="T234" s="820">
        <v>1</v>
      </c>
      <c r="U234" s="776">
        <v>1</v>
      </c>
    </row>
    <row r="235" spans="1:21" ht="14.4" customHeight="1" x14ac:dyDescent="0.3">
      <c r="A235" s="736">
        <v>21</v>
      </c>
      <c r="B235" s="737" t="s">
        <v>2715</v>
      </c>
      <c r="C235" s="737" t="s">
        <v>3129</v>
      </c>
      <c r="D235" s="818" t="s">
        <v>4782</v>
      </c>
      <c r="E235" s="819" t="s">
        <v>3160</v>
      </c>
      <c r="F235" s="737" t="s">
        <v>3126</v>
      </c>
      <c r="G235" s="737" t="s">
        <v>3210</v>
      </c>
      <c r="H235" s="737" t="s">
        <v>555</v>
      </c>
      <c r="I235" s="737" t="s">
        <v>1104</v>
      </c>
      <c r="J235" s="737" t="s">
        <v>1105</v>
      </c>
      <c r="K235" s="737" t="s">
        <v>3211</v>
      </c>
      <c r="L235" s="738">
        <v>344</v>
      </c>
      <c r="M235" s="738">
        <v>1376</v>
      </c>
      <c r="N235" s="737">
        <v>4</v>
      </c>
      <c r="O235" s="820">
        <v>1</v>
      </c>
      <c r="P235" s="738">
        <v>1032</v>
      </c>
      <c r="Q235" s="753">
        <v>0.75</v>
      </c>
      <c r="R235" s="737">
        <v>3</v>
      </c>
      <c r="S235" s="753">
        <v>0.75</v>
      </c>
      <c r="T235" s="820">
        <v>0.5</v>
      </c>
      <c r="U235" s="776">
        <v>0.5</v>
      </c>
    </row>
    <row r="236" spans="1:21" ht="14.4" customHeight="1" x14ac:dyDescent="0.3">
      <c r="A236" s="736">
        <v>21</v>
      </c>
      <c r="B236" s="737" t="s">
        <v>2715</v>
      </c>
      <c r="C236" s="737" t="s">
        <v>3129</v>
      </c>
      <c r="D236" s="818" t="s">
        <v>4782</v>
      </c>
      <c r="E236" s="819" t="s">
        <v>3160</v>
      </c>
      <c r="F236" s="737" t="s">
        <v>3126</v>
      </c>
      <c r="G236" s="737" t="s">
        <v>3210</v>
      </c>
      <c r="H236" s="737" t="s">
        <v>555</v>
      </c>
      <c r="I236" s="737" t="s">
        <v>3358</v>
      </c>
      <c r="J236" s="737" t="s">
        <v>1105</v>
      </c>
      <c r="K236" s="737" t="s">
        <v>3359</v>
      </c>
      <c r="L236" s="738">
        <v>0</v>
      </c>
      <c r="M236" s="738">
        <v>0</v>
      </c>
      <c r="N236" s="737">
        <v>1</v>
      </c>
      <c r="O236" s="820">
        <v>0.5</v>
      </c>
      <c r="P236" s="738">
        <v>0</v>
      </c>
      <c r="Q236" s="753"/>
      <c r="R236" s="737">
        <v>1</v>
      </c>
      <c r="S236" s="753">
        <v>1</v>
      </c>
      <c r="T236" s="820">
        <v>0.5</v>
      </c>
      <c r="U236" s="776">
        <v>1</v>
      </c>
    </row>
    <row r="237" spans="1:21" ht="14.4" customHeight="1" x14ac:dyDescent="0.3">
      <c r="A237" s="736">
        <v>21</v>
      </c>
      <c r="B237" s="737" t="s">
        <v>2715</v>
      </c>
      <c r="C237" s="737" t="s">
        <v>3129</v>
      </c>
      <c r="D237" s="818" t="s">
        <v>4782</v>
      </c>
      <c r="E237" s="819" t="s">
        <v>3160</v>
      </c>
      <c r="F237" s="737" t="s">
        <v>3126</v>
      </c>
      <c r="G237" s="737" t="s">
        <v>3360</v>
      </c>
      <c r="H237" s="737" t="s">
        <v>555</v>
      </c>
      <c r="I237" s="737" t="s">
        <v>1084</v>
      </c>
      <c r="J237" s="737" t="s">
        <v>3361</v>
      </c>
      <c r="K237" s="737" t="s">
        <v>3362</v>
      </c>
      <c r="L237" s="738">
        <v>29.13</v>
      </c>
      <c r="M237" s="738">
        <v>145.65</v>
      </c>
      <c r="N237" s="737">
        <v>5</v>
      </c>
      <c r="O237" s="820">
        <v>2.5</v>
      </c>
      <c r="P237" s="738">
        <v>116.52</v>
      </c>
      <c r="Q237" s="753">
        <v>0.79999999999999993</v>
      </c>
      <c r="R237" s="737">
        <v>4</v>
      </c>
      <c r="S237" s="753">
        <v>0.8</v>
      </c>
      <c r="T237" s="820">
        <v>2</v>
      </c>
      <c r="U237" s="776">
        <v>0.8</v>
      </c>
    </row>
    <row r="238" spans="1:21" ht="14.4" customHeight="1" x14ac:dyDescent="0.3">
      <c r="A238" s="736">
        <v>21</v>
      </c>
      <c r="B238" s="737" t="s">
        <v>2715</v>
      </c>
      <c r="C238" s="737" t="s">
        <v>3129</v>
      </c>
      <c r="D238" s="818" t="s">
        <v>4782</v>
      </c>
      <c r="E238" s="819" t="s">
        <v>3160</v>
      </c>
      <c r="F238" s="737" t="s">
        <v>3126</v>
      </c>
      <c r="G238" s="737" t="s">
        <v>3217</v>
      </c>
      <c r="H238" s="737" t="s">
        <v>555</v>
      </c>
      <c r="I238" s="737" t="s">
        <v>1784</v>
      </c>
      <c r="J238" s="737" t="s">
        <v>3478</v>
      </c>
      <c r="K238" s="737" t="s">
        <v>3479</v>
      </c>
      <c r="L238" s="738">
        <v>46.75</v>
      </c>
      <c r="M238" s="738">
        <v>140.25</v>
      </c>
      <c r="N238" s="737">
        <v>3</v>
      </c>
      <c r="O238" s="820">
        <v>1</v>
      </c>
      <c r="P238" s="738">
        <v>140.25</v>
      </c>
      <c r="Q238" s="753">
        <v>1</v>
      </c>
      <c r="R238" s="737">
        <v>3</v>
      </c>
      <c r="S238" s="753">
        <v>1</v>
      </c>
      <c r="T238" s="820">
        <v>1</v>
      </c>
      <c r="U238" s="776">
        <v>1</v>
      </c>
    </row>
    <row r="239" spans="1:21" ht="14.4" customHeight="1" x14ac:dyDescent="0.3">
      <c r="A239" s="736">
        <v>21</v>
      </c>
      <c r="B239" s="737" t="s">
        <v>2715</v>
      </c>
      <c r="C239" s="737" t="s">
        <v>3129</v>
      </c>
      <c r="D239" s="818" t="s">
        <v>4782</v>
      </c>
      <c r="E239" s="819" t="s">
        <v>3160</v>
      </c>
      <c r="F239" s="737" t="s">
        <v>3126</v>
      </c>
      <c r="G239" s="737" t="s">
        <v>3302</v>
      </c>
      <c r="H239" s="737" t="s">
        <v>555</v>
      </c>
      <c r="I239" s="737" t="s">
        <v>2080</v>
      </c>
      <c r="J239" s="737" t="s">
        <v>3367</v>
      </c>
      <c r="K239" s="737" t="s">
        <v>3368</v>
      </c>
      <c r="L239" s="738">
        <v>5322.08</v>
      </c>
      <c r="M239" s="738">
        <v>31932.48</v>
      </c>
      <c r="N239" s="737">
        <v>6</v>
      </c>
      <c r="O239" s="820">
        <v>3</v>
      </c>
      <c r="P239" s="738">
        <v>10644.16</v>
      </c>
      <c r="Q239" s="753">
        <v>0.33333333333333331</v>
      </c>
      <c r="R239" s="737">
        <v>2</v>
      </c>
      <c r="S239" s="753">
        <v>0.33333333333333331</v>
      </c>
      <c r="T239" s="820">
        <v>1</v>
      </c>
      <c r="U239" s="776">
        <v>0.33333333333333331</v>
      </c>
    </row>
    <row r="240" spans="1:21" ht="14.4" customHeight="1" x14ac:dyDescent="0.3">
      <c r="A240" s="736">
        <v>21</v>
      </c>
      <c r="B240" s="737" t="s">
        <v>2715</v>
      </c>
      <c r="C240" s="737" t="s">
        <v>3129</v>
      </c>
      <c r="D240" s="818" t="s">
        <v>4782</v>
      </c>
      <c r="E240" s="819" t="s">
        <v>3160</v>
      </c>
      <c r="F240" s="737" t="s">
        <v>3126</v>
      </c>
      <c r="G240" s="737" t="s">
        <v>3302</v>
      </c>
      <c r="H240" s="737" t="s">
        <v>555</v>
      </c>
      <c r="I240" s="737" t="s">
        <v>607</v>
      </c>
      <c r="J240" s="737" t="s">
        <v>2932</v>
      </c>
      <c r="K240" s="737" t="s">
        <v>3369</v>
      </c>
      <c r="L240" s="738">
        <v>1938.97</v>
      </c>
      <c r="M240" s="738">
        <v>5816.91</v>
      </c>
      <c r="N240" s="737">
        <v>3</v>
      </c>
      <c r="O240" s="820">
        <v>1</v>
      </c>
      <c r="P240" s="738">
        <v>5816.91</v>
      </c>
      <c r="Q240" s="753">
        <v>1</v>
      </c>
      <c r="R240" s="737">
        <v>3</v>
      </c>
      <c r="S240" s="753">
        <v>1</v>
      </c>
      <c r="T240" s="820">
        <v>1</v>
      </c>
      <c r="U240" s="776">
        <v>1</v>
      </c>
    </row>
    <row r="241" spans="1:21" ht="14.4" customHeight="1" x14ac:dyDescent="0.3">
      <c r="A241" s="736">
        <v>21</v>
      </c>
      <c r="B241" s="737" t="s">
        <v>2715</v>
      </c>
      <c r="C241" s="737" t="s">
        <v>3129</v>
      </c>
      <c r="D241" s="818" t="s">
        <v>4782</v>
      </c>
      <c r="E241" s="819" t="s">
        <v>3160</v>
      </c>
      <c r="F241" s="737" t="s">
        <v>3126</v>
      </c>
      <c r="G241" s="737" t="s">
        <v>3302</v>
      </c>
      <c r="H241" s="737" t="s">
        <v>555</v>
      </c>
      <c r="I241" s="737" t="s">
        <v>588</v>
      </c>
      <c r="J241" s="737" t="s">
        <v>2932</v>
      </c>
      <c r="K241" s="737" t="s">
        <v>3303</v>
      </c>
      <c r="L241" s="738">
        <v>484.75</v>
      </c>
      <c r="M241" s="738">
        <v>2908.5</v>
      </c>
      <c r="N241" s="737">
        <v>6</v>
      </c>
      <c r="O241" s="820">
        <v>2</v>
      </c>
      <c r="P241" s="738">
        <v>2908.5</v>
      </c>
      <c r="Q241" s="753">
        <v>1</v>
      </c>
      <c r="R241" s="737">
        <v>6</v>
      </c>
      <c r="S241" s="753">
        <v>1</v>
      </c>
      <c r="T241" s="820">
        <v>2</v>
      </c>
      <c r="U241" s="776">
        <v>1</v>
      </c>
    </row>
    <row r="242" spans="1:21" ht="14.4" customHeight="1" x14ac:dyDescent="0.3">
      <c r="A242" s="736">
        <v>21</v>
      </c>
      <c r="B242" s="737" t="s">
        <v>2715</v>
      </c>
      <c r="C242" s="737" t="s">
        <v>3129</v>
      </c>
      <c r="D242" s="818" t="s">
        <v>4782</v>
      </c>
      <c r="E242" s="819" t="s">
        <v>3160</v>
      </c>
      <c r="F242" s="737" t="s">
        <v>3126</v>
      </c>
      <c r="G242" s="737" t="s">
        <v>3302</v>
      </c>
      <c r="H242" s="737" t="s">
        <v>1499</v>
      </c>
      <c r="I242" s="737" t="s">
        <v>1723</v>
      </c>
      <c r="J242" s="737" t="s">
        <v>2927</v>
      </c>
      <c r="K242" s="737" t="s">
        <v>2930</v>
      </c>
      <c r="L242" s="738">
        <v>484.75</v>
      </c>
      <c r="M242" s="738">
        <v>4847.5</v>
      </c>
      <c r="N242" s="737">
        <v>10</v>
      </c>
      <c r="O242" s="820">
        <v>4</v>
      </c>
      <c r="P242" s="738">
        <v>4847.5</v>
      </c>
      <c r="Q242" s="753">
        <v>1</v>
      </c>
      <c r="R242" s="737">
        <v>10</v>
      </c>
      <c r="S242" s="753">
        <v>1</v>
      </c>
      <c r="T242" s="820">
        <v>4</v>
      </c>
      <c r="U242" s="776">
        <v>1</v>
      </c>
    </row>
    <row r="243" spans="1:21" ht="14.4" customHeight="1" x14ac:dyDescent="0.3">
      <c r="A243" s="736">
        <v>21</v>
      </c>
      <c r="B243" s="737" t="s">
        <v>2715</v>
      </c>
      <c r="C243" s="737" t="s">
        <v>3129</v>
      </c>
      <c r="D243" s="818" t="s">
        <v>4782</v>
      </c>
      <c r="E243" s="819" t="s">
        <v>3160</v>
      </c>
      <c r="F243" s="737" t="s">
        <v>3126</v>
      </c>
      <c r="G243" s="737" t="s">
        <v>3302</v>
      </c>
      <c r="H243" s="737" t="s">
        <v>555</v>
      </c>
      <c r="I243" s="737" t="s">
        <v>2198</v>
      </c>
      <c r="J243" s="737" t="s">
        <v>3371</v>
      </c>
      <c r="K243" s="737" t="s">
        <v>3480</v>
      </c>
      <c r="L243" s="738">
        <v>5322.08</v>
      </c>
      <c r="M243" s="738">
        <v>5322.08</v>
      </c>
      <c r="N243" s="737">
        <v>1</v>
      </c>
      <c r="O243" s="820">
        <v>1</v>
      </c>
      <c r="P243" s="738"/>
      <c r="Q243" s="753">
        <v>0</v>
      </c>
      <c r="R243" s="737"/>
      <c r="S243" s="753">
        <v>0</v>
      </c>
      <c r="T243" s="820"/>
      <c r="U243" s="776">
        <v>0</v>
      </c>
    </row>
    <row r="244" spans="1:21" ht="14.4" customHeight="1" x14ac:dyDescent="0.3">
      <c r="A244" s="736">
        <v>21</v>
      </c>
      <c r="B244" s="737" t="s">
        <v>2715</v>
      </c>
      <c r="C244" s="737" t="s">
        <v>3129</v>
      </c>
      <c r="D244" s="818" t="s">
        <v>4782</v>
      </c>
      <c r="E244" s="819" t="s">
        <v>3160</v>
      </c>
      <c r="F244" s="737" t="s">
        <v>3126</v>
      </c>
      <c r="G244" s="737" t="s">
        <v>3302</v>
      </c>
      <c r="H244" s="737" t="s">
        <v>1499</v>
      </c>
      <c r="I244" s="737" t="s">
        <v>1719</v>
      </c>
      <c r="J244" s="737" t="s">
        <v>2927</v>
      </c>
      <c r="K244" s="737" t="s">
        <v>2931</v>
      </c>
      <c r="L244" s="738">
        <v>969.48</v>
      </c>
      <c r="M244" s="738">
        <v>6786.3600000000006</v>
      </c>
      <c r="N244" s="737">
        <v>7</v>
      </c>
      <c r="O244" s="820">
        <v>3</v>
      </c>
      <c r="P244" s="738">
        <v>5816.88</v>
      </c>
      <c r="Q244" s="753">
        <v>0.8571428571428571</v>
      </c>
      <c r="R244" s="737">
        <v>6</v>
      </c>
      <c r="S244" s="753">
        <v>0.8571428571428571</v>
      </c>
      <c r="T244" s="820">
        <v>2</v>
      </c>
      <c r="U244" s="776">
        <v>0.66666666666666663</v>
      </c>
    </row>
    <row r="245" spans="1:21" ht="14.4" customHeight="1" x14ac:dyDescent="0.3">
      <c r="A245" s="736">
        <v>21</v>
      </c>
      <c r="B245" s="737" t="s">
        <v>2715</v>
      </c>
      <c r="C245" s="737" t="s">
        <v>3129</v>
      </c>
      <c r="D245" s="818" t="s">
        <v>4782</v>
      </c>
      <c r="E245" s="819" t="s">
        <v>3160</v>
      </c>
      <c r="F245" s="737" t="s">
        <v>3126</v>
      </c>
      <c r="G245" s="737" t="s">
        <v>3302</v>
      </c>
      <c r="H245" s="737" t="s">
        <v>1499</v>
      </c>
      <c r="I245" s="737" t="s">
        <v>1715</v>
      </c>
      <c r="J245" s="737" t="s">
        <v>2927</v>
      </c>
      <c r="K245" s="737" t="s">
        <v>2928</v>
      </c>
      <c r="L245" s="738">
        <v>1938.97</v>
      </c>
      <c r="M245" s="738">
        <v>5816.91</v>
      </c>
      <c r="N245" s="737">
        <v>3</v>
      </c>
      <c r="O245" s="820">
        <v>2</v>
      </c>
      <c r="P245" s="738">
        <v>1938.97</v>
      </c>
      <c r="Q245" s="753">
        <v>0.33333333333333337</v>
      </c>
      <c r="R245" s="737">
        <v>1</v>
      </c>
      <c r="S245" s="753">
        <v>0.33333333333333331</v>
      </c>
      <c r="T245" s="820">
        <v>1</v>
      </c>
      <c r="U245" s="776">
        <v>0.5</v>
      </c>
    </row>
    <row r="246" spans="1:21" ht="14.4" customHeight="1" x14ac:dyDescent="0.3">
      <c r="A246" s="736">
        <v>21</v>
      </c>
      <c r="B246" s="737" t="s">
        <v>2715</v>
      </c>
      <c r="C246" s="737" t="s">
        <v>3129</v>
      </c>
      <c r="D246" s="818" t="s">
        <v>4782</v>
      </c>
      <c r="E246" s="819" t="s">
        <v>3160</v>
      </c>
      <c r="F246" s="737" t="s">
        <v>3126</v>
      </c>
      <c r="G246" s="737" t="s">
        <v>3302</v>
      </c>
      <c r="H246" s="737" t="s">
        <v>1499</v>
      </c>
      <c r="I246" s="737" t="s">
        <v>3481</v>
      </c>
      <c r="J246" s="737" t="s">
        <v>2927</v>
      </c>
      <c r="K246" s="737" t="s">
        <v>3482</v>
      </c>
      <c r="L246" s="738">
        <v>242.37</v>
      </c>
      <c r="M246" s="738">
        <v>727.11</v>
      </c>
      <c r="N246" s="737">
        <v>3</v>
      </c>
      <c r="O246" s="820">
        <v>1</v>
      </c>
      <c r="P246" s="738">
        <v>727.11</v>
      </c>
      <c r="Q246" s="753">
        <v>1</v>
      </c>
      <c r="R246" s="737">
        <v>3</v>
      </c>
      <c r="S246" s="753">
        <v>1</v>
      </c>
      <c r="T246" s="820">
        <v>1</v>
      </c>
      <c r="U246" s="776">
        <v>1</v>
      </c>
    </row>
    <row r="247" spans="1:21" ht="14.4" customHeight="1" x14ac:dyDescent="0.3">
      <c r="A247" s="736">
        <v>21</v>
      </c>
      <c r="B247" s="737" t="s">
        <v>2715</v>
      </c>
      <c r="C247" s="737" t="s">
        <v>3129</v>
      </c>
      <c r="D247" s="818" t="s">
        <v>4782</v>
      </c>
      <c r="E247" s="819" t="s">
        <v>3160</v>
      </c>
      <c r="F247" s="737" t="s">
        <v>3126</v>
      </c>
      <c r="G247" s="737" t="s">
        <v>3222</v>
      </c>
      <c r="H247" s="737" t="s">
        <v>555</v>
      </c>
      <c r="I247" s="737" t="s">
        <v>906</v>
      </c>
      <c r="J247" s="737" t="s">
        <v>907</v>
      </c>
      <c r="K247" s="737" t="s">
        <v>3223</v>
      </c>
      <c r="L247" s="738">
        <v>42.51</v>
      </c>
      <c r="M247" s="738">
        <v>42.51</v>
      </c>
      <c r="N247" s="737">
        <v>1</v>
      </c>
      <c r="O247" s="820">
        <v>0.5</v>
      </c>
      <c r="P247" s="738">
        <v>42.51</v>
      </c>
      <c r="Q247" s="753">
        <v>1</v>
      </c>
      <c r="R247" s="737">
        <v>1</v>
      </c>
      <c r="S247" s="753">
        <v>1</v>
      </c>
      <c r="T247" s="820">
        <v>0.5</v>
      </c>
      <c r="U247" s="776">
        <v>1</v>
      </c>
    </row>
    <row r="248" spans="1:21" ht="14.4" customHeight="1" x14ac:dyDescent="0.3">
      <c r="A248" s="736">
        <v>21</v>
      </c>
      <c r="B248" s="737" t="s">
        <v>2715</v>
      </c>
      <c r="C248" s="737" t="s">
        <v>3129</v>
      </c>
      <c r="D248" s="818" t="s">
        <v>4782</v>
      </c>
      <c r="E248" s="819" t="s">
        <v>3160</v>
      </c>
      <c r="F248" s="737" t="s">
        <v>3126</v>
      </c>
      <c r="G248" s="737" t="s">
        <v>3222</v>
      </c>
      <c r="H248" s="737" t="s">
        <v>555</v>
      </c>
      <c r="I248" s="737" t="s">
        <v>3483</v>
      </c>
      <c r="J248" s="737" t="s">
        <v>3484</v>
      </c>
      <c r="K248" s="737" t="s">
        <v>3485</v>
      </c>
      <c r="L248" s="738">
        <v>39.31</v>
      </c>
      <c r="M248" s="738">
        <v>117.93</v>
      </c>
      <c r="N248" s="737">
        <v>3</v>
      </c>
      <c r="O248" s="820">
        <v>1.5</v>
      </c>
      <c r="P248" s="738">
        <v>117.93</v>
      </c>
      <c r="Q248" s="753">
        <v>1</v>
      </c>
      <c r="R248" s="737">
        <v>3</v>
      </c>
      <c r="S248" s="753">
        <v>1</v>
      </c>
      <c r="T248" s="820">
        <v>1.5</v>
      </c>
      <c r="U248" s="776">
        <v>1</v>
      </c>
    </row>
    <row r="249" spans="1:21" ht="14.4" customHeight="1" x14ac:dyDescent="0.3">
      <c r="A249" s="736">
        <v>21</v>
      </c>
      <c r="B249" s="737" t="s">
        <v>2715</v>
      </c>
      <c r="C249" s="737" t="s">
        <v>3129</v>
      </c>
      <c r="D249" s="818" t="s">
        <v>4782</v>
      </c>
      <c r="E249" s="819" t="s">
        <v>3160</v>
      </c>
      <c r="F249" s="737" t="s">
        <v>3126</v>
      </c>
      <c r="G249" s="737" t="s">
        <v>3373</v>
      </c>
      <c r="H249" s="737" t="s">
        <v>555</v>
      </c>
      <c r="I249" s="737" t="s">
        <v>1908</v>
      </c>
      <c r="J249" s="737" t="s">
        <v>3055</v>
      </c>
      <c r="K249" s="737" t="s">
        <v>3374</v>
      </c>
      <c r="L249" s="738">
        <v>537.12</v>
      </c>
      <c r="M249" s="738">
        <v>537.12</v>
      </c>
      <c r="N249" s="737">
        <v>1</v>
      </c>
      <c r="O249" s="820">
        <v>1</v>
      </c>
      <c r="P249" s="738"/>
      <c r="Q249" s="753">
        <v>0</v>
      </c>
      <c r="R249" s="737"/>
      <c r="S249" s="753">
        <v>0</v>
      </c>
      <c r="T249" s="820"/>
      <c r="U249" s="776">
        <v>0</v>
      </c>
    </row>
    <row r="250" spans="1:21" ht="14.4" customHeight="1" x14ac:dyDescent="0.3">
      <c r="A250" s="736">
        <v>21</v>
      </c>
      <c r="B250" s="737" t="s">
        <v>2715</v>
      </c>
      <c r="C250" s="737" t="s">
        <v>3129</v>
      </c>
      <c r="D250" s="818" t="s">
        <v>4782</v>
      </c>
      <c r="E250" s="819" t="s">
        <v>3160</v>
      </c>
      <c r="F250" s="737" t="s">
        <v>3126</v>
      </c>
      <c r="G250" s="737" t="s">
        <v>3373</v>
      </c>
      <c r="H250" s="737" t="s">
        <v>555</v>
      </c>
      <c r="I250" s="737" t="s">
        <v>845</v>
      </c>
      <c r="J250" s="737" t="s">
        <v>3055</v>
      </c>
      <c r="K250" s="737" t="s">
        <v>3375</v>
      </c>
      <c r="L250" s="738">
        <v>848.49</v>
      </c>
      <c r="M250" s="738">
        <v>3393.96</v>
      </c>
      <c r="N250" s="737">
        <v>4</v>
      </c>
      <c r="O250" s="820">
        <v>2.5</v>
      </c>
      <c r="P250" s="738">
        <v>1696.98</v>
      </c>
      <c r="Q250" s="753">
        <v>0.5</v>
      </c>
      <c r="R250" s="737">
        <v>2</v>
      </c>
      <c r="S250" s="753">
        <v>0.5</v>
      </c>
      <c r="T250" s="820">
        <v>1</v>
      </c>
      <c r="U250" s="776">
        <v>0.4</v>
      </c>
    </row>
    <row r="251" spans="1:21" ht="14.4" customHeight="1" x14ac:dyDescent="0.3">
      <c r="A251" s="736">
        <v>21</v>
      </c>
      <c r="B251" s="737" t="s">
        <v>2715</v>
      </c>
      <c r="C251" s="737" t="s">
        <v>3129</v>
      </c>
      <c r="D251" s="818" t="s">
        <v>4782</v>
      </c>
      <c r="E251" s="819" t="s">
        <v>3160</v>
      </c>
      <c r="F251" s="737" t="s">
        <v>3126</v>
      </c>
      <c r="G251" s="737" t="s">
        <v>3224</v>
      </c>
      <c r="H251" s="737" t="s">
        <v>555</v>
      </c>
      <c r="I251" s="737" t="s">
        <v>806</v>
      </c>
      <c r="J251" s="737" t="s">
        <v>807</v>
      </c>
      <c r="K251" s="737" t="s">
        <v>3225</v>
      </c>
      <c r="L251" s="738">
        <v>107.27</v>
      </c>
      <c r="M251" s="738">
        <v>321.81</v>
      </c>
      <c r="N251" s="737">
        <v>3</v>
      </c>
      <c r="O251" s="820">
        <v>1</v>
      </c>
      <c r="P251" s="738">
        <v>321.81</v>
      </c>
      <c r="Q251" s="753">
        <v>1</v>
      </c>
      <c r="R251" s="737">
        <v>3</v>
      </c>
      <c r="S251" s="753">
        <v>1</v>
      </c>
      <c r="T251" s="820">
        <v>1</v>
      </c>
      <c r="U251" s="776">
        <v>1</v>
      </c>
    </row>
    <row r="252" spans="1:21" ht="14.4" customHeight="1" x14ac:dyDescent="0.3">
      <c r="A252" s="736">
        <v>21</v>
      </c>
      <c r="B252" s="737" t="s">
        <v>2715</v>
      </c>
      <c r="C252" s="737" t="s">
        <v>3129</v>
      </c>
      <c r="D252" s="818" t="s">
        <v>4782</v>
      </c>
      <c r="E252" s="819" t="s">
        <v>3160</v>
      </c>
      <c r="F252" s="737" t="s">
        <v>3126</v>
      </c>
      <c r="G252" s="737" t="s">
        <v>3227</v>
      </c>
      <c r="H252" s="737" t="s">
        <v>555</v>
      </c>
      <c r="I252" s="737" t="s">
        <v>940</v>
      </c>
      <c r="J252" s="737" t="s">
        <v>941</v>
      </c>
      <c r="K252" s="737" t="s">
        <v>3228</v>
      </c>
      <c r="L252" s="738">
        <v>33</v>
      </c>
      <c r="M252" s="738">
        <v>132</v>
      </c>
      <c r="N252" s="737">
        <v>4</v>
      </c>
      <c r="O252" s="820">
        <v>1</v>
      </c>
      <c r="P252" s="738">
        <v>132</v>
      </c>
      <c r="Q252" s="753">
        <v>1</v>
      </c>
      <c r="R252" s="737">
        <v>4</v>
      </c>
      <c r="S252" s="753">
        <v>1</v>
      </c>
      <c r="T252" s="820">
        <v>1</v>
      </c>
      <c r="U252" s="776">
        <v>1</v>
      </c>
    </row>
    <row r="253" spans="1:21" ht="14.4" customHeight="1" x14ac:dyDescent="0.3">
      <c r="A253" s="736">
        <v>21</v>
      </c>
      <c r="B253" s="737" t="s">
        <v>2715</v>
      </c>
      <c r="C253" s="737" t="s">
        <v>3129</v>
      </c>
      <c r="D253" s="818" t="s">
        <v>4782</v>
      </c>
      <c r="E253" s="819" t="s">
        <v>3160</v>
      </c>
      <c r="F253" s="737" t="s">
        <v>3126</v>
      </c>
      <c r="G253" s="737" t="s">
        <v>3227</v>
      </c>
      <c r="H253" s="737" t="s">
        <v>555</v>
      </c>
      <c r="I253" s="737" t="s">
        <v>2201</v>
      </c>
      <c r="J253" s="737" t="s">
        <v>941</v>
      </c>
      <c r="K253" s="737" t="s">
        <v>3228</v>
      </c>
      <c r="L253" s="738">
        <v>33</v>
      </c>
      <c r="M253" s="738">
        <v>33</v>
      </c>
      <c r="N253" s="737">
        <v>1</v>
      </c>
      <c r="O253" s="820">
        <v>1</v>
      </c>
      <c r="P253" s="738">
        <v>33</v>
      </c>
      <c r="Q253" s="753">
        <v>1</v>
      </c>
      <c r="R253" s="737">
        <v>1</v>
      </c>
      <c r="S253" s="753">
        <v>1</v>
      </c>
      <c r="T253" s="820">
        <v>1</v>
      </c>
      <c r="U253" s="776">
        <v>1</v>
      </c>
    </row>
    <row r="254" spans="1:21" ht="14.4" customHeight="1" x14ac:dyDescent="0.3">
      <c r="A254" s="736">
        <v>21</v>
      </c>
      <c r="B254" s="737" t="s">
        <v>2715</v>
      </c>
      <c r="C254" s="737" t="s">
        <v>3129</v>
      </c>
      <c r="D254" s="818" t="s">
        <v>4782</v>
      </c>
      <c r="E254" s="819" t="s">
        <v>3160</v>
      </c>
      <c r="F254" s="737" t="s">
        <v>3126</v>
      </c>
      <c r="G254" s="737" t="s">
        <v>3486</v>
      </c>
      <c r="H254" s="737" t="s">
        <v>555</v>
      </c>
      <c r="I254" s="737" t="s">
        <v>3487</v>
      </c>
      <c r="J254" s="737" t="s">
        <v>3488</v>
      </c>
      <c r="K254" s="737" t="s">
        <v>3489</v>
      </c>
      <c r="L254" s="738">
        <v>60.9</v>
      </c>
      <c r="M254" s="738">
        <v>121.8</v>
      </c>
      <c r="N254" s="737">
        <v>2</v>
      </c>
      <c r="O254" s="820">
        <v>1</v>
      </c>
      <c r="P254" s="738">
        <v>121.8</v>
      </c>
      <c r="Q254" s="753">
        <v>1</v>
      </c>
      <c r="R254" s="737">
        <v>2</v>
      </c>
      <c r="S254" s="753">
        <v>1</v>
      </c>
      <c r="T254" s="820">
        <v>1</v>
      </c>
      <c r="U254" s="776">
        <v>1</v>
      </c>
    </row>
    <row r="255" spans="1:21" ht="14.4" customHeight="1" x14ac:dyDescent="0.3">
      <c r="A255" s="736">
        <v>21</v>
      </c>
      <c r="B255" s="737" t="s">
        <v>2715</v>
      </c>
      <c r="C255" s="737" t="s">
        <v>3129</v>
      </c>
      <c r="D255" s="818" t="s">
        <v>4782</v>
      </c>
      <c r="E255" s="819" t="s">
        <v>3160</v>
      </c>
      <c r="F255" s="737" t="s">
        <v>3126</v>
      </c>
      <c r="G255" s="737" t="s">
        <v>3490</v>
      </c>
      <c r="H255" s="737" t="s">
        <v>555</v>
      </c>
      <c r="I255" s="737" t="s">
        <v>1773</v>
      </c>
      <c r="J255" s="737" t="s">
        <v>1774</v>
      </c>
      <c r="K255" s="737" t="s">
        <v>3491</v>
      </c>
      <c r="L255" s="738">
        <v>48.09</v>
      </c>
      <c r="M255" s="738">
        <v>48.09</v>
      </c>
      <c r="N255" s="737">
        <v>1</v>
      </c>
      <c r="O255" s="820">
        <v>1</v>
      </c>
      <c r="P255" s="738"/>
      <c r="Q255" s="753">
        <v>0</v>
      </c>
      <c r="R255" s="737"/>
      <c r="S255" s="753">
        <v>0</v>
      </c>
      <c r="T255" s="820"/>
      <c r="U255" s="776">
        <v>0</v>
      </c>
    </row>
    <row r="256" spans="1:21" ht="14.4" customHeight="1" x14ac:dyDescent="0.3">
      <c r="A256" s="736">
        <v>21</v>
      </c>
      <c r="B256" s="737" t="s">
        <v>2715</v>
      </c>
      <c r="C256" s="737" t="s">
        <v>3129</v>
      </c>
      <c r="D256" s="818" t="s">
        <v>4782</v>
      </c>
      <c r="E256" s="819" t="s">
        <v>3160</v>
      </c>
      <c r="F256" s="737" t="s">
        <v>3126</v>
      </c>
      <c r="G256" s="737" t="s">
        <v>3380</v>
      </c>
      <c r="H256" s="737" t="s">
        <v>555</v>
      </c>
      <c r="I256" s="737" t="s">
        <v>783</v>
      </c>
      <c r="J256" s="737" t="s">
        <v>3382</v>
      </c>
      <c r="K256" s="737" t="s">
        <v>3492</v>
      </c>
      <c r="L256" s="738">
        <v>73.989999999999995</v>
      </c>
      <c r="M256" s="738">
        <v>147.97999999999999</v>
      </c>
      <c r="N256" s="737">
        <v>2</v>
      </c>
      <c r="O256" s="820">
        <v>1</v>
      </c>
      <c r="P256" s="738"/>
      <c r="Q256" s="753">
        <v>0</v>
      </c>
      <c r="R256" s="737"/>
      <c r="S256" s="753">
        <v>0</v>
      </c>
      <c r="T256" s="820"/>
      <c r="U256" s="776">
        <v>0</v>
      </c>
    </row>
    <row r="257" spans="1:21" ht="14.4" customHeight="1" x14ac:dyDescent="0.3">
      <c r="A257" s="736">
        <v>21</v>
      </c>
      <c r="B257" s="737" t="s">
        <v>2715</v>
      </c>
      <c r="C257" s="737" t="s">
        <v>3129</v>
      </c>
      <c r="D257" s="818" t="s">
        <v>4782</v>
      </c>
      <c r="E257" s="819" t="s">
        <v>3160</v>
      </c>
      <c r="F257" s="737" t="s">
        <v>3126</v>
      </c>
      <c r="G257" s="737" t="s">
        <v>3493</v>
      </c>
      <c r="H257" s="737" t="s">
        <v>555</v>
      </c>
      <c r="I257" s="737" t="s">
        <v>810</v>
      </c>
      <c r="J257" s="737" t="s">
        <v>3494</v>
      </c>
      <c r="K257" s="737" t="s">
        <v>3495</v>
      </c>
      <c r="L257" s="738">
        <v>88.76</v>
      </c>
      <c r="M257" s="738">
        <v>710.08</v>
      </c>
      <c r="N257" s="737">
        <v>8</v>
      </c>
      <c r="O257" s="820">
        <v>2.5</v>
      </c>
      <c r="P257" s="738">
        <v>355.04</v>
      </c>
      <c r="Q257" s="753">
        <v>0.5</v>
      </c>
      <c r="R257" s="737">
        <v>4</v>
      </c>
      <c r="S257" s="753">
        <v>0.5</v>
      </c>
      <c r="T257" s="820">
        <v>1.5</v>
      </c>
      <c r="U257" s="776">
        <v>0.6</v>
      </c>
    </row>
    <row r="258" spans="1:21" ht="14.4" customHeight="1" x14ac:dyDescent="0.3">
      <c r="A258" s="736">
        <v>21</v>
      </c>
      <c r="B258" s="737" t="s">
        <v>2715</v>
      </c>
      <c r="C258" s="737" t="s">
        <v>3129</v>
      </c>
      <c r="D258" s="818" t="s">
        <v>4782</v>
      </c>
      <c r="E258" s="819" t="s">
        <v>3160</v>
      </c>
      <c r="F258" s="737" t="s">
        <v>3126</v>
      </c>
      <c r="G258" s="737" t="s">
        <v>3496</v>
      </c>
      <c r="H258" s="737" t="s">
        <v>1499</v>
      </c>
      <c r="I258" s="737" t="s">
        <v>3497</v>
      </c>
      <c r="J258" s="737" t="s">
        <v>3498</v>
      </c>
      <c r="K258" s="737" t="s">
        <v>3499</v>
      </c>
      <c r="L258" s="738">
        <v>550.39</v>
      </c>
      <c r="M258" s="738">
        <v>1651.17</v>
      </c>
      <c r="N258" s="737">
        <v>3</v>
      </c>
      <c r="O258" s="820">
        <v>1</v>
      </c>
      <c r="P258" s="738">
        <v>1651.17</v>
      </c>
      <c r="Q258" s="753">
        <v>1</v>
      </c>
      <c r="R258" s="737">
        <v>3</v>
      </c>
      <c r="S258" s="753">
        <v>1</v>
      </c>
      <c r="T258" s="820">
        <v>1</v>
      </c>
      <c r="U258" s="776">
        <v>1</v>
      </c>
    </row>
    <row r="259" spans="1:21" ht="14.4" customHeight="1" x14ac:dyDescent="0.3">
      <c r="A259" s="736">
        <v>21</v>
      </c>
      <c r="B259" s="737" t="s">
        <v>2715</v>
      </c>
      <c r="C259" s="737" t="s">
        <v>3129</v>
      </c>
      <c r="D259" s="818" t="s">
        <v>4782</v>
      </c>
      <c r="E259" s="819" t="s">
        <v>3160</v>
      </c>
      <c r="F259" s="737" t="s">
        <v>3126</v>
      </c>
      <c r="G259" s="737" t="s">
        <v>3451</v>
      </c>
      <c r="H259" s="737" t="s">
        <v>555</v>
      </c>
      <c r="I259" s="737" t="s">
        <v>722</v>
      </c>
      <c r="J259" s="737" t="s">
        <v>723</v>
      </c>
      <c r="K259" s="737" t="s">
        <v>3452</v>
      </c>
      <c r="L259" s="738">
        <v>0</v>
      </c>
      <c r="M259" s="738">
        <v>0</v>
      </c>
      <c r="N259" s="737">
        <v>1</v>
      </c>
      <c r="O259" s="820">
        <v>0.5</v>
      </c>
      <c r="P259" s="738">
        <v>0</v>
      </c>
      <c r="Q259" s="753"/>
      <c r="R259" s="737">
        <v>1</v>
      </c>
      <c r="S259" s="753">
        <v>1</v>
      </c>
      <c r="T259" s="820">
        <v>0.5</v>
      </c>
      <c r="U259" s="776">
        <v>1</v>
      </c>
    </row>
    <row r="260" spans="1:21" ht="14.4" customHeight="1" x14ac:dyDescent="0.3">
      <c r="A260" s="736">
        <v>21</v>
      </c>
      <c r="B260" s="737" t="s">
        <v>2715</v>
      </c>
      <c r="C260" s="737" t="s">
        <v>3129</v>
      </c>
      <c r="D260" s="818" t="s">
        <v>4782</v>
      </c>
      <c r="E260" s="819" t="s">
        <v>3160</v>
      </c>
      <c r="F260" s="737" t="s">
        <v>3126</v>
      </c>
      <c r="G260" s="737" t="s">
        <v>3240</v>
      </c>
      <c r="H260" s="737" t="s">
        <v>555</v>
      </c>
      <c r="I260" s="737" t="s">
        <v>875</v>
      </c>
      <c r="J260" s="737" t="s">
        <v>876</v>
      </c>
      <c r="K260" s="737" t="s">
        <v>3241</v>
      </c>
      <c r="L260" s="738">
        <v>53.57</v>
      </c>
      <c r="M260" s="738">
        <v>589.27</v>
      </c>
      <c r="N260" s="737">
        <v>11</v>
      </c>
      <c r="O260" s="820">
        <v>5.5</v>
      </c>
      <c r="P260" s="738">
        <v>214.28</v>
      </c>
      <c r="Q260" s="753">
        <v>0.36363636363636365</v>
      </c>
      <c r="R260" s="737">
        <v>4</v>
      </c>
      <c r="S260" s="753">
        <v>0.36363636363636365</v>
      </c>
      <c r="T260" s="820">
        <v>2.5</v>
      </c>
      <c r="U260" s="776">
        <v>0.45454545454545453</v>
      </c>
    </row>
    <row r="261" spans="1:21" ht="14.4" customHeight="1" x14ac:dyDescent="0.3">
      <c r="A261" s="736">
        <v>21</v>
      </c>
      <c r="B261" s="737" t="s">
        <v>2715</v>
      </c>
      <c r="C261" s="737" t="s">
        <v>3129</v>
      </c>
      <c r="D261" s="818" t="s">
        <v>4782</v>
      </c>
      <c r="E261" s="819" t="s">
        <v>3160</v>
      </c>
      <c r="F261" s="737" t="s">
        <v>3126</v>
      </c>
      <c r="G261" s="737" t="s">
        <v>3245</v>
      </c>
      <c r="H261" s="737" t="s">
        <v>1499</v>
      </c>
      <c r="I261" s="737" t="s">
        <v>1523</v>
      </c>
      <c r="J261" s="737" t="s">
        <v>2953</v>
      </c>
      <c r="K261" s="737" t="s">
        <v>2954</v>
      </c>
      <c r="L261" s="738">
        <v>0</v>
      </c>
      <c r="M261" s="738">
        <v>0</v>
      </c>
      <c r="N261" s="737">
        <v>2</v>
      </c>
      <c r="O261" s="820">
        <v>0.5</v>
      </c>
      <c r="P261" s="738">
        <v>0</v>
      </c>
      <c r="Q261" s="753"/>
      <c r="R261" s="737">
        <v>2</v>
      </c>
      <c r="S261" s="753">
        <v>1</v>
      </c>
      <c r="T261" s="820">
        <v>0.5</v>
      </c>
      <c r="U261" s="776">
        <v>1</v>
      </c>
    </row>
    <row r="262" spans="1:21" ht="14.4" customHeight="1" x14ac:dyDescent="0.3">
      <c r="A262" s="736">
        <v>21</v>
      </c>
      <c r="B262" s="737" t="s">
        <v>2715</v>
      </c>
      <c r="C262" s="737" t="s">
        <v>3129</v>
      </c>
      <c r="D262" s="818" t="s">
        <v>4782</v>
      </c>
      <c r="E262" s="819" t="s">
        <v>3160</v>
      </c>
      <c r="F262" s="737" t="s">
        <v>3126</v>
      </c>
      <c r="G262" s="737" t="s">
        <v>3500</v>
      </c>
      <c r="H262" s="737" t="s">
        <v>555</v>
      </c>
      <c r="I262" s="737" t="s">
        <v>3501</v>
      </c>
      <c r="J262" s="737" t="s">
        <v>3502</v>
      </c>
      <c r="K262" s="737" t="s">
        <v>3503</v>
      </c>
      <c r="L262" s="738">
        <v>69.59</v>
      </c>
      <c r="M262" s="738">
        <v>139.18</v>
      </c>
      <c r="N262" s="737">
        <v>2</v>
      </c>
      <c r="O262" s="820">
        <v>1</v>
      </c>
      <c r="P262" s="738">
        <v>139.18</v>
      </c>
      <c r="Q262" s="753">
        <v>1</v>
      </c>
      <c r="R262" s="737">
        <v>2</v>
      </c>
      <c r="S262" s="753">
        <v>1</v>
      </c>
      <c r="T262" s="820">
        <v>1</v>
      </c>
      <c r="U262" s="776">
        <v>1</v>
      </c>
    </row>
    <row r="263" spans="1:21" ht="14.4" customHeight="1" x14ac:dyDescent="0.3">
      <c r="A263" s="736">
        <v>21</v>
      </c>
      <c r="B263" s="737" t="s">
        <v>2715</v>
      </c>
      <c r="C263" s="737" t="s">
        <v>3129</v>
      </c>
      <c r="D263" s="818" t="s">
        <v>4782</v>
      </c>
      <c r="E263" s="819" t="s">
        <v>3160</v>
      </c>
      <c r="F263" s="737" t="s">
        <v>3126</v>
      </c>
      <c r="G263" s="737" t="s">
        <v>3181</v>
      </c>
      <c r="H263" s="737" t="s">
        <v>1499</v>
      </c>
      <c r="I263" s="737" t="s">
        <v>3504</v>
      </c>
      <c r="J263" s="737" t="s">
        <v>1673</v>
      </c>
      <c r="K263" s="737" t="s">
        <v>3505</v>
      </c>
      <c r="L263" s="738">
        <v>368.16</v>
      </c>
      <c r="M263" s="738">
        <v>1104.48</v>
      </c>
      <c r="N263" s="737">
        <v>3</v>
      </c>
      <c r="O263" s="820">
        <v>1</v>
      </c>
      <c r="P263" s="738">
        <v>1104.48</v>
      </c>
      <c r="Q263" s="753">
        <v>1</v>
      </c>
      <c r="R263" s="737">
        <v>3</v>
      </c>
      <c r="S263" s="753">
        <v>1</v>
      </c>
      <c r="T263" s="820">
        <v>1</v>
      </c>
      <c r="U263" s="776">
        <v>1</v>
      </c>
    </row>
    <row r="264" spans="1:21" ht="14.4" customHeight="1" x14ac:dyDescent="0.3">
      <c r="A264" s="736">
        <v>21</v>
      </c>
      <c r="B264" s="737" t="s">
        <v>2715</v>
      </c>
      <c r="C264" s="737" t="s">
        <v>3129</v>
      </c>
      <c r="D264" s="818" t="s">
        <v>4782</v>
      </c>
      <c r="E264" s="819" t="s">
        <v>3160</v>
      </c>
      <c r="F264" s="737" t="s">
        <v>3126</v>
      </c>
      <c r="G264" s="737" t="s">
        <v>3181</v>
      </c>
      <c r="H264" s="737" t="s">
        <v>1499</v>
      </c>
      <c r="I264" s="737" t="s">
        <v>3317</v>
      </c>
      <c r="J264" s="737" t="s">
        <v>1673</v>
      </c>
      <c r="K264" s="737" t="s">
        <v>2848</v>
      </c>
      <c r="L264" s="738">
        <v>490.89</v>
      </c>
      <c r="M264" s="738">
        <v>1963.56</v>
      </c>
      <c r="N264" s="737">
        <v>4</v>
      </c>
      <c r="O264" s="820">
        <v>1</v>
      </c>
      <c r="P264" s="738">
        <v>1963.56</v>
      </c>
      <c r="Q264" s="753">
        <v>1</v>
      </c>
      <c r="R264" s="737">
        <v>4</v>
      </c>
      <c r="S264" s="753">
        <v>1</v>
      </c>
      <c r="T264" s="820">
        <v>1</v>
      </c>
      <c r="U264" s="776">
        <v>1</v>
      </c>
    </row>
    <row r="265" spans="1:21" ht="14.4" customHeight="1" x14ac:dyDescent="0.3">
      <c r="A265" s="736">
        <v>21</v>
      </c>
      <c r="B265" s="737" t="s">
        <v>2715</v>
      </c>
      <c r="C265" s="737" t="s">
        <v>3129</v>
      </c>
      <c r="D265" s="818" t="s">
        <v>4782</v>
      </c>
      <c r="E265" s="819" t="s">
        <v>3160</v>
      </c>
      <c r="F265" s="737" t="s">
        <v>3126</v>
      </c>
      <c r="G265" s="737" t="s">
        <v>3181</v>
      </c>
      <c r="H265" s="737" t="s">
        <v>1499</v>
      </c>
      <c r="I265" s="737" t="s">
        <v>1667</v>
      </c>
      <c r="J265" s="737" t="s">
        <v>1535</v>
      </c>
      <c r="K265" s="737" t="s">
        <v>3251</v>
      </c>
      <c r="L265" s="738">
        <v>1385.62</v>
      </c>
      <c r="M265" s="738">
        <v>4156.8599999999997</v>
      </c>
      <c r="N265" s="737">
        <v>3</v>
      </c>
      <c r="O265" s="820">
        <v>1</v>
      </c>
      <c r="P265" s="738">
        <v>4156.8599999999997</v>
      </c>
      <c r="Q265" s="753">
        <v>1</v>
      </c>
      <c r="R265" s="737">
        <v>3</v>
      </c>
      <c r="S265" s="753">
        <v>1</v>
      </c>
      <c r="T265" s="820">
        <v>1</v>
      </c>
      <c r="U265" s="776">
        <v>1</v>
      </c>
    </row>
    <row r="266" spans="1:21" ht="14.4" customHeight="1" x14ac:dyDescent="0.3">
      <c r="A266" s="736">
        <v>21</v>
      </c>
      <c r="B266" s="737" t="s">
        <v>2715</v>
      </c>
      <c r="C266" s="737" t="s">
        <v>3129</v>
      </c>
      <c r="D266" s="818" t="s">
        <v>4782</v>
      </c>
      <c r="E266" s="819" t="s">
        <v>3160</v>
      </c>
      <c r="F266" s="737" t="s">
        <v>3126</v>
      </c>
      <c r="G266" s="737" t="s">
        <v>3506</v>
      </c>
      <c r="H266" s="737" t="s">
        <v>555</v>
      </c>
      <c r="I266" s="737" t="s">
        <v>2420</v>
      </c>
      <c r="J266" s="737" t="s">
        <v>2421</v>
      </c>
      <c r="K266" s="737" t="s">
        <v>3507</v>
      </c>
      <c r="L266" s="738">
        <v>112.6</v>
      </c>
      <c r="M266" s="738">
        <v>112.6</v>
      </c>
      <c r="N266" s="737">
        <v>1</v>
      </c>
      <c r="O266" s="820">
        <v>1</v>
      </c>
      <c r="P266" s="738"/>
      <c r="Q266" s="753">
        <v>0</v>
      </c>
      <c r="R266" s="737"/>
      <c r="S266" s="753">
        <v>0</v>
      </c>
      <c r="T266" s="820"/>
      <c r="U266" s="776">
        <v>0</v>
      </c>
    </row>
    <row r="267" spans="1:21" ht="14.4" customHeight="1" x14ac:dyDescent="0.3">
      <c r="A267" s="736">
        <v>21</v>
      </c>
      <c r="B267" s="737" t="s">
        <v>2715</v>
      </c>
      <c r="C267" s="737" t="s">
        <v>3129</v>
      </c>
      <c r="D267" s="818" t="s">
        <v>4782</v>
      </c>
      <c r="E267" s="819" t="s">
        <v>3160</v>
      </c>
      <c r="F267" s="737" t="s">
        <v>3126</v>
      </c>
      <c r="G267" s="737" t="s">
        <v>3257</v>
      </c>
      <c r="H267" s="737" t="s">
        <v>555</v>
      </c>
      <c r="I267" s="737" t="s">
        <v>3258</v>
      </c>
      <c r="J267" s="737" t="s">
        <v>1468</v>
      </c>
      <c r="K267" s="737" t="s">
        <v>2824</v>
      </c>
      <c r="L267" s="738">
        <v>93.71</v>
      </c>
      <c r="M267" s="738">
        <v>93.71</v>
      </c>
      <c r="N267" s="737">
        <v>1</v>
      </c>
      <c r="O267" s="820">
        <v>1</v>
      </c>
      <c r="P267" s="738"/>
      <c r="Q267" s="753">
        <v>0</v>
      </c>
      <c r="R267" s="737"/>
      <c r="S267" s="753">
        <v>0</v>
      </c>
      <c r="T267" s="820"/>
      <c r="U267" s="776">
        <v>0</v>
      </c>
    </row>
    <row r="268" spans="1:21" ht="14.4" customHeight="1" x14ac:dyDescent="0.3">
      <c r="A268" s="736">
        <v>21</v>
      </c>
      <c r="B268" s="737" t="s">
        <v>2715</v>
      </c>
      <c r="C268" s="737" t="s">
        <v>3129</v>
      </c>
      <c r="D268" s="818" t="s">
        <v>4782</v>
      </c>
      <c r="E268" s="819" t="s">
        <v>3160</v>
      </c>
      <c r="F268" s="737" t="s">
        <v>3126</v>
      </c>
      <c r="G268" s="737" t="s">
        <v>3257</v>
      </c>
      <c r="H268" s="737" t="s">
        <v>555</v>
      </c>
      <c r="I268" s="737" t="s">
        <v>3259</v>
      </c>
      <c r="J268" s="737" t="s">
        <v>1468</v>
      </c>
      <c r="K268" s="737" t="s">
        <v>3260</v>
      </c>
      <c r="L268" s="738">
        <v>301.2</v>
      </c>
      <c r="M268" s="738">
        <v>1807.1999999999998</v>
      </c>
      <c r="N268" s="737">
        <v>6</v>
      </c>
      <c r="O268" s="820">
        <v>3</v>
      </c>
      <c r="P268" s="738">
        <v>1204.8</v>
      </c>
      <c r="Q268" s="753">
        <v>0.66666666666666674</v>
      </c>
      <c r="R268" s="737">
        <v>4</v>
      </c>
      <c r="S268" s="753">
        <v>0.66666666666666663</v>
      </c>
      <c r="T268" s="820">
        <v>2</v>
      </c>
      <c r="U268" s="776">
        <v>0.66666666666666663</v>
      </c>
    </row>
    <row r="269" spans="1:21" ht="14.4" customHeight="1" x14ac:dyDescent="0.3">
      <c r="A269" s="736">
        <v>21</v>
      </c>
      <c r="B269" s="737" t="s">
        <v>2715</v>
      </c>
      <c r="C269" s="737" t="s">
        <v>3129</v>
      </c>
      <c r="D269" s="818" t="s">
        <v>4782</v>
      </c>
      <c r="E269" s="819" t="s">
        <v>3160</v>
      </c>
      <c r="F269" s="737" t="s">
        <v>3126</v>
      </c>
      <c r="G269" s="737" t="s">
        <v>3257</v>
      </c>
      <c r="H269" s="737" t="s">
        <v>555</v>
      </c>
      <c r="I269" s="737" t="s">
        <v>3396</v>
      </c>
      <c r="J269" s="737" t="s">
        <v>1468</v>
      </c>
      <c r="K269" s="737" t="s">
        <v>3260</v>
      </c>
      <c r="L269" s="738">
        <v>185.26</v>
      </c>
      <c r="M269" s="738">
        <v>555.78</v>
      </c>
      <c r="N269" s="737">
        <v>3</v>
      </c>
      <c r="O269" s="820">
        <v>2</v>
      </c>
      <c r="P269" s="738">
        <v>370.52</v>
      </c>
      <c r="Q269" s="753">
        <v>0.66666666666666663</v>
      </c>
      <c r="R269" s="737">
        <v>2</v>
      </c>
      <c r="S269" s="753">
        <v>0.66666666666666663</v>
      </c>
      <c r="T269" s="820">
        <v>1</v>
      </c>
      <c r="U269" s="776">
        <v>0.5</v>
      </c>
    </row>
    <row r="270" spans="1:21" ht="14.4" customHeight="1" x14ac:dyDescent="0.3">
      <c r="A270" s="736">
        <v>21</v>
      </c>
      <c r="B270" s="737" t="s">
        <v>2715</v>
      </c>
      <c r="C270" s="737" t="s">
        <v>3129</v>
      </c>
      <c r="D270" s="818" t="s">
        <v>4782</v>
      </c>
      <c r="E270" s="819" t="s">
        <v>3160</v>
      </c>
      <c r="F270" s="737" t="s">
        <v>3126</v>
      </c>
      <c r="G270" s="737" t="s">
        <v>3266</v>
      </c>
      <c r="H270" s="737" t="s">
        <v>1499</v>
      </c>
      <c r="I270" s="737" t="s">
        <v>1685</v>
      </c>
      <c r="J270" s="737" t="s">
        <v>1686</v>
      </c>
      <c r="K270" s="737" t="s">
        <v>2829</v>
      </c>
      <c r="L270" s="738">
        <v>668.54</v>
      </c>
      <c r="M270" s="738">
        <v>8022.48</v>
      </c>
      <c r="N270" s="737">
        <v>12</v>
      </c>
      <c r="O270" s="820">
        <v>5.5</v>
      </c>
      <c r="P270" s="738">
        <v>2005.62</v>
      </c>
      <c r="Q270" s="753">
        <v>0.25</v>
      </c>
      <c r="R270" s="737">
        <v>3</v>
      </c>
      <c r="S270" s="753">
        <v>0.25</v>
      </c>
      <c r="T270" s="820">
        <v>1.5</v>
      </c>
      <c r="U270" s="776">
        <v>0.27272727272727271</v>
      </c>
    </row>
    <row r="271" spans="1:21" ht="14.4" customHeight="1" x14ac:dyDescent="0.3">
      <c r="A271" s="736">
        <v>21</v>
      </c>
      <c r="B271" s="737" t="s">
        <v>2715</v>
      </c>
      <c r="C271" s="737" t="s">
        <v>3129</v>
      </c>
      <c r="D271" s="818" t="s">
        <v>4782</v>
      </c>
      <c r="E271" s="819" t="s">
        <v>3160</v>
      </c>
      <c r="F271" s="737" t="s">
        <v>3126</v>
      </c>
      <c r="G271" s="737" t="s">
        <v>3266</v>
      </c>
      <c r="H271" s="737" t="s">
        <v>1499</v>
      </c>
      <c r="I271" s="737" t="s">
        <v>3267</v>
      </c>
      <c r="J271" s="737" t="s">
        <v>1686</v>
      </c>
      <c r="K271" s="737" t="s">
        <v>2829</v>
      </c>
      <c r="L271" s="738">
        <v>668.54</v>
      </c>
      <c r="M271" s="738">
        <v>12033.720000000001</v>
      </c>
      <c r="N271" s="737">
        <v>18</v>
      </c>
      <c r="O271" s="820">
        <v>8.5</v>
      </c>
      <c r="P271" s="738">
        <v>3342.7</v>
      </c>
      <c r="Q271" s="753">
        <v>0.27777777777777773</v>
      </c>
      <c r="R271" s="737">
        <v>5</v>
      </c>
      <c r="S271" s="753">
        <v>0.27777777777777779</v>
      </c>
      <c r="T271" s="820">
        <v>1.5</v>
      </c>
      <c r="U271" s="776">
        <v>0.17647058823529413</v>
      </c>
    </row>
    <row r="272" spans="1:21" ht="14.4" customHeight="1" x14ac:dyDescent="0.3">
      <c r="A272" s="736">
        <v>21</v>
      </c>
      <c r="B272" s="737" t="s">
        <v>2715</v>
      </c>
      <c r="C272" s="737" t="s">
        <v>3129</v>
      </c>
      <c r="D272" s="818" t="s">
        <v>4782</v>
      </c>
      <c r="E272" s="819" t="s">
        <v>3160</v>
      </c>
      <c r="F272" s="737" t="s">
        <v>3126</v>
      </c>
      <c r="G272" s="737" t="s">
        <v>3266</v>
      </c>
      <c r="H272" s="737" t="s">
        <v>555</v>
      </c>
      <c r="I272" s="737" t="s">
        <v>3508</v>
      </c>
      <c r="J272" s="737" t="s">
        <v>1686</v>
      </c>
      <c r="K272" s="737" t="s">
        <v>3509</v>
      </c>
      <c r="L272" s="738">
        <v>0</v>
      </c>
      <c r="M272" s="738">
        <v>0</v>
      </c>
      <c r="N272" s="737">
        <v>1</v>
      </c>
      <c r="O272" s="820">
        <v>0.5</v>
      </c>
      <c r="P272" s="738">
        <v>0</v>
      </c>
      <c r="Q272" s="753"/>
      <c r="R272" s="737">
        <v>1</v>
      </c>
      <c r="S272" s="753">
        <v>1</v>
      </c>
      <c r="T272" s="820">
        <v>0.5</v>
      </c>
      <c r="U272" s="776">
        <v>1</v>
      </c>
    </row>
    <row r="273" spans="1:21" ht="14.4" customHeight="1" x14ac:dyDescent="0.3">
      <c r="A273" s="736">
        <v>21</v>
      </c>
      <c r="B273" s="737" t="s">
        <v>2715</v>
      </c>
      <c r="C273" s="737" t="s">
        <v>3129</v>
      </c>
      <c r="D273" s="818" t="s">
        <v>4782</v>
      </c>
      <c r="E273" s="819" t="s">
        <v>3160</v>
      </c>
      <c r="F273" s="737" t="s">
        <v>3126</v>
      </c>
      <c r="G273" s="737" t="s">
        <v>3266</v>
      </c>
      <c r="H273" s="737" t="s">
        <v>555</v>
      </c>
      <c r="I273" s="737" t="s">
        <v>3510</v>
      </c>
      <c r="J273" s="737" t="s">
        <v>1686</v>
      </c>
      <c r="K273" s="737" t="s">
        <v>3511</v>
      </c>
      <c r="L273" s="738">
        <v>0</v>
      </c>
      <c r="M273" s="738">
        <v>0</v>
      </c>
      <c r="N273" s="737">
        <v>2</v>
      </c>
      <c r="O273" s="820">
        <v>1</v>
      </c>
      <c r="P273" s="738"/>
      <c r="Q273" s="753"/>
      <c r="R273" s="737"/>
      <c r="S273" s="753">
        <v>0</v>
      </c>
      <c r="T273" s="820"/>
      <c r="U273" s="776">
        <v>0</v>
      </c>
    </row>
    <row r="274" spans="1:21" ht="14.4" customHeight="1" x14ac:dyDescent="0.3">
      <c r="A274" s="736">
        <v>21</v>
      </c>
      <c r="B274" s="737" t="s">
        <v>2715</v>
      </c>
      <c r="C274" s="737" t="s">
        <v>3129</v>
      </c>
      <c r="D274" s="818" t="s">
        <v>4782</v>
      </c>
      <c r="E274" s="819" t="s">
        <v>3160</v>
      </c>
      <c r="F274" s="737" t="s">
        <v>3126</v>
      </c>
      <c r="G274" s="737" t="s">
        <v>3399</v>
      </c>
      <c r="H274" s="737" t="s">
        <v>555</v>
      </c>
      <c r="I274" s="737" t="s">
        <v>3512</v>
      </c>
      <c r="J274" s="737" t="s">
        <v>2924</v>
      </c>
      <c r="K274" s="737" t="s">
        <v>3513</v>
      </c>
      <c r="L274" s="738">
        <v>0</v>
      </c>
      <c r="M274" s="738">
        <v>0</v>
      </c>
      <c r="N274" s="737">
        <v>3</v>
      </c>
      <c r="O274" s="820">
        <v>1</v>
      </c>
      <c r="P274" s="738">
        <v>0</v>
      </c>
      <c r="Q274" s="753"/>
      <c r="R274" s="737">
        <v>3</v>
      </c>
      <c r="S274" s="753">
        <v>1</v>
      </c>
      <c r="T274" s="820">
        <v>1</v>
      </c>
      <c r="U274" s="776">
        <v>1</v>
      </c>
    </row>
    <row r="275" spans="1:21" ht="14.4" customHeight="1" x14ac:dyDescent="0.3">
      <c r="A275" s="736">
        <v>21</v>
      </c>
      <c r="B275" s="737" t="s">
        <v>2715</v>
      </c>
      <c r="C275" s="737" t="s">
        <v>3129</v>
      </c>
      <c r="D275" s="818" t="s">
        <v>4782</v>
      </c>
      <c r="E275" s="819" t="s">
        <v>3160</v>
      </c>
      <c r="F275" s="737" t="s">
        <v>3126</v>
      </c>
      <c r="G275" s="737" t="s">
        <v>3268</v>
      </c>
      <c r="H275" s="737" t="s">
        <v>1499</v>
      </c>
      <c r="I275" s="737" t="s">
        <v>3269</v>
      </c>
      <c r="J275" s="737" t="s">
        <v>2818</v>
      </c>
      <c r="K275" s="737" t="s">
        <v>3270</v>
      </c>
      <c r="L275" s="738">
        <v>28.81</v>
      </c>
      <c r="M275" s="738">
        <v>28.81</v>
      </c>
      <c r="N275" s="737">
        <v>1</v>
      </c>
      <c r="O275" s="820">
        <v>0.5</v>
      </c>
      <c r="P275" s="738">
        <v>28.81</v>
      </c>
      <c r="Q275" s="753">
        <v>1</v>
      </c>
      <c r="R275" s="737">
        <v>1</v>
      </c>
      <c r="S275" s="753">
        <v>1</v>
      </c>
      <c r="T275" s="820">
        <v>0.5</v>
      </c>
      <c r="U275" s="776">
        <v>1</v>
      </c>
    </row>
    <row r="276" spans="1:21" ht="14.4" customHeight="1" x14ac:dyDescent="0.3">
      <c r="A276" s="736">
        <v>21</v>
      </c>
      <c r="B276" s="737" t="s">
        <v>2715</v>
      </c>
      <c r="C276" s="737" t="s">
        <v>3129</v>
      </c>
      <c r="D276" s="818" t="s">
        <v>4782</v>
      </c>
      <c r="E276" s="819" t="s">
        <v>3160</v>
      </c>
      <c r="F276" s="737" t="s">
        <v>3126</v>
      </c>
      <c r="G276" s="737" t="s">
        <v>3514</v>
      </c>
      <c r="H276" s="737" t="s">
        <v>555</v>
      </c>
      <c r="I276" s="737" t="s">
        <v>971</v>
      </c>
      <c r="J276" s="737" t="s">
        <v>972</v>
      </c>
      <c r="K276" s="737" t="s">
        <v>3515</v>
      </c>
      <c r="L276" s="738">
        <v>0</v>
      </c>
      <c r="M276" s="738">
        <v>0</v>
      </c>
      <c r="N276" s="737">
        <v>2</v>
      </c>
      <c r="O276" s="820">
        <v>0.5</v>
      </c>
      <c r="P276" s="738">
        <v>0</v>
      </c>
      <c r="Q276" s="753"/>
      <c r="R276" s="737">
        <v>2</v>
      </c>
      <c r="S276" s="753">
        <v>1</v>
      </c>
      <c r="T276" s="820">
        <v>0.5</v>
      </c>
      <c r="U276" s="776">
        <v>1</v>
      </c>
    </row>
    <row r="277" spans="1:21" ht="14.4" customHeight="1" x14ac:dyDescent="0.3">
      <c r="A277" s="736">
        <v>21</v>
      </c>
      <c r="B277" s="737" t="s">
        <v>2715</v>
      </c>
      <c r="C277" s="737" t="s">
        <v>3129</v>
      </c>
      <c r="D277" s="818" t="s">
        <v>4782</v>
      </c>
      <c r="E277" s="819" t="s">
        <v>3160</v>
      </c>
      <c r="F277" s="737" t="s">
        <v>3126</v>
      </c>
      <c r="G277" s="737" t="s">
        <v>3272</v>
      </c>
      <c r="H277" s="737" t="s">
        <v>555</v>
      </c>
      <c r="I277" s="737" t="s">
        <v>1068</v>
      </c>
      <c r="J277" s="737" t="s">
        <v>3273</v>
      </c>
      <c r="K277" s="737" t="s">
        <v>3274</v>
      </c>
      <c r="L277" s="738">
        <v>99.11</v>
      </c>
      <c r="M277" s="738">
        <v>198.22</v>
      </c>
      <c r="N277" s="737">
        <v>2</v>
      </c>
      <c r="O277" s="820">
        <v>0.5</v>
      </c>
      <c r="P277" s="738"/>
      <c r="Q277" s="753">
        <v>0</v>
      </c>
      <c r="R277" s="737"/>
      <c r="S277" s="753">
        <v>0</v>
      </c>
      <c r="T277" s="820"/>
      <c r="U277" s="776">
        <v>0</v>
      </c>
    </row>
    <row r="278" spans="1:21" ht="14.4" customHeight="1" x14ac:dyDescent="0.3">
      <c r="A278" s="736">
        <v>21</v>
      </c>
      <c r="B278" s="737" t="s">
        <v>2715</v>
      </c>
      <c r="C278" s="737" t="s">
        <v>3129</v>
      </c>
      <c r="D278" s="818" t="s">
        <v>4782</v>
      </c>
      <c r="E278" s="819" t="s">
        <v>3160</v>
      </c>
      <c r="F278" s="737" t="s">
        <v>3126</v>
      </c>
      <c r="G278" s="737" t="s">
        <v>3516</v>
      </c>
      <c r="H278" s="737" t="s">
        <v>1499</v>
      </c>
      <c r="I278" s="737" t="s">
        <v>3517</v>
      </c>
      <c r="J278" s="737" t="s">
        <v>2882</v>
      </c>
      <c r="K278" s="737" t="s">
        <v>3518</v>
      </c>
      <c r="L278" s="738">
        <v>543.36</v>
      </c>
      <c r="M278" s="738">
        <v>543.36</v>
      </c>
      <c r="N278" s="737">
        <v>1</v>
      </c>
      <c r="O278" s="820">
        <v>1</v>
      </c>
      <c r="P278" s="738">
        <v>543.36</v>
      </c>
      <c r="Q278" s="753">
        <v>1</v>
      </c>
      <c r="R278" s="737">
        <v>1</v>
      </c>
      <c r="S278" s="753">
        <v>1</v>
      </c>
      <c r="T278" s="820">
        <v>1</v>
      </c>
      <c r="U278" s="776">
        <v>1</v>
      </c>
    </row>
    <row r="279" spans="1:21" ht="14.4" customHeight="1" x14ac:dyDescent="0.3">
      <c r="A279" s="736">
        <v>21</v>
      </c>
      <c r="B279" s="737" t="s">
        <v>2715</v>
      </c>
      <c r="C279" s="737" t="s">
        <v>3129</v>
      </c>
      <c r="D279" s="818" t="s">
        <v>4782</v>
      </c>
      <c r="E279" s="819" t="s">
        <v>3160</v>
      </c>
      <c r="F279" s="737" t="s">
        <v>3126</v>
      </c>
      <c r="G279" s="737" t="s">
        <v>3279</v>
      </c>
      <c r="H279" s="737" t="s">
        <v>1499</v>
      </c>
      <c r="I279" s="737" t="s">
        <v>1531</v>
      </c>
      <c r="J279" s="737" t="s">
        <v>2938</v>
      </c>
      <c r="K279" s="737" t="s">
        <v>2939</v>
      </c>
      <c r="L279" s="738">
        <v>0</v>
      </c>
      <c r="M279" s="738">
        <v>0</v>
      </c>
      <c r="N279" s="737">
        <v>24</v>
      </c>
      <c r="O279" s="820">
        <v>6</v>
      </c>
      <c r="P279" s="738">
        <v>0</v>
      </c>
      <c r="Q279" s="753"/>
      <c r="R279" s="737">
        <v>17</v>
      </c>
      <c r="S279" s="753">
        <v>0.70833333333333337</v>
      </c>
      <c r="T279" s="820">
        <v>3.5</v>
      </c>
      <c r="U279" s="776">
        <v>0.58333333333333337</v>
      </c>
    </row>
    <row r="280" spans="1:21" ht="14.4" customHeight="1" x14ac:dyDescent="0.3">
      <c r="A280" s="736">
        <v>21</v>
      </c>
      <c r="B280" s="737" t="s">
        <v>2715</v>
      </c>
      <c r="C280" s="737" t="s">
        <v>3129</v>
      </c>
      <c r="D280" s="818" t="s">
        <v>4782</v>
      </c>
      <c r="E280" s="819" t="s">
        <v>3160</v>
      </c>
      <c r="F280" s="737" t="s">
        <v>3126</v>
      </c>
      <c r="G280" s="737" t="s">
        <v>3280</v>
      </c>
      <c r="H280" s="737" t="s">
        <v>555</v>
      </c>
      <c r="I280" s="737" t="s">
        <v>1894</v>
      </c>
      <c r="J280" s="737" t="s">
        <v>691</v>
      </c>
      <c r="K280" s="737" t="s">
        <v>3519</v>
      </c>
      <c r="L280" s="738">
        <v>126.23</v>
      </c>
      <c r="M280" s="738">
        <v>252.46</v>
      </c>
      <c r="N280" s="737">
        <v>2</v>
      </c>
      <c r="O280" s="820">
        <v>1</v>
      </c>
      <c r="P280" s="738">
        <v>126.23</v>
      </c>
      <c r="Q280" s="753">
        <v>0.5</v>
      </c>
      <c r="R280" s="737">
        <v>1</v>
      </c>
      <c r="S280" s="753">
        <v>0.5</v>
      </c>
      <c r="T280" s="820">
        <v>0.5</v>
      </c>
      <c r="U280" s="776">
        <v>0.5</v>
      </c>
    </row>
    <row r="281" spans="1:21" ht="14.4" customHeight="1" x14ac:dyDescent="0.3">
      <c r="A281" s="736">
        <v>21</v>
      </c>
      <c r="B281" s="737" t="s">
        <v>2715</v>
      </c>
      <c r="C281" s="737" t="s">
        <v>3129</v>
      </c>
      <c r="D281" s="818" t="s">
        <v>4782</v>
      </c>
      <c r="E281" s="819" t="s">
        <v>3160</v>
      </c>
      <c r="F281" s="737" t="s">
        <v>3126</v>
      </c>
      <c r="G281" s="737" t="s">
        <v>3329</v>
      </c>
      <c r="H281" s="737" t="s">
        <v>555</v>
      </c>
      <c r="I281" s="737" t="s">
        <v>1432</v>
      </c>
      <c r="J281" s="737" t="s">
        <v>1433</v>
      </c>
      <c r="K281" s="737" t="s">
        <v>3520</v>
      </c>
      <c r="L281" s="738">
        <v>59.56</v>
      </c>
      <c r="M281" s="738">
        <v>119.12</v>
      </c>
      <c r="N281" s="737">
        <v>2</v>
      </c>
      <c r="O281" s="820">
        <v>2</v>
      </c>
      <c r="P281" s="738">
        <v>59.56</v>
      </c>
      <c r="Q281" s="753">
        <v>0.5</v>
      </c>
      <c r="R281" s="737">
        <v>1</v>
      </c>
      <c r="S281" s="753">
        <v>0.5</v>
      </c>
      <c r="T281" s="820">
        <v>1</v>
      </c>
      <c r="U281" s="776">
        <v>0.5</v>
      </c>
    </row>
    <row r="282" spans="1:21" ht="14.4" customHeight="1" x14ac:dyDescent="0.3">
      <c r="A282" s="736">
        <v>21</v>
      </c>
      <c r="B282" s="737" t="s">
        <v>2715</v>
      </c>
      <c r="C282" s="737" t="s">
        <v>3129</v>
      </c>
      <c r="D282" s="818" t="s">
        <v>4782</v>
      </c>
      <c r="E282" s="819" t="s">
        <v>3160</v>
      </c>
      <c r="F282" s="737" t="s">
        <v>3126</v>
      </c>
      <c r="G282" s="737" t="s">
        <v>3521</v>
      </c>
      <c r="H282" s="737" t="s">
        <v>1499</v>
      </c>
      <c r="I282" s="737" t="s">
        <v>1647</v>
      </c>
      <c r="J282" s="737" t="s">
        <v>2916</v>
      </c>
      <c r="K282" s="737" t="s">
        <v>2917</v>
      </c>
      <c r="L282" s="738">
        <v>502.31</v>
      </c>
      <c r="M282" s="738">
        <v>502.31</v>
      </c>
      <c r="N282" s="737">
        <v>1</v>
      </c>
      <c r="O282" s="820">
        <v>1</v>
      </c>
      <c r="P282" s="738">
        <v>502.31</v>
      </c>
      <c r="Q282" s="753">
        <v>1</v>
      </c>
      <c r="R282" s="737">
        <v>1</v>
      </c>
      <c r="S282" s="753">
        <v>1</v>
      </c>
      <c r="T282" s="820">
        <v>1</v>
      </c>
      <c r="U282" s="776">
        <v>1</v>
      </c>
    </row>
    <row r="283" spans="1:21" ht="14.4" customHeight="1" x14ac:dyDescent="0.3">
      <c r="A283" s="736">
        <v>21</v>
      </c>
      <c r="B283" s="737" t="s">
        <v>2715</v>
      </c>
      <c r="C283" s="737" t="s">
        <v>3129</v>
      </c>
      <c r="D283" s="818" t="s">
        <v>4782</v>
      </c>
      <c r="E283" s="819" t="s">
        <v>3160</v>
      </c>
      <c r="F283" s="737" t="s">
        <v>3126</v>
      </c>
      <c r="G283" s="737" t="s">
        <v>3332</v>
      </c>
      <c r="H283" s="737" t="s">
        <v>555</v>
      </c>
      <c r="I283" s="737" t="s">
        <v>999</v>
      </c>
      <c r="J283" s="737" t="s">
        <v>707</v>
      </c>
      <c r="K283" s="737" t="s">
        <v>3457</v>
      </c>
      <c r="L283" s="738">
        <v>85.76</v>
      </c>
      <c r="M283" s="738">
        <v>1200.6400000000001</v>
      </c>
      <c r="N283" s="737">
        <v>14</v>
      </c>
      <c r="O283" s="820">
        <v>7.5</v>
      </c>
      <c r="P283" s="738">
        <v>428.8</v>
      </c>
      <c r="Q283" s="753">
        <v>0.3571428571428571</v>
      </c>
      <c r="R283" s="737">
        <v>5</v>
      </c>
      <c r="S283" s="753">
        <v>0.35714285714285715</v>
      </c>
      <c r="T283" s="820">
        <v>3</v>
      </c>
      <c r="U283" s="776">
        <v>0.4</v>
      </c>
    </row>
    <row r="284" spans="1:21" ht="14.4" customHeight="1" x14ac:dyDescent="0.3">
      <c r="A284" s="736">
        <v>21</v>
      </c>
      <c r="B284" s="737" t="s">
        <v>2715</v>
      </c>
      <c r="C284" s="737" t="s">
        <v>3129</v>
      </c>
      <c r="D284" s="818" t="s">
        <v>4782</v>
      </c>
      <c r="E284" s="819" t="s">
        <v>3160</v>
      </c>
      <c r="F284" s="737" t="s">
        <v>3126</v>
      </c>
      <c r="G284" s="737" t="s">
        <v>3332</v>
      </c>
      <c r="H284" s="737" t="s">
        <v>555</v>
      </c>
      <c r="I284" s="737" t="s">
        <v>999</v>
      </c>
      <c r="J284" s="737" t="s">
        <v>707</v>
      </c>
      <c r="K284" s="737" t="s">
        <v>3457</v>
      </c>
      <c r="L284" s="738">
        <v>98.2</v>
      </c>
      <c r="M284" s="738">
        <v>982.00000000000023</v>
      </c>
      <c r="N284" s="737">
        <v>10</v>
      </c>
      <c r="O284" s="820">
        <v>5.5</v>
      </c>
      <c r="P284" s="738"/>
      <c r="Q284" s="753">
        <v>0</v>
      </c>
      <c r="R284" s="737"/>
      <c r="S284" s="753">
        <v>0</v>
      </c>
      <c r="T284" s="820"/>
      <c r="U284" s="776">
        <v>0</v>
      </c>
    </row>
    <row r="285" spans="1:21" ht="14.4" customHeight="1" x14ac:dyDescent="0.3">
      <c r="A285" s="736">
        <v>21</v>
      </c>
      <c r="B285" s="737" t="s">
        <v>2715</v>
      </c>
      <c r="C285" s="737" t="s">
        <v>3129</v>
      </c>
      <c r="D285" s="818" t="s">
        <v>4782</v>
      </c>
      <c r="E285" s="819" t="s">
        <v>3160</v>
      </c>
      <c r="F285" s="737" t="s">
        <v>3126</v>
      </c>
      <c r="G285" s="737" t="s">
        <v>3522</v>
      </c>
      <c r="H285" s="737" t="s">
        <v>1499</v>
      </c>
      <c r="I285" s="737" t="s">
        <v>2260</v>
      </c>
      <c r="J285" s="737" t="s">
        <v>2993</v>
      </c>
      <c r="K285" s="737" t="s">
        <v>2994</v>
      </c>
      <c r="L285" s="738">
        <v>184.74</v>
      </c>
      <c r="M285" s="738">
        <v>184.74</v>
      </c>
      <c r="N285" s="737">
        <v>1</v>
      </c>
      <c r="O285" s="820">
        <v>1</v>
      </c>
      <c r="P285" s="738">
        <v>184.74</v>
      </c>
      <c r="Q285" s="753">
        <v>1</v>
      </c>
      <c r="R285" s="737">
        <v>1</v>
      </c>
      <c r="S285" s="753">
        <v>1</v>
      </c>
      <c r="T285" s="820">
        <v>1</v>
      </c>
      <c r="U285" s="776">
        <v>1</v>
      </c>
    </row>
    <row r="286" spans="1:21" ht="14.4" customHeight="1" x14ac:dyDescent="0.3">
      <c r="A286" s="736">
        <v>21</v>
      </c>
      <c r="B286" s="737" t="s">
        <v>2715</v>
      </c>
      <c r="C286" s="737" t="s">
        <v>3129</v>
      </c>
      <c r="D286" s="818" t="s">
        <v>4782</v>
      </c>
      <c r="E286" s="819" t="s">
        <v>3160</v>
      </c>
      <c r="F286" s="737" t="s">
        <v>3126</v>
      </c>
      <c r="G286" s="737" t="s">
        <v>3338</v>
      </c>
      <c r="H286" s="737" t="s">
        <v>1499</v>
      </c>
      <c r="I286" s="737" t="s">
        <v>1698</v>
      </c>
      <c r="J286" s="737" t="s">
        <v>1699</v>
      </c>
      <c r="K286" s="737" t="s">
        <v>2956</v>
      </c>
      <c r="L286" s="738">
        <v>0</v>
      </c>
      <c r="M286" s="738">
        <v>0</v>
      </c>
      <c r="N286" s="737">
        <v>1</v>
      </c>
      <c r="O286" s="820">
        <v>0.5</v>
      </c>
      <c r="P286" s="738"/>
      <c r="Q286" s="753"/>
      <c r="R286" s="737"/>
      <c r="S286" s="753">
        <v>0</v>
      </c>
      <c r="T286" s="820"/>
      <c r="U286" s="776">
        <v>0</v>
      </c>
    </row>
    <row r="287" spans="1:21" ht="14.4" customHeight="1" x14ac:dyDescent="0.3">
      <c r="A287" s="736">
        <v>21</v>
      </c>
      <c r="B287" s="737" t="s">
        <v>2715</v>
      </c>
      <c r="C287" s="737" t="s">
        <v>3129</v>
      </c>
      <c r="D287" s="818" t="s">
        <v>4782</v>
      </c>
      <c r="E287" s="819" t="s">
        <v>3160</v>
      </c>
      <c r="F287" s="737" t="s">
        <v>3126</v>
      </c>
      <c r="G287" s="737" t="s">
        <v>3523</v>
      </c>
      <c r="H287" s="737" t="s">
        <v>555</v>
      </c>
      <c r="I287" s="737" t="s">
        <v>3524</v>
      </c>
      <c r="J287" s="737" t="s">
        <v>3525</v>
      </c>
      <c r="K287" s="737" t="s">
        <v>3526</v>
      </c>
      <c r="L287" s="738">
        <v>0</v>
      </c>
      <c r="M287" s="738">
        <v>0</v>
      </c>
      <c r="N287" s="737">
        <v>1</v>
      </c>
      <c r="O287" s="820">
        <v>1</v>
      </c>
      <c r="P287" s="738"/>
      <c r="Q287" s="753"/>
      <c r="R287" s="737"/>
      <c r="S287" s="753">
        <v>0</v>
      </c>
      <c r="T287" s="820"/>
      <c r="U287" s="776">
        <v>0</v>
      </c>
    </row>
    <row r="288" spans="1:21" ht="14.4" customHeight="1" x14ac:dyDescent="0.3">
      <c r="A288" s="736">
        <v>21</v>
      </c>
      <c r="B288" s="737" t="s">
        <v>2715</v>
      </c>
      <c r="C288" s="737" t="s">
        <v>3129</v>
      </c>
      <c r="D288" s="818" t="s">
        <v>4782</v>
      </c>
      <c r="E288" s="819" t="s">
        <v>3160</v>
      </c>
      <c r="F288" s="737" t="s">
        <v>3126</v>
      </c>
      <c r="G288" s="737" t="s">
        <v>3523</v>
      </c>
      <c r="H288" s="737" t="s">
        <v>555</v>
      </c>
      <c r="I288" s="737" t="s">
        <v>3527</v>
      </c>
      <c r="J288" s="737" t="s">
        <v>3525</v>
      </c>
      <c r="K288" s="737" t="s">
        <v>3528</v>
      </c>
      <c r="L288" s="738">
        <v>0</v>
      </c>
      <c r="M288" s="738">
        <v>0</v>
      </c>
      <c r="N288" s="737">
        <v>1</v>
      </c>
      <c r="O288" s="820">
        <v>1</v>
      </c>
      <c r="P288" s="738"/>
      <c r="Q288" s="753"/>
      <c r="R288" s="737"/>
      <c r="S288" s="753">
        <v>0</v>
      </c>
      <c r="T288" s="820"/>
      <c r="U288" s="776">
        <v>0</v>
      </c>
    </row>
    <row r="289" spans="1:21" ht="14.4" customHeight="1" x14ac:dyDescent="0.3">
      <c r="A289" s="736">
        <v>21</v>
      </c>
      <c r="B289" s="737" t="s">
        <v>2715</v>
      </c>
      <c r="C289" s="737" t="s">
        <v>3129</v>
      </c>
      <c r="D289" s="818" t="s">
        <v>4782</v>
      </c>
      <c r="E289" s="819" t="s">
        <v>3160</v>
      </c>
      <c r="F289" s="737" t="s">
        <v>3128</v>
      </c>
      <c r="G289" s="737" t="s">
        <v>3420</v>
      </c>
      <c r="H289" s="737" t="s">
        <v>555</v>
      </c>
      <c r="I289" s="737" t="s">
        <v>3421</v>
      </c>
      <c r="J289" s="737" t="s">
        <v>3422</v>
      </c>
      <c r="K289" s="737" t="s">
        <v>3423</v>
      </c>
      <c r="L289" s="738">
        <v>1267.1300000000001</v>
      </c>
      <c r="M289" s="738">
        <v>2534.2600000000002</v>
      </c>
      <c r="N289" s="737">
        <v>2</v>
      </c>
      <c r="O289" s="820">
        <v>2</v>
      </c>
      <c r="P289" s="738">
        <v>2534.2600000000002</v>
      </c>
      <c r="Q289" s="753">
        <v>1</v>
      </c>
      <c r="R289" s="737">
        <v>2</v>
      </c>
      <c r="S289" s="753">
        <v>1</v>
      </c>
      <c r="T289" s="820">
        <v>2</v>
      </c>
      <c r="U289" s="776">
        <v>1</v>
      </c>
    </row>
    <row r="290" spans="1:21" ht="14.4" customHeight="1" x14ac:dyDescent="0.3">
      <c r="A290" s="736">
        <v>21</v>
      </c>
      <c r="B290" s="737" t="s">
        <v>2715</v>
      </c>
      <c r="C290" s="737" t="s">
        <v>3129</v>
      </c>
      <c r="D290" s="818" t="s">
        <v>4782</v>
      </c>
      <c r="E290" s="819" t="s">
        <v>3160</v>
      </c>
      <c r="F290" s="737" t="s">
        <v>3128</v>
      </c>
      <c r="G290" s="737" t="s">
        <v>3420</v>
      </c>
      <c r="H290" s="737" t="s">
        <v>555</v>
      </c>
      <c r="I290" s="737" t="s">
        <v>3424</v>
      </c>
      <c r="J290" s="737" t="s">
        <v>3425</v>
      </c>
      <c r="K290" s="737" t="s">
        <v>3426</v>
      </c>
      <c r="L290" s="738">
        <v>1000</v>
      </c>
      <c r="M290" s="738">
        <v>1000</v>
      </c>
      <c r="N290" s="737">
        <v>1</v>
      </c>
      <c r="O290" s="820">
        <v>1</v>
      </c>
      <c r="P290" s="738"/>
      <c r="Q290" s="753">
        <v>0</v>
      </c>
      <c r="R290" s="737"/>
      <c r="S290" s="753">
        <v>0</v>
      </c>
      <c r="T290" s="820"/>
      <c r="U290" s="776">
        <v>0</v>
      </c>
    </row>
    <row r="291" spans="1:21" ht="14.4" customHeight="1" x14ac:dyDescent="0.3">
      <c r="A291" s="736">
        <v>21</v>
      </c>
      <c r="B291" s="737" t="s">
        <v>2715</v>
      </c>
      <c r="C291" s="737" t="s">
        <v>3129</v>
      </c>
      <c r="D291" s="818" t="s">
        <v>4782</v>
      </c>
      <c r="E291" s="819" t="s">
        <v>3151</v>
      </c>
      <c r="F291" s="737" t="s">
        <v>3126</v>
      </c>
      <c r="G291" s="737" t="s">
        <v>3196</v>
      </c>
      <c r="H291" s="737" t="s">
        <v>555</v>
      </c>
      <c r="I291" s="737" t="s">
        <v>580</v>
      </c>
      <c r="J291" s="737" t="s">
        <v>581</v>
      </c>
      <c r="K291" s="737" t="s">
        <v>2950</v>
      </c>
      <c r="L291" s="738">
        <v>4.7</v>
      </c>
      <c r="M291" s="738">
        <v>4.7</v>
      </c>
      <c r="N291" s="737">
        <v>1</v>
      </c>
      <c r="O291" s="820">
        <v>1</v>
      </c>
      <c r="P291" s="738"/>
      <c r="Q291" s="753">
        <v>0</v>
      </c>
      <c r="R291" s="737"/>
      <c r="S291" s="753">
        <v>0</v>
      </c>
      <c r="T291" s="820"/>
      <c r="U291" s="776">
        <v>0</v>
      </c>
    </row>
    <row r="292" spans="1:21" ht="14.4" customHeight="1" x14ac:dyDescent="0.3">
      <c r="A292" s="736">
        <v>21</v>
      </c>
      <c r="B292" s="737" t="s">
        <v>2715</v>
      </c>
      <c r="C292" s="737" t="s">
        <v>3129</v>
      </c>
      <c r="D292" s="818" t="s">
        <v>4782</v>
      </c>
      <c r="E292" s="819" t="s">
        <v>3151</v>
      </c>
      <c r="F292" s="737" t="s">
        <v>3126</v>
      </c>
      <c r="G292" s="737" t="s">
        <v>3529</v>
      </c>
      <c r="H292" s="737" t="s">
        <v>1499</v>
      </c>
      <c r="I292" s="737" t="s">
        <v>2247</v>
      </c>
      <c r="J292" s="737" t="s">
        <v>2248</v>
      </c>
      <c r="K292" s="737" t="s">
        <v>2960</v>
      </c>
      <c r="L292" s="738">
        <v>69.16</v>
      </c>
      <c r="M292" s="738">
        <v>69.16</v>
      </c>
      <c r="N292" s="737">
        <v>1</v>
      </c>
      <c r="O292" s="820">
        <v>0.5</v>
      </c>
      <c r="P292" s="738"/>
      <c r="Q292" s="753">
        <v>0</v>
      </c>
      <c r="R292" s="737"/>
      <c r="S292" s="753">
        <v>0</v>
      </c>
      <c r="T292" s="820"/>
      <c r="U292" s="776">
        <v>0</v>
      </c>
    </row>
    <row r="293" spans="1:21" ht="14.4" customHeight="1" x14ac:dyDescent="0.3">
      <c r="A293" s="736">
        <v>21</v>
      </c>
      <c r="B293" s="737" t="s">
        <v>2715</v>
      </c>
      <c r="C293" s="737" t="s">
        <v>3129</v>
      </c>
      <c r="D293" s="818" t="s">
        <v>4782</v>
      </c>
      <c r="E293" s="819" t="s">
        <v>3151</v>
      </c>
      <c r="F293" s="737" t="s">
        <v>3126</v>
      </c>
      <c r="G293" s="737" t="s">
        <v>3530</v>
      </c>
      <c r="H293" s="737" t="s">
        <v>555</v>
      </c>
      <c r="I293" s="737" t="s">
        <v>3531</v>
      </c>
      <c r="J293" s="737" t="s">
        <v>3532</v>
      </c>
      <c r="K293" s="737" t="s">
        <v>3429</v>
      </c>
      <c r="L293" s="738">
        <v>0</v>
      </c>
      <c r="M293" s="738">
        <v>0</v>
      </c>
      <c r="N293" s="737">
        <v>1</v>
      </c>
      <c r="O293" s="820">
        <v>0.5</v>
      </c>
      <c r="P293" s="738"/>
      <c r="Q293" s="753"/>
      <c r="R293" s="737"/>
      <c r="S293" s="753">
        <v>0</v>
      </c>
      <c r="T293" s="820"/>
      <c r="U293" s="776">
        <v>0</v>
      </c>
    </row>
    <row r="294" spans="1:21" ht="14.4" customHeight="1" x14ac:dyDescent="0.3">
      <c r="A294" s="736">
        <v>21</v>
      </c>
      <c r="B294" s="737" t="s">
        <v>2715</v>
      </c>
      <c r="C294" s="737" t="s">
        <v>3129</v>
      </c>
      <c r="D294" s="818" t="s">
        <v>4782</v>
      </c>
      <c r="E294" s="819" t="s">
        <v>3151</v>
      </c>
      <c r="F294" s="737" t="s">
        <v>3126</v>
      </c>
      <c r="G294" s="737" t="s">
        <v>3380</v>
      </c>
      <c r="H294" s="737" t="s">
        <v>555</v>
      </c>
      <c r="I294" s="737" t="s">
        <v>783</v>
      </c>
      <c r="J294" s="737" t="s">
        <v>3382</v>
      </c>
      <c r="K294" s="737" t="s">
        <v>3492</v>
      </c>
      <c r="L294" s="738">
        <v>73.989999999999995</v>
      </c>
      <c r="M294" s="738">
        <v>73.989999999999995</v>
      </c>
      <c r="N294" s="737">
        <v>1</v>
      </c>
      <c r="O294" s="820">
        <v>1</v>
      </c>
      <c r="P294" s="738"/>
      <c r="Q294" s="753">
        <v>0</v>
      </c>
      <c r="R294" s="737"/>
      <c r="S294" s="753">
        <v>0</v>
      </c>
      <c r="T294" s="820"/>
      <c r="U294" s="776">
        <v>0</v>
      </c>
    </row>
    <row r="295" spans="1:21" ht="14.4" customHeight="1" x14ac:dyDescent="0.3">
      <c r="A295" s="736">
        <v>21</v>
      </c>
      <c r="B295" s="737" t="s">
        <v>2715</v>
      </c>
      <c r="C295" s="737" t="s">
        <v>3129</v>
      </c>
      <c r="D295" s="818" t="s">
        <v>4782</v>
      </c>
      <c r="E295" s="819" t="s">
        <v>3151</v>
      </c>
      <c r="F295" s="737" t="s">
        <v>3126</v>
      </c>
      <c r="G295" s="737" t="s">
        <v>3451</v>
      </c>
      <c r="H295" s="737" t="s">
        <v>555</v>
      </c>
      <c r="I295" s="737" t="s">
        <v>3533</v>
      </c>
      <c r="J295" s="737" t="s">
        <v>723</v>
      </c>
      <c r="K295" s="737" t="s">
        <v>3534</v>
      </c>
      <c r="L295" s="738">
        <v>0</v>
      </c>
      <c r="M295" s="738">
        <v>0</v>
      </c>
      <c r="N295" s="737">
        <v>2</v>
      </c>
      <c r="O295" s="820">
        <v>0.5</v>
      </c>
      <c r="P295" s="738"/>
      <c r="Q295" s="753"/>
      <c r="R295" s="737"/>
      <c r="S295" s="753">
        <v>0</v>
      </c>
      <c r="T295" s="820"/>
      <c r="U295" s="776">
        <v>0</v>
      </c>
    </row>
    <row r="296" spans="1:21" ht="14.4" customHeight="1" x14ac:dyDescent="0.3">
      <c r="A296" s="736">
        <v>21</v>
      </c>
      <c r="B296" s="737" t="s">
        <v>2715</v>
      </c>
      <c r="C296" s="737" t="s">
        <v>3129</v>
      </c>
      <c r="D296" s="818" t="s">
        <v>4782</v>
      </c>
      <c r="E296" s="819" t="s">
        <v>3151</v>
      </c>
      <c r="F296" s="737" t="s">
        <v>3126</v>
      </c>
      <c r="G296" s="737" t="s">
        <v>3240</v>
      </c>
      <c r="H296" s="737" t="s">
        <v>555</v>
      </c>
      <c r="I296" s="737" t="s">
        <v>875</v>
      </c>
      <c r="J296" s="737" t="s">
        <v>876</v>
      </c>
      <c r="K296" s="737" t="s">
        <v>3241</v>
      </c>
      <c r="L296" s="738">
        <v>53.57</v>
      </c>
      <c r="M296" s="738">
        <v>160.71</v>
      </c>
      <c r="N296" s="737">
        <v>3</v>
      </c>
      <c r="O296" s="820">
        <v>1</v>
      </c>
      <c r="P296" s="738"/>
      <c r="Q296" s="753">
        <v>0</v>
      </c>
      <c r="R296" s="737"/>
      <c r="S296" s="753">
        <v>0</v>
      </c>
      <c r="T296" s="820"/>
      <c r="U296" s="776">
        <v>0</v>
      </c>
    </row>
    <row r="297" spans="1:21" ht="14.4" customHeight="1" x14ac:dyDescent="0.3">
      <c r="A297" s="736">
        <v>21</v>
      </c>
      <c r="B297" s="737" t="s">
        <v>2715</v>
      </c>
      <c r="C297" s="737" t="s">
        <v>3129</v>
      </c>
      <c r="D297" s="818" t="s">
        <v>4782</v>
      </c>
      <c r="E297" s="819" t="s">
        <v>3151</v>
      </c>
      <c r="F297" s="737" t="s">
        <v>3126</v>
      </c>
      <c r="G297" s="737" t="s">
        <v>3257</v>
      </c>
      <c r="H297" s="737" t="s">
        <v>555</v>
      </c>
      <c r="I297" s="737" t="s">
        <v>1473</v>
      </c>
      <c r="J297" s="737" t="s">
        <v>1468</v>
      </c>
      <c r="K297" s="737" t="s">
        <v>2824</v>
      </c>
      <c r="L297" s="738">
        <v>93.71</v>
      </c>
      <c r="M297" s="738">
        <v>187.42</v>
      </c>
      <c r="N297" s="737">
        <v>2</v>
      </c>
      <c r="O297" s="820">
        <v>0.5</v>
      </c>
      <c r="P297" s="738"/>
      <c r="Q297" s="753">
        <v>0</v>
      </c>
      <c r="R297" s="737"/>
      <c r="S297" s="753">
        <v>0</v>
      </c>
      <c r="T297" s="820"/>
      <c r="U297" s="776">
        <v>0</v>
      </c>
    </row>
    <row r="298" spans="1:21" ht="14.4" customHeight="1" x14ac:dyDescent="0.3">
      <c r="A298" s="736">
        <v>21</v>
      </c>
      <c r="B298" s="737" t="s">
        <v>2715</v>
      </c>
      <c r="C298" s="737" t="s">
        <v>3129</v>
      </c>
      <c r="D298" s="818" t="s">
        <v>4782</v>
      </c>
      <c r="E298" s="819" t="s">
        <v>3151</v>
      </c>
      <c r="F298" s="737" t="s">
        <v>3126</v>
      </c>
      <c r="G298" s="737" t="s">
        <v>3266</v>
      </c>
      <c r="H298" s="737" t="s">
        <v>555</v>
      </c>
      <c r="I298" s="737" t="s">
        <v>3440</v>
      </c>
      <c r="J298" s="737" t="s">
        <v>3324</v>
      </c>
      <c r="K298" s="737" t="s">
        <v>3441</v>
      </c>
      <c r="L298" s="738">
        <v>334.27</v>
      </c>
      <c r="M298" s="738">
        <v>668.54</v>
      </c>
      <c r="N298" s="737">
        <v>2</v>
      </c>
      <c r="O298" s="820">
        <v>0.5</v>
      </c>
      <c r="P298" s="738"/>
      <c r="Q298" s="753">
        <v>0</v>
      </c>
      <c r="R298" s="737"/>
      <c r="S298" s="753">
        <v>0</v>
      </c>
      <c r="T298" s="820"/>
      <c r="U298" s="776">
        <v>0</v>
      </c>
    </row>
    <row r="299" spans="1:21" ht="14.4" customHeight="1" x14ac:dyDescent="0.3">
      <c r="A299" s="736">
        <v>21</v>
      </c>
      <c r="B299" s="737" t="s">
        <v>2715</v>
      </c>
      <c r="C299" s="737" t="s">
        <v>3129</v>
      </c>
      <c r="D299" s="818" t="s">
        <v>4782</v>
      </c>
      <c r="E299" s="819" t="s">
        <v>3151</v>
      </c>
      <c r="F299" s="737" t="s">
        <v>3126</v>
      </c>
      <c r="G299" s="737" t="s">
        <v>3266</v>
      </c>
      <c r="H299" s="737" t="s">
        <v>555</v>
      </c>
      <c r="I299" s="737" t="s">
        <v>3535</v>
      </c>
      <c r="J299" s="737" t="s">
        <v>1686</v>
      </c>
      <c r="K299" s="737" t="s">
        <v>3509</v>
      </c>
      <c r="L299" s="738">
        <v>0</v>
      </c>
      <c r="M299" s="738">
        <v>0</v>
      </c>
      <c r="N299" s="737">
        <v>1</v>
      </c>
      <c r="O299" s="820">
        <v>0.5</v>
      </c>
      <c r="P299" s="738"/>
      <c r="Q299" s="753"/>
      <c r="R299" s="737"/>
      <c r="S299" s="753">
        <v>0</v>
      </c>
      <c r="T299" s="820"/>
      <c r="U299" s="776">
        <v>0</v>
      </c>
    </row>
    <row r="300" spans="1:21" ht="14.4" customHeight="1" x14ac:dyDescent="0.3">
      <c r="A300" s="736">
        <v>21</v>
      </c>
      <c r="B300" s="737" t="s">
        <v>2715</v>
      </c>
      <c r="C300" s="737" t="s">
        <v>3129</v>
      </c>
      <c r="D300" s="818" t="s">
        <v>4782</v>
      </c>
      <c r="E300" s="819" t="s">
        <v>3151</v>
      </c>
      <c r="F300" s="737" t="s">
        <v>3126</v>
      </c>
      <c r="G300" s="737" t="s">
        <v>3536</v>
      </c>
      <c r="H300" s="737" t="s">
        <v>1499</v>
      </c>
      <c r="I300" s="737" t="s">
        <v>2274</v>
      </c>
      <c r="J300" s="737" t="s">
        <v>2865</v>
      </c>
      <c r="K300" s="737" t="s">
        <v>3018</v>
      </c>
      <c r="L300" s="738">
        <v>234.91</v>
      </c>
      <c r="M300" s="738">
        <v>234.91</v>
      </c>
      <c r="N300" s="737">
        <v>1</v>
      </c>
      <c r="O300" s="820">
        <v>0.5</v>
      </c>
      <c r="P300" s="738"/>
      <c r="Q300" s="753">
        <v>0</v>
      </c>
      <c r="R300" s="737"/>
      <c r="S300" s="753">
        <v>0</v>
      </c>
      <c r="T300" s="820"/>
      <c r="U300" s="776">
        <v>0</v>
      </c>
    </row>
    <row r="301" spans="1:21" ht="14.4" customHeight="1" x14ac:dyDescent="0.3">
      <c r="A301" s="736">
        <v>21</v>
      </c>
      <c r="B301" s="737" t="s">
        <v>2715</v>
      </c>
      <c r="C301" s="737" t="s">
        <v>3129</v>
      </c>
      <c r="D301" s="818" t="s">
        <v>4782</v>
      </c>
      <c r="E301" s="819" t="s">
        <v>3151</v>
      </c>
      <c r="F301" s="737" t="s">
        <v>3126</v>
      </c>
      <c r="G301" s="737" t="s">
        <v>3442</v>
      </c>
      <c r="H301" s="737" t="s">
        <v>555</v>
      </c>
      <c r="I301" s="737" t="s">
        <v>3537</v>
      </c>
      <c r="J301" s="737" t="s">
        <v>3538</v>
      </c>
      <c r="K301" s="737" t="s">
        <v>3059</v>
      </c>
      <c r="L301" s="738">
        <v>105.46</v>
      </c>
      <c r="M301" s="738">
        <v>105.46</v>
      </c>
      <c r="N301" s="737">
        <v>1</v>
      </c>
      <c r="O301" s="820">
        <v>0.5</v>
      </c>
      <c r="P301" s="738"/>
      <c r="Q301" s="753">
        <v>0</v>
      </c>
      <c r="R301" s="737"/>
      <c r="S301" s="753">
        <v>0</v>
      </c>
      <c r="T301" s="820"/>
      <c r="U301" s="776">
        <v>0</v>
      </c>
    </row>
    <row r="302" spans="1:21" ht="14.4" customHeight="1" x14ac:dyDescent="0.3">
      <c r="A302" s="736">
        <v>21</v>
      </c>
      <c r="B302" s="737" t="s">
        <v>2715</v>
      </c>
      <c r="C302" s="737" t="s">
        <v>3129</v>
      </c>
      <c r="D302" s="818" t="s">
        <v>4782</v>
      </c>
      <c r="E302" s="819" t="s">
        <v>3151</v>
      </c>
      <c r="F302" s="737" t="s">
        <v>3126</v>
      </c>
      <c r="G302" s="737" t="s">
        <v>3279</v>
      </c>
      <c r="H302" s="737" t="s">
        <v>1499</v>
      </c>
      <c r="I302" s="737" t="s">
        <v>1531</v>
      </c>
      <c r="J302" s="737" t="s">
        <v>2938</v>
      </c>
      <c r="K302" s="737" t="s">
        <v>2939</v>
      </c>
      <c r="L302" s="738">
        <v>0</v>
      </c>
      <c r="M302" s="738">
        <v>0</v>
      </c>
      <c r="N302" s="737">
        <v>2</v>
      </c>
      <c r="O302" s="820">
        <v>0.5</v>
      </c>
      <c r="P302" s="738"/>
      <c r="Q302" s="753"/>
      <c r="R302" s="737"/>
      <c r="S302" s="753">
        <v>0</v>
      </c>
      <c r="T302" s="820"/>
      <c r="U302" s="776">
        <v>0</v>
      </c>
    </row>
    <row r="303" spans="1:21" ht="14.4" customHeight="1" x14ac:dyDescent="0.3">
      <c r="A303" s="736">
        <v>21</v>
      </c>
      <c r="B303" s="737" t="s">
        <v>2715</v>
      </c>
      <c r="C303" s="737" t="s">
        <v>3129</v>
      </c>
      <c r="D303" s="818" t="s">
        <v>4782</v>
      </c>
      <c r="E303" s="819" t="s">
        <v>3151</v>
      </c>
      <c r="F303" s="737" t="s">
        <v>3126</v>
      </c>
      <c r="G303" s="737" t="s">
        <v>3284</v>
      </c>
      <c r="H303" s="737" t="s">
        <v>555</v>
      </c>
      <c r="I303" s="737" t="s">
        <v>3287</v>
      </c>
      <c r="J303" s="737" t="s">
        <v>3288</v>
      </c>
      <c r="K303" s="737" t="s">
        <v>3289</v>
      </c>
      <c r="L303" s="738">
        <v>99.94</v>
      </c>
      <c r="M303" s="738">
        <v>199.88</v>
      </c>
      <c r="N303" s="737">
        <v>2</v>
      </c>
      <c r="O303" s="820">
        <v>0.5</v>
      </c>
      <c r="P303" s="738"/>
      <c r="Q303" s="753">
        <v>0</v>
      </c>
      <c r="R303" s="737"/>
      <c r="S303" s="753">
        <v>0</v>
      </c>
      <c r="T303" s="820"/>
      <c r="U303" s="776">
        <v>0</v>
      </c>
    </row>
    <row r="304" spans="1:21" ht="14.4" customHeight="1" x14ac:dyDescent="0.3">
      <c r="A304" s="736">
        <v>21</v>
      </c>
      <c r="B304" s="737" t="s">
        <v>2715</v>
      </c>
      <c r="C304" s="737" t="s">
        <v>3129</v>
      </c>
      <c r="D304" s="818" t="s">
        <v>4782</v>
      </c>
      <c r="E304" s="819" t="s">
        <v>3145</v>
      </c>
      <c r="F304" s="737" t="s">
        <v>3126</v>
      </c>
      <c r="G304" s="737" t="s">
        <v>3189</v>
      </c>
      <c r="H304" s="737" t="s">
        <v>555</v>
      </c>
      <c r="I304" s="737" t="s">
        <v>686</v>
      </c>
      <c r="J304" s="737" t="s">
        <v>687</v>
      </c>
      <c r="K304" s="737" t="s">
        <v>3194</v>
      </c>
      <c r="L304" s="738">
        <v>36.270000000000003</v>
      </c>
      <c r="M304" s="738">
        <v>108.81</v>
      </c>
      <c r="N304" s="737">
        <v>3</v>
      </c>
      <c r="O304" s="820">
        <v>1.5</v>
      </c>
      <c r="P304" s="738">
        <v>36.270000000000003</v>
      </c>
      <c r="Q304" s="753">
        <v>0.33333333333333337</v>
      </c>
      <c r="R304" s="737">
        <v>1</v>
      </c>
      <c r="S304" s="753">
        <v>0.33333333333333331</v>
      </c>
      <c r="T304" s="820">
        <v>0.5</v>
      </c>
      <c r="U304" s="776">
        <v>0.33333333333333331</v>
      </c>
    </row>
    <row r="305" spans="1:21" ht="14.4" customHeight="1" x14ac:dyDescent="0.3">
      <c r="A305" s="736">
        <v>21</v>
      </c>
      <c r="B305" s="737" t="s">
        <v>2715</v>
      </c>
      <c r="C305" s="737" t="s">
        <v>3129</v>
      </c>
      <c r="D305" s="818" t="s">
        <v>4782</v>
      </c>
      <c r="E305" s="819" t="s">
        <v>3145</v>
      </c>
      <c r="F305" s="737" t="s">
        <v>3126</v>
      </c>
      <c r="G305" s="737" t="s">
        <v>3210</v>
      </c>
      <c r="H305" s="737" t="s">
        <v>555</v>
      </c>
      <c r="I305" s="737" t="s">
        <v>1104</v>
      </c>
      <c r="J305" s="737" t="s">
        <v>1105</v>
      </c>
      <c r="K305" s="737" t="s">
        <v>3211</v>
      </c>
      <c r="L305" s="738">
        <v>344</v>
      </c>
      <c r="M305" s="738">
        <v>2064</v>
      </c>
      <c r="N305" s="737">
        <v>6</v>
      </c>
      <c r="O305" s="820">
        <v>1</v>
      </c>
      <c r="P305" s="738">
        <v>688</v>
      </c>
      <c r="Q305" s="753">
        <v>0.33333333333333331</v>
      </c>
      <c r="R305" s="737">
        <v>2</v>
      </c>
      <c r="S305" s="753">
        <v>0.33333333333333331</v>
      </c>
      <c r="T305" s="820">
        <v>0.5</v>
      </c>
      <c r="U305" s="776">
        <v>0.5</v>
      </c>
    </row>
    <row r="306" spans="1:21" ht="14.4" customHeight="1" x14ac:dyDescent="0.3">
      <c r="A306" s="736">
        <v>21</v>
      </c>
      <c r="B306" s="737" t="s">
        <v>2715</v>
      </c>
      <c r="C306" s="737" t="s">
        <v>3129</v>
      </c>
      <c r="D306" s="818" t="s">
        <v>4782</v>
      </c>
      <c r="E306" s="819" t="s">
        <v>3145</v>
      </c>
      <c r="F306" s="737" t="s">
        <v>3126</v>
      </c>
      <c r="G306" s="737" t="s">
        <v>3210</v>
      </c>
      <c r="H306" s="737" t="s">
        <v>555</v>
      </c>
      <c r="I306" s="737" t="s">
        <v>3300</v>
      </c>
      <c r="J306" s="737" t="s">
        <v>1105</v>
      </c>
      <c r="K306" s="737" t="s">
        <v>3301</v>
      </c>
      <c r="L306" s="738">
        <v>0</v>
      </c>
      <c r="M306" s="738">
        <v>0</v>
      </c>
      <c r="N306" s="737">
        <v>2</v>
      </c>
      <c r="O306" s="820">
        <v>1</v>
      </c>
      <c r="P306" s="738"/>
      <c r="Q306" s="753"/>
      <c r="R306" s="737"/>
      <c r="S306" s="753">
        <v>0</v>
      </c>
      <c r="T306" s="820"/>
      <c r="U306" s="776">
        <v>0</v>
      </c>
    </row>
    <row r="307" spans="1:21" ht="14.4" customHeight="1" x14ac:dyDescent="0.3">
      <c r="A307" s="736">
        <v>21</v>
      </c>
      <c r="B307" s="737" t="s">
        <v>2715</v>
      </c>
      <c r="C307" s="737" t="s">
        <v>3129</v>
      </c>
      <c r="D307" s="818" t="s">
        <v>4782</v>
      </c>
      <c r="E307" s="819" t="s">
        <v>3145</v>
      </c>
      <c r="F307" s="737" t="s">
        <v>3126</v>
      </c>
      <c r="G307" s="737" t="s">
        <v>3302</v>
      </c>
      <c r="H307" s="737" t="s">
        <v>1499</v>
      </c>
      <c r="I307" s="737" t="s">
        <v>1719</v>
      </c>
      <c r="J307" s="737" t="s">
        <v>2927</v>
      </c>
      <c r="K307" s="737" t="s">
        <v>2931</v>
      </c>
      <c r="L307" s="738">
        <v>969.48</v>
      </c>
      <c r="M307" s="738">
        <v>3877.92</v>
      </c>
      <c r="N307" s="737">
        <v>4</v>
      </c>
      <c r="O307" s="820">
        <v>1.5</v>
      </c>
      <c r="P307" s="738">
        <v>3877.92</v>
      </c>
      <c r="Q307" s="753">
        <v>1</v>
      </c>
      <c r="R307" s="737">
        <v>4</v>
      </c>
      <c r="S307" s="753">
        <v>1</v>
      </c>
      <c r="T307" s="820">
        <v>1.5</v>
      </c>
      <c r="U307" s="776">
        <v>1</v>
      </c>
    </row>
    <row r="308" spans="1:21" ht="14.4" customHeight="1" x14ac:dyDescent="0.3">
      <c r="A308" s="736">
        <v>21</v>
      </c>
      <c r="B308" s="737" t="s">
        <v>2715</v>
      </c>
      <c r="C308" s="737" t="s">
        <v>3129</v>
      </c>
      <c r="D308" s="818" t="s">
        <v>4782</v>
      </c>
      <c r="E308" s="819" t="s">
        <v>3145</v>
      </c>
      <c r="F308" s="737" t="s">
        <v>3126</v>
      </c>
      <c r="G308" s="737" t="s">
        <v>3302</v>
      </c>
      <c r="H308" s="737" t="s">
        <v>1499</v>
      </c>
      <c r="I308" s="737" t="s">
        <v>1715</v>
      </c>
      <c r="J308" s="737" t="s">
        <v>2927</v>
      </c>
      <c r="K308" s="737" t="s">
        <v>2928</v>
      </c>
      <c r="L308" s="738">
        <v>1938.97</v>
      </c>
      <c r="M308" s="738">
        <v>5816.91</v>
      </c>
      <c r="N308" s="737">
        <v>3</v>
      </c>
      <c r="O308" s="820">
        <v>1</v>
      </c>
      <c r="P308" s="738">
        <v>5816.91</v>
      </c>
      <c r="Q308" s="753">
        <v>1</v>
      </c>
      <c r="R308" s="737">
        <v>3</v>
      </c>
      <c r="S308" s="753">
        <v>1</v>
      </c>
      <c r="T308" s="820">
        <v>1</v>
      </c>
      <c r="U308" s="776">
        <v>1</v>
      </c>
    </row>
    <row r="309" spans="1:21" ht="14.4" customHeight="1" x14ac:dyDescent="0.3">
      <c r="A309" s="736">
        <v>21</v>
      </c>
      <c r="B309" s="737" t="s">
        <v>2715</v>
      </c>
      <c r="C309" s="737" t="s">
        <v>3129</v>
      </c>
      <c r="D309" s="818" t="s">
        <v>4782</v>
      </c>
      <c r="E309" s="819" t="s">
        <v>3145</v>
      </c>
      <c r="F309" s="737" t="s">
        <v>3126</v>
      </c>
      <c r="G309" s="737" t="s">
        <v>3302</v>
      </c>
      <c r="H309" s="737" t="s">
        <v>1499</v>
      </c>
      <c r="I309" s="737" t="s">
        <v>1654</v>
      </c>
      <c r="J309" s="737" t="s">
        <v>2927</v>
      </c>
      <c r="K309" s="737" t="s">
        <v>2929</v>
      </c>
      <c r="L309" s="738">
        <v>1454.23</v>
      </c>
      <c r="M309" s="738">
        <v>2908.46</v>
      </c>
      <c r="N309" s="737">
        <v>2</v>
      </c>
      <c r="O309" s="820"/>
      <c r="P309" s="738">
        <v>1454.23</v>
      </c>
      <c r="Q309" s="753">
        <v>0.5</v>
      </c>
      <c r="R309" s="737">
        <v>1</v>
      </c>
      <c r="S309" s="753">
        <v>0.5</v>
      </c>
      <c r="T309" s="820"/>
      <c r="U309" s="776"/>
    </row>
    <row r="310" spans="1:21" ht="14.4" customHeight="1" x14ac:dyDescent="0.3">
      <c r="A310" s="736">
        <v>21</v>
      </c>
      <c r="B310" s="737" t="s">
        <v>2715</v>
      </c>
      <c r="C310" s="737" t="s">
        <v>3129</v>
      </c>
      <c r="D310" s="818" t="s">
        <v>4782</v>
      </c>
      <c r="E310" s="819" t="s">
        <v>3145</v>
      </c>
      <c r="F310" s="737" t="s">
        <v>3126</v>
      </c>
      <c r="G310" s="737" t="s">
        <v>3229</v>
      </c>
      <c r="H310" s="737" t="s">
        <v>555</v>
      </c>
      <c r="I310" s="737" t="s">
        <v>3539</v>
      </c>
      <c r="J310" s="737" t="s">
        <v>3540</v>
      </c>
      <c r="K310" s="737" t="s">
        <v>3541</v>
      </c>
      <c r="L310" s="738">
        <v>100.11</v>
      </c>
      <c r="M310" s="738">
        <v>100.11</v>
      </c>
      <c r="N310" s="737">
        <v>1</v>
      </c>
      <c r="O310" s="820">
        <v>0.5</v>
      </c>
      <c r="P310" s="738"/>
      <c r="Q310" s="753">
        <v>0</v>
      </c>
      <c r="R310" s="737"/>
      <c r="S310" s="753">
        <v>0</v>
      </c>
      <c r="T310" s="820"/>
      <c r="U310" s="776">
        <v>0</v>
      </c>
    </row>
    <row r="311" spans="1:21" ht="14.4" customHeight="1" x14ac:dyDescent="0.3">
      <c r="A311" s="736">
        <v>21</v>
      </c>
      <c r="B311" s="737" t="s">
        <v>2715</v>
      </c>
      <c r="C311" s="737" t="s">
        <v>3129</v>
      </c>
      <c r="D311" s="818" t="s">
        <v>4782</v>
      </c>
      <c r="E311" s="819" t="s">
        <v>3145</v>
      </c>
      <c r="F311" s="737" t="s">
        <v>3126</v>
      </c>
      <c r="G311" s="737" t="s">
        <v>3380</v>
      </c>
      <c r="H311" s="737" t="s">
        <v>555</v>
      </c>
      <c r="I311" s="737" t="s">
        <v>783</v>
      </c>
      <c r="J311" s="737" t="s">
        <v>3382</v>
      </c>
      <c r="K311" s="737" t="s">
        <v>3492</v>
      </c>
      <c r="L311" s="738">
        <v>73.989999999999995</v>
      </c>
      <c r="M311" s="738">
        <v>73.989999999999995</v>
      </c>
      <c r="N311" s="737">
        <v>1</v>
      </c>
      <c r="O311" s="820">
        <v>1</v>
      </c>
      <c r="P311" s="738"/>
      <c r="Q311" s="753">
        <v>0</v>
      </c>
      <c r="R311" s="737"/>
      <c r="S311" s="753">
        <v>0</v>
      </c>
      <c r="T311" s="820"/>
      <c r="U311" s="776">
        <v>0</v>
      </c>
    </row>
    <row r="312" spans="1:21" ht="14.4" customHeight="1" x14ac:dyDescent="0.3">
      <c r="A312" s="736">
        <v>21</v>
      </c>
      <c r="B312" s="737" t="s">
        <v>2715</v>
      </c>
      <c r="C312" s="737" t="s">
        <v>3129</v>
      </c>
      <c r="D312" s="818" t="s">
        <v>4782</v>
      </c>
      <c r="E312" s="819" t="s">
        <v>3145</v>
      </c>
      <c r="F312" s="737" t="s">
        <v>3126</v>
      </c>
      <c r="G312" s="737" t="s">
        <v>3230</v>
      </c>
      <c r="H312" s="737" t="s">
        <v>555</v>
      </c>
      <c r="I312" s="737" t="s">
        <v>3542</v>
      </c>
      <c r="J312" s="737" t="s">
        <v>3232</v>
      </c>
      <c r="K312" s="737" t="s">
        <v>2922</v>
      </c>
      <c r="L312" s="738">
        <v>0</v>
      </c>
      <c r="M312" s="738">
        <v>0</v>
      </c>
      <c r="N312" s="737">
        <v>1</v>
      </c>
      <c r="O312" s="820">
        <v>0.5</v>
      </c>
      <c r="P312" s="738"/>
      <c r="Q312" s="753"/>
      <c r="R312" s="737"/>
      <c r="S312" s="753">
        <v>0</v>
      </c>
      <c r="T312" s="820"/>
      <c r="U312" s="776">
        <v>0</v>
      </c>
    </row>
    <row r="313" spans="1:21" ht="14.4" customHeight="1" x14ac:dyDescent="0.3">
      <c r="A313" s="736">
        <v>21</v>
      </c>
      <c r="B313" s="737" t="s">
        <v>2715</v>
      </c>
      <c r="C313" s="737" t="s">
        <v>3129</v>
      </c>
      <c r="D313" s="818" t="s">
        <v>4782</v>
      </c>
      <c r="E313" s="819" t="s">
        <v>3145</v>
      </c>
      <c r="F313" s="737" t="s">
        <v>3126</v>
      </c>
      <c r="G313" s="737" t="s">
        <v>3543</v>
      </c>
      <c r="H313" s="737" t="s">
        <v>555</v>
      </c>
      <c r="I313" s="737" t="s">
        <v>1403</v>
      </c>
      <c r="J313" s="737" t="s">
        <v>1404</v>
      </c>
      <c r="K313" s="737" t="s">
        <v>2939</v>
      </c>
      <c r="L313" s="738">
        <v>111.07</v>
      </c>
      <c r="M313" s="738">
        <v>444.28</v>
      </c>
      <c r="N313" s="737">
        <v>4</v>
      </c>
      <c r="O313" s="820">
        <v>0.5</v>
      </c>
      <c r="P313" s="738"/>
      <c r="Q313" s="753">
        <v>0</v>
      </c>
      <c r="R313" s="737"/>
      <c r="S313" s="753">
        <v>0</v>
      </c>
      <c r="T313" s="820"/>
      <c r="U313" s="776">
        <v>0</v>
      </c>
    </row>
    <row r="314" spans="1:21" ht="14.4" customHeight="1" x14ac:dyDescent="0.3">
      <c r="A314" s="736">
        <v>21</v>
      </c>
      <c r="B314" s="737" t="s">
        <v>2715</v>
      </c>
      <c r="C314" s="737" t="s">
        <v>3129</v>
      </c>
      <c r="D314" s="818" t="s">
        <v>4782</v>
      </c>
      <c r="E314" s="819" t="s">
        <v>3145</v>
      </c>
      <c r="F314" s="737" t="s">
        <v>3126</v>
      </c>
      <c r="G314" s="737" t="s">
        <v>3233</v>
      </c>
      <c r="H314" s="737" t="s">
        <v>555</v>
      </c>
      <c r="I314" s="737" t="s">
        <v>3234</v>
      </c>
      <c r="J314" s="737" t="s">
        <v>1448</v>
      </c>
      <c r="K314" s="737" t="s">
        <v>3235</v>
      </c>
      <c r="L314" s="738">
        <v>760.22</v>
      </c>
      <c r="M314" s="738">
        <v>760.22</v>
      </c>
      <c r="N314" s="737">
        <v>1</v>
      </c>
      <c r="O314" s="820"/>
      <c r="P314" s="738">
        <v>760.22</v>
      </c>
      <c r="Q314" s="753">
        <v>1</v>
      </c>
      <c r="R314" s="737">
        <v>1</v>
      </c>
      <c r="S314" s="753">
        <v>1</v>
      </c>
      <c r="T314" s="820"/>
      <c r="U314" s="776"/>
    </row>
    <row r="315" spans="1:21" ht="14.4" customHeight="1" x14ac:dyDescent="0.3">
      <c r="A315" s="736">
        <v>21</v>
      </c>
      <c r="B315" s="737" t="s">
        <v>2715</v>
      </c>
      <c r="C315" s="737" t="s">
        <v>3129</v>
      </c>
      <c r="D315" s="818" t="s">
        <v>4782</v>
      </c>
      <c r="E315" s="819" t="s">
        <v>3145</v>
      </c>
      <c r="F315" s="737" t="s">
        <v>3126</v>
      </c>
      <c r="G315" s="737" t="s">
        <v>3233</v>
      </c>
      <c r="H315" s="737" t="s">
        <v>555</v>
      </c>
      <c r="I315" s="737" t="s">
        <v>1447</v>
      </c>
      <c r="J315" s="737" t="s">
        <v>1448</v>
      </c>
      <c r="K315" s="737" t="s">
        <v>3311</v>
      </c>
      <c r="L315" s="738">
        <v>0</v>
      </c>
      <c r="M315" s="738">
        <v>0</v>
      </c>
      <c r="N315" s="737">
        <v>1</v>
      </c>
      <c r="O315" s="820">
        <v>0.5</v>
      </c>
      <c r="P315" s="738"/>
      <c r="Q315" s="753"/>
      <c r="R315" s="737"/>
      <c r="S315" s="753">
        <v>0</v>
      </c>
      <c r="T315" s="820"/>
      <c r="U315" s="776">
        <v>0</v>
      </c>
    </row>
    <row r="316" spans="1:21" ht="14.4" customHeight="1" x14ac:dyDescent="0.3">
      <c r="A316" s="736">
        <v>21</v>
      </c>
      <c r="B316" s="737" t="s">
        <v>2715</v>
      </c>
      <c r="C316" s="737" t="s">
        <v>3129</v>
      </c>
      <c r="D316" s="818" t="s">
        <v>4782</v>
      </c>
      <c r="E316" s="819" t="s">
        <v>3145</v>
      </c>
      <c r="F316" s="737" t="s">
        <v>3126</v>
      </c>
      <c r="G316" s="737" t="s">
        <v>3544</v>
      </c>
      <c r="H316" s="737" t="s">
        <v>1499</v>
      </c>
      <c r="I316" s="737" t="s">
        <v>1605</v>
      </c>
      <c r="J316" s="737" t="s">
        <v>2947</v>
      </c>
      <c r="K316" s="737" t="s">
        <v>2948</v>
      </c>
      <c r="L316" s="738">
        <v>219.78</v>
      </c>
      <c r="M316" s="738">
        <v>219.78</v>
      </c>
      <c r="N316" s="737">
        <v>1</v>
      </c>
      <c r="O316" s="820">
        <v>0.5</v>
      </c>
      <c r="P316" s="738">
        <v>219.78</v>
      </c>
      <c r="Q316" s="753">
        <v>1</v>
      </c>
      <c r="R316" s="737">
        <v>1</v>
      </c>
      <c r="S316" s="753">
        <v>1</v>
      </c>
      <c r="T316" s="820">
        <v>0.5</v>
      </c>
      <c r="U316" s="776">
        <v>1</v>
      </c>
    </row>
    <row r="317" spans="1:21" ht="14.4" customHeight="1" x14ac:dyDescent="0.3">
      <c r="A317" s="736">
        <v>21</v>
      </c>
      <c r="B317" s="737" t="s">
        <v>2715</v>
      </c>
      <c r="C317" s="737" t="s">
        <v>3129</v>
      </c>
      <c r="D317" s="818" t="s">
        <v>4782</v>
      </c>
      <c r="E317" s="819" t="s">
        <v>3145</v>
      </c>
      <c r="F317" s="737" t="s">
        <v>3126</v>
      </c>
      <c r="G317" s="737" t="s">
        <v>3312</v>
      </c>
      <c r="H317" s="737" t="s">
        <v>555</v>
      </c>
      <c r="I317" s="737" t="s">
        <v>3545</v>
      </c>
      <c r="J317" s="737" t="s">
        <v>1011</v>
      </c>
      <c r="K317" s="737" t="s">
        <v>3384</v>
      </c>
      <c r="L317" s="738">
        <v>0</v>
      </c>
      <c r="M317" s="738">
        <v>0</v>
      </c>
      <c r="N317" s="737">
        <v>2</v>
      </c>
      <c r="O317" s="820">
        <v>1</v>
      </c>
      <c r="P317" s="738"/>
      <c r="Q317" s="753"/>
      <c r="R317" s="737"/>
      <c r="S317" s="753">
        <v>0</v>
      </c>
      <c r="T317" s="820"/>
      <c r="U317" s="776">
        <v>0</v>
      </c>
    </row>
    <row r="318" spans="1:21" ht="14.4" customHeight="1" x14ac:dyDescent="0.3">
      <c r="A318" s="736">
        <v>21</v>
      </c>
      <c r="B318" s="737" t="s">
        <v>2715</v>
      </c>
      <c r="C318" s="737" t="s">
        <v>3129</v>
      </c>
      <c r="D318" s="818" t="s">
        <v>4782</v>
      </c>
      <c r="E318" s="819" t="s">
        <v>3145</v>
      </c>
      <c r="F318" s="737" t="s">
        <v>3126</v>
      </c>
      <c r="G318" s="737" t="s">
        <v>3240</v>
      </c>
      <c r="H318" s="737" t="s">
        <v>555</v>
      </c>
      <c r="I318" s="737" t="s">
        <v>875</v>
      </c>
      <c r="J318" s="737" t="s">
        <v>876</v>
      </c>
      <c r="K318" s="737" t="s">
        <v>3241</v>
      </c>
      <c r="L318" s="738">
        <v>53.57</v>
      </c>
      <c r="M318" s="738">
        <v>107.14</v>
      </c>
      <c r="N318" s="737">
        <v>2</v>
      </c>
      <c r="O318" s="820">
        <v>0.5</v>
      </c>
      <c r="P318" s="738">
        <v>53.57</v>
      </c>
      <c r="Q318" s="753">
        <v>0.5</v>
      </c>
      <c r="R318" s="737">
        <v>1</v>
      </c>
      <c r="S318" s="753">
        <v>0.5</v>
      </c>
      <c r="T318" s="820"/>
      <c r="U318" s="776">
        <v>0</v>
      </c>
    </row>
    <row r="319" spans="1:21" ht="14.4" customHeight="1" x14ac:dyDescent="0.3">
      <c r="A319" s="736">
        <v>21</v>
      </c>
      <c r="B319" s="737" t="s">
        <v>2715</v>
      </c>
      <c r="C319" s="737" t="s">
        <v>3129</v>
      </c>
      <c r="D319" s="818" t="s">
        <v>4782</v>
      </c>
      <c r="E319" s="819" t="s">
        <v>3145</v>
      </c>
      <c r="F319" s="737" t="s">
        <v>3126</v>
      </c>
      <c r="G319" s="737" t="s">
        <v>3181</v>
      </c>
      <c r="H319" s="737" t="s">
        <v>1499</v>
      </c>
      <c r="I319" s="737" t="s">
        <v>3504</v>
      </c>
      <c r="J319" s="737" t="s">
        <v>1673</v>
      </c>
      <c r="K319" s="737" t="s">
        <v>3505</v>
      </c>
      <c r="L319" s="738">
        <v>368.16</v>
      </c>
      <c r="M319" s="738">
        <v>1472.64</v>
      </c>
      <c r="N319" s="737">
        <v>4</v>
      </c>
      <c r="O319" s="820">
        <v>1</v>
      </c>
      <c r="P319" s="738"/>
      <c r="Q319" s="753">
        <v>0</v>
      </c>
      <c r="R319" s="737"/>
      <c r="S319" s="753">
        <v>0</v>
      </c>
      <c r="T319" s="820"/>
      <c r="U319" s="776">
        <v>0</v>
      </c>
    </row>
    <row r="320" spans="1:21" ht="14.4" customHeight="1" x14ac:dyDescent="0.3">
      <c r="A320" s="736">
        <v>21</v>
      </c>
      <c r="B320" s="737" t="s">
        <v>2715</v>
      </c>
      <c r="C320" s="737" t="s">
        <v>3129</v>
      </c>
      <c r="D320" s="818" t="s">
        <v>4782</v>
      </c>
      <c r="E320" s="819" t="s">
        <v>3145</v>
      </c>
      <c r="F320" s="737" t="s">
        <v>3126</v>
      </c>
      <c r="G320" s="737" t="s">
        <v>3181</v>
      </c>
      <c r="H320" s="737" t="s">
        <v>1499</v>
      </c>
      <c r="I320" s="737" t="s">
        <v>3317</v>
      </c>
      <c r="J320" s="737" t="s">
        <v>1673</v>
      </c>
      <c r="K320" s="737" t="s">
        <v>2848</v>
      </c>
      <c r="L320" s="738">
        <v>490.89</v>
      </c>
      <c r="M320" s="738">
        <v>1472.67</v>
      </c>
      <c r="N320" s="737">
        <v>3</v>
      </c>
      <c r="O320" s="820">
        <v>0.5</v>
      </c>
      <c r="P320" s="738">
        <v>490.89</v>
      </c>
      <c r="Q320" s="753">
        <v>0.33333333333333331</v>
      </c>
      <c r="R320" s="737">
        <v>1</v>
      </c>
      <c r="S320" s="753">
        <v>0.33333333333333331</v>
      </c>
      <c r="T320" s="820">
        <v>0.5</v>
      </c>
      <c r="U320" s="776">
        <v>1</v>
      </c>
    </row>
    <row r="321" spans="1:21" ht="14.4" customHeight="1" x14ac:dyDescent="0.3">
      <c r="A321" s="736">
        <v>21</v>
      </c>
      <c r="B321" s="737" t="s">
        <v>2715</v>
      </c>
      <c r="C321" s="737" t="s">
        <v>3129</v>
      </c>
      <c r="D321" s="818" t="s">
        <v>4782</v>
      </c>
      <c r="E321" s="819" t="s">
        <v>3145</v>
      </c>
      <c r="F321" s="737" t="s">
        <v>3126</v>
      </c>
      <c r="G321" s="737" t="s">
        <v>3181</v>
      </c>
      <c r="H321" s="737" t="s">
        <v>1499</v>
      </c>
      <c r="I321" s="737" t="s">
        <v>3249</v>
      </c>
      <c r="J321" s="737" t="s">
        <v>1673</v>
      </c>
      <c r="K321" s="737" t="s">
        <v>2995</v>
      </c>
      <c r="L321" s="738">
        <v>736.33</v>
      </c>
      <c r="M321" s="738">
        <v>736.33</v>
      </c>
      <c r="N321" s="737">
        <v>1</v>
      </c>
      <c r="O321" s="820"/>
      <c r="P321" s="738">
        <v>736.33</v>
      </c>
      <c r="Q321" s="753">
        <v>1</v>
      </c>
      <c r="R321" s="737">
        <v>1</v>
      </c>
      <c r="S321" s="753">
        <v>1</v>
      </c>
      <c r="T321" s="820"/>
      <c r="U321" s="776"/>
    </row>
    <row r="322" spans="1:21" ht="14.4" customHeight="1" x14ac:dyDescent="0.3">
      <c r="A322" s="736">
        <v>21</v>
      </c>
      <c r="B322" s="737" t="s">
        <v>2715</v>
      </c>
      <c r="C322" s="737" t="s">
        <v>3129</v>
      </c>
      <c r="D322" s="818" t="s">
        <v>4782</v>
      </c>
      <c r="E322" s="819" t="s">
        <v>3145</v>
      </c>
      <c r="F322" s="737" t="s">
        <v>3126</v>
      </c>
      <c r="G322" s="737" t="s">
        <v>3181</v>
      </c>
      <c r="H322" s="737" t="s">
        <v>1499</v>
      </c>
      <c r="I322" s="737" t="s">
        <v>3546</v>
      </c>
      <c r="J322" s="737" t="s">
        <v>1535</v>
      </c>
      <c r="K322" s="737" t="s">
        <v>3547</v>
      </c>
      <c r="L322" s="738">
        <v>277.12</v>
      </c>
      <c r="M322" s="738">
        <v>277.12</v>
      </c>
      <c r="N322" s="737">
        <v>1</v>
      </c>
      <c r="O322" s="820"/>
      <c r="P322" s="738"/>
      <c r="Q322" s="753">
        <v>0</v>
      </c>
      <c r="R322" s="737"/>
      <c r="S322" s="753">
        <v>0</v>
      </c>
      <c r="T322" s="820"/>
      <c r="U322" s="776"/>
    </row>
    <row r="323" spans="1:21" ht="14.4" customHeight="1" x14ac:dyDescent="0.3">
      <c r="A323" s="736">
        <v>21</v>
      </c>
      <c r="B323" s="737" t="s">
        <v>2715</v>
      </c>
      <c r="C323" s="737" t="s">
        <v>3129</v>
      </c>
      <c r="D323" s="818" t="s">
        <v>4782</v>
      </c>
      <c r="E323" s="819" t="s">
        <v>3145</v>
      </c>
      <c r="F323" s="737" t="s">
        <v>3126</v>
      </c>
      <c r="G323" s="737" t="s">
        <v>3181</v>
      </c>
      <c r="H323" s="737" t="s">
        <v>1499</v>
      </c>
      <c r="I323" s="737" t="s">
        <v>3250</v>
      </c>
      <c r="J323" s="737" t="s">
        <v>1535</v>
      </c>
      <c r="K323" s="737" t="s">
        <v>3251</v>
      </c>
      <c r="L323" s="738">
        <v>1385.62</v>
      </c>
      <c r="M323" s="738">
        <v>1385.62</v>
      </c>
      <c r="N323" s="737">
        <v>1</v>
      </c>
      <c r="O323" s="820"/>
      <c r="P323" s="738"/>
      <c r="Q323" s="753">
        <v>0</v>
      </c>
      <c r="R323" s="737"/>
      <c r="S323" s="753">
        <v>0</v>
      </c>
      <c r="T323" s="820"/>
      <c r="U323" s="776"/>
    </row>
    <row r="324" spans="1:21" ht="14.4" customHeight="1" x14ac:dyDescent="0.3">
      <c r="A324" s="736">
        <v>21</v>
      </c>
      <c r="B324" s="737" t="s">
        <v>2715</v>
      </c>
      <c r="C324" s="737" t="s">
        <v>3129</v>
      </c>
      <c r="D324" s="818" t="s">
        <v>4782</v>
      </c>
      <c r="E324" s="819" t="s">
        <v>3145</v>
      </c>
      <c r="F324" s="737" t="s">
        <v>3126</v>
      </c>
      <c r="G324" s="737" t="s">
        <v>3257</v>
      </c>
      <c r="H324" s="737" t="s">
        <v>555</v>
      </c>
      <c r="I324" s="737" t="s">
        <v>3258</v>
      </c>
      <c r="J324" s="737" t="s">
        <v>1468</v>
      </c>
      <c r="K324" s="737" t="s">
        <v>2824</v>
      </c>
      <c r="L324" s="738">
        <v>93.71</v>
      </c>
      <c r="M324" s="738">
        <v>93.71</v>
      </c>
      <c r="N324" s="737">
        <v>1</v>
      </c>
      <c r="O324" s="820">
        <v>1</v>
      </c>
      <c r="P324" s="738"/>
      <c r="Q324" s="753">
        <v>0</v>
      </c>
      <c r="R324" s="737"/>
      <c r="S324" s="753">
        <v>0</v>
      </c>
      <c r="T324" s="820"/>
      <c r="U324" s="776">
        <v>0</v>
      </c>
    </row>
    <row r="325" spans="1:21" ht="14.4" customHeight="1" x14ac:dyDescent="0.3">
      <c r="A325" s="736">
        <v>21</v>
      </c>
      <c r="B325" s="737" t="s">
        <v>2715</v>
      </c>
      <c r="C325" s="737" t="s">
        <v>3129</v>
      </c>
      <c r="D325" s="818" t="s">
        <v>4782</v>
      </c>
      <c r="E325" s="819" t="s">
        <v>3145</v>
      </c>
      <c r="F325" s="737" t="s">
        <v>3126</v>
      </c>
      <c r="G325" s="737" t="s">
        <v>3257</v>
      </c>
      <c r="H325" s="737" t="s">
        <v>555</v>
      </c>
      <c r="I325" s="737" t="s">
        <v>3320</v>
      </c>
      <c r="J325" s="737" t="s">
        <v>1468</v>
      </c>
      <c r="K325" s="737" t="s">
        <v>3321</v>
      </c>
      <c r="L325" s="738">
        <v>28.81</v>
      </c>
      <c r="M325" s="738">
        <v>115.24</v>
      </c>
      <c r="N325" s="737">
        <v>4</v>
      </c>
      <c r="O325" s="820">
        <v>1.5</v>
      </c>
      <c r="P325" s="738">
        <v>57.62</v>
      </c>
      <c r="Q325" s="753">
        <v>0.5</v>
      </c>
      <c r="R325" s="737">
        <v>2</v>
      </c>
      <c r="S325" s="753">
        <v>0.5</v>
      </c>
      <c r="T325" s="820">
        <v>0.5</v>
      </c>
      <c r="U325" s="776">
        <v>0.33333333333333331</v>
      </c>
    </row>
    <row r="326" spans="1:21" ht="14.4" customHeight="1" x14ac:dyDescent="0.3">
      <c r="A326" s="736">
        <v>21</v>
      </c>
      <c r="B326" s="737" t="s">
        <v>2715</v>
      </c>
      <c r="C326" s="737" t="s">
        <v>3129</v>
      </c>
      <c r="D326" s="818" t="s">
        <v>4782</v>
      </c>
      <c r="E326" s="819" t="s">
        <v>3145</v>
      </c>
      <c r="F326" s="737" t="s">
        <v>3126</v>
      </c>
      <c r="G326" s="737" t="s">
        <v>3257</v>
      </c>
      <c r="H326" s="737" t="s">
        <v>555</v>
      </c>
      <c r="I326" s="737" t="s">
        <v>3548</v>
      </c>
      <c r="J326" s="737" t="s">
        <v>1468</v>
      </c>
      <c r="K326" s="737" t="s">
        <v>2824</v>
      </c>
      <c r="L326" s="738">
        <v>57.64</v>
      </c>
      <c r="M326" s="738">
        <v>57.64</v>
      </c>
      <c r="N326" s="737">
        <v>1</v>
      </c>
      <c r="O326" s="820"/>
      <c r="P326" s="738"/>
      <c r="Q326" s="753">
        <v>0</v>
      </c>
      <c r="R326" s="737"/>
      <c r="S326" s="753">
        <v>0</v>
      </c>
      <c r="T326" s="820"/>
      <c r="U326" s="776"/>
    </row>
    <row r="327" spans="1:21" ht="14.4" customHeight="1" x14ac:dyDescent="0.3">
      <c r="A327" s="736">
        <v>21</v>
      </c>
      <c r="B327" s="737" t="s">
        <v>2715</v>
      </c>
      <c r="C327" s="737" t="s">
        <v>3129</v>
      </c>
      <c r="D327" s="818" t="s">
        <v>4782</v>
      </c>
      <c r="E327" s="819" t="s">
        <v>3145</v>
      </c>
      <c r="F327" s="737" t="s">
        <v>3126</v>
      </c>
      <c r="G327" s="737" t="s">
        <v>3257</v>
      </c>
      <c r="H327" s="737" t="s">
        <v>555</v>
      </c>
      <c r="I327" s="737" t="s">
        <v>1473</v>
      </c>
      <c r="J327" s="737" t="s">
        <v>1468</v>
      </c>
      <c r="K327" s="737" t="s">
        <v>2824</v>
      </c>
      <c r="L327" s="738">
        <v>93.71</v>
      </c>
      <c r="M327" s="738">
        <v>187.42</v>
      </c>
      <c r="N327" s="737">
        <v>2</v>
      </c>
      <c r="O327" s="820">
        <v>1</v>
      </c>
      <c r="P327" s="738"/>
      <c r="Q327" s="753">
        <v>0</v>
      </c>
      <c r="R327" s="737"/>
      <c r="S327" s="753">
        <v>0</v>
      </c>
      <c r="T327" s="820"/>
      <c r="U327" s="776">
        <v>0</v>
      </c>
    </row>
    <row r="328" spans="1:21" ht="14.4" customHeight="1" x14ac:dyDescent="0.3">
      <c r="A328" s="736">
        <v>21</v>
      </c>
      <c r="B328" s="737" t="s">
        <v>2715</v>
      </c>
      <c r="C328" s="737" t="s">
        <v>3129</v>
      </c>
      <c r="D328" s="818" t="s">
        <v>4782</v>
      </c>
      <c r="E328" s="819" t="s">
        <v>3145</v>
      </c>
      <c r="F328" s="737" t="s">
        <v>3126</v>
      </c>
      <c r="G328" s="737" t="s">
        <v>3257</v>
      </c>
      <c r="H328" s="737" t="s">
        <v>555</v>
      </c>
      <c r="I328" s="737" t="s">
        <v>3549</v>
      </c>
      <c r="J328" s="737" t="s">
        <v>3550</v>
      </c>
      <c r="K328" s="737" t="s">
        <v>3551</v>
      </c>
      <c r="L328" s="738">
        <v>61.76</v>
      </c>
      <c r="M328" s="738">
        <v>61.76</v>
      </c>
      <c r="N328" s="737">
        <v>1</v>
      </c>
      <c r="O328" s="820"/>
      <c r="P328" s="738"/>
      <c r="Q328" s="753">
        <v>0</v>
      </c>
      <c r="R328" s="737"/>
      <c r="S328" s="753">
        <v>0</v>
      </c>
      <c r="T328" s="820"/>
      <c r="U328" s="776"/>
    </row>
    <row r="329" spans="1:21" ht="14.4" customHeight="1" x14ac:dyDescent="0.3">
      <c r="A329" s="736">
        <v>21</v>
      </c>
      <c r="B329" s="737" t="s">
        <v>2715</v>
      </c>
      <c r="C329" s="737" t="s">
        <v>3129</v>
      </c>
      <c r="D329" s="818" t="s">
        <v>4782</v>
      </c>
      <c r="E329" s="819" t="s">
        <v>3145</v>
      </c>
      <c r="F329" s="737" t="s">
        <v>3126</v>
      </c>
      <c r="G329" s="737" t="s">
        <v>3257</v>
      </c>
      <c r="H329" s="737" t="s">
        <v>555</v>
      </c>
      <c r="I329" s="737" t="s">
        <v>3552</v>
      </c>
      <c r="J329" s="737" t="s">
        <v>3553</v>
      </c>
      <c r="K329" s="737" t="s">
        <v>3554</v>
      </c>
      <c r="L329" s="738">
        <v>157.78</v>
      </c>
      <c r="M329" s="738">
        <v>631.12</v>
      </c>
      <c r="N329" s="737">
        <v>4</v>
      </c>
      <c r="O329" s="820">
        <v>1</v>
      </c>
      <c r="P329" s="738"/>
      <c r="Q329" s="753">
        <v>0</v>
      </c>
      <c r="R329" s="737"/>
      <c r="S329" s="753">
        <v>0</v>
      </c>
      <c r="T329" s="820"/>
      <c r="U329" s="776">
        <v>0</v>
      </c>
    </row>
    <row r="330" spans="1:21" ht="14.4" customHeight="1" x14ac:dyDescent="0.3">
      <c r="A330" s="736">
        <v>21</v>
      </c>
      <c r="B330" s="737" t="s">
        <v>2715</v>
      </c>
      <c r="C330" s="737" t="s">
        <v>3129</v>
      </c>
      <c r="D330" s="818" t="s">
        <v>4782</v>
      </c>
      <c r="E330" s="819" t="s">
        <v>3145</v>
      </c>
      <c r="F330" s="737" t="s">
        <v>3126</v>
      </c>
      <c r="G330" s="737" t="s">
        <v>3266</v>
      </c>
      <c r="H330" s="737" t="s">
        <v>555</v>
      </c>
      <c r="I330" s="737" t="s">
        <v>3440</v>
      </c>
      <c r="J330" s="737" t="s">
        <v>3324</v>
      </c>
      <c r="K330" s="737" t="s">
        <v>3441</v>
      </c>
      <c r="L330" s="738">
        <v>334.27</v>
      </c>
      <c r="M330" s="738">
        <v>334.27</v>
      </c>
      <c r="N330" s="737">
        <v>1</v>
      </c>
      <c r="O330" s="820">
        <v>0.5</v>
      </c>
      <c r="P330" s="738">
        <v>334.27</v>
      </c>
      <c r="Q330" s="753">
        <v>1</v>
      </c>
      <c r="R330" s="737">
        <v>1</v>
      </c>
      <c r="S330" s="753">
        <v>1</v>
      </c>
      <c r="T330" s="820">
        <v>0.5</v>
      </c>
      <c r="U330" s="776">
        <v>1</v>
      </c>
    </row>
    <row r="331" spans="1:21" ht="14.4" customHeight="1" x14ac:dyDescent="0.3">
      <c r="A331" s="736">
        <v>21</v>
      </c>
      <c r="B331" s="737" t="s">
        <v>2715</v>
      </c>
      <c r="C331" s="737" t="s">
        <v>3129</v>
      </c>
      <c r="D331" s="818" t="s">
        <v>4782</v>
      </c>
      <c r="E331" s="819" t="s">
        <v>3145</v>
      </c>
      <c r="F331" s="737" t="s">
        <v>3126</v>
      </c>
      <c r="G331" s="737" t="s">
        <v>3266</v>
      </c>
      <c r="H331" s="737" t="s">
        <v>555</v>
      </c>
      <c r="I331" s="737" t="s">
        <v>3555</v>
      </c>
      <c r="J331" s="737" t="s">
        <v>3556</v>
      </c>
      <c r="K331" s="737" t="s">
        <v>2987</v>
      </c>
      <c r="L331" s="738">
        <v>668.54</v>
      </c>
      <c r="M331" s="738">
        <v>668.54</v>
      </c>
      <c r="N331" s="737">
        <v>1</v>
      </c>
      <c r="O331" s="820"/>
      <c r="P331" s="738">
        <v>668.54</v>
      </c>
      <c r="Q331" s="753">
        <v>1</v>
      </c>
      <c r="R331" s="737">
        <v>1</v>
      </c>
      <c r="S331" s="753">
        <v>1</v>
      </c>
      <c r="T331" s="820"/>
      <c r="U331" s="776"/>
    </row>
    <row r="332" spans="1:21" ht="14.4" customHeight="1" x14ac:dyDescent="0.3">
      <c r="A332" s="736">
        <v>21</v>
      </c>
      <c r="B332" s="737" t="s">
        <v>2715</v>
      </c>
      <c r="C332" s="737" t="s">
        <v>3129</v>
      </c>
      <c r="D332" s="818" t="s">
        <v>4782</v>
      </c>
      <c r="E332" s="819" t="s">
        <v>3145</v>
      </c>
      <c r="F332" s="737" t="s">
        <v>3126</v>
      </c>
      <c r="G332" s="737" t="s">
        <v>3268</v>
      </c>
      <c r="H332" s="737" t="s">
        <v>1499</v>
      </c>
      <c r="I332" s="737" t="s">
        <v>3557</v>
      </c>
      <c r="J332" s="737" t="s">
        <v>2818</v>
      </c>
      <c r="K332" s="737" t="s">
        <v>3558</v>
      </c>
      <c r="L332" s="738">
        <v>23.42</v>
      </c>
      <c r="M332" s="738">
        <v>23.42</v>
      </c>
      <c r="N332" s="737">
        <v>1</v>
      </c>
      <c r="O332" s="820">
        <v>0.5</v>
      </c>
      <c r="P332" s="738"/>
      <c r="Q332" s="753">
        <v>0</v>
      </c>
      <c r="R332" s="737"/>
      <c r="S332" s="753">
        <v>0</v>
      </c>
      <c r="T332" s="820"/>
      <c r="U332" s="776">
        <v>0</v>
      </c>
    </row>
    <row r="333" spans="1:21" ht="14.4" customHeight="1" x14ac:dyDescent="0.3">
      <c r="A333" s="736">
        <v>21</v>
      </c>
      <c r="B333" s="737" t="s">
        <v>2715</v>
      </c>
      <c r="C333" s="737" t="s">
        <v>3129</v>
      </c>
      <c r="D333" s="818" t="s">
        <v>4782</v>
      </c>
      <c r="E333" s="819" t="s">
        <v>3145</v>
      </c>
      <c r="F333" s="737" t="s">
        <v>3126</v>
      </c>
      <c r="G333" s="737" t="s">
        <v>3268</v>
      </c>
      <c r="H333" s="737" t="s">
        <v>1499</v>
      </c>
      <c r="I333" s="737" t="s">
        <v>3559</v>
      </c>
      <c r="J333" s="737" t="s">
        <v>2818</v>
      </c>
      <c r="K333" s="737" t="s">
        <v>3270</v>
      </c>
      <c r="L333" s="738">
        <v>28.81</v>
      </c>
      <c r="M333" s="738">
        <v>28.81</v>
      </c>
      <c r="N333" s="737">
        <v>1</v>
      </c>
      <c r="O333" s="820">
        <v>0.5</v>
      </c>
      <c r="P333" s="738"/>
      <c r="Q333" s="753">
        <v>0</v>
      </c>
      <c r="R333" s="737"/>
      <c r="S333" s="753">
        <v>0</v>
      </c>
      <c r="T333" s="820"/>
      <c r="U333" s="776">
        <v>0</v>
      </c>
    </row>
    <row r="334" spans="1:21" ht="14.4" customHeight="1" x14ac:dyDescent="0.3">
      <c r="A334" s="736">
        <v>21</v>
      </c>
      <c r="B334" s="737" t="s">
        <v>2715</v>
      </c>
      <c r="C334" s="737" t="s">
        <v>3129</v>
      </c>
      <c r="D334" s="818" t="s">
        <v>4782</v>
      </c>
      <c r="E334" s="819" t="s">
        <v>3145</v>
      </c>
      <c r="F334" s="737" t="s">
        <v>3126</v>
      </c>
      <c r="G334" s="737" t="s">
        <v>3182</v>
      </c>
      <c r="H334" s="737" t="s">
        <v>555</v>
      </c>
      <c r="I334" s="737" t="s">
        <v>1344</v>
      </c>
      <c r="J334" s="737" t="s">
        <v>1345</v>
      </c>
      <c r="K334" s="737" t="s">
        <v>3184</v>
      </c>
      <c r="L334" s="738">
        <v>108.44</v>
      </c>
      <c r="M334" s="738">
        <v>433.76</v>
      </c>
      <c r="N334" s="737">
        <v>4</v>
      </c>
      <c r="O334" s="820">
        <v>1.5</v>
      </c>
      <c r="P334" s="738"/>
      <c r="Q334" s="753">
        <v>0</v>
      </c>
      <c r="R334" s="737"/>
      <c r="S334" s="753">
        <v>0</v>
      </c>
      <c r="T334" s="820"/>
      <c r="U334" s="776">
        <v>0</v>
      </c>
    </row>
    <row r="335" spans="1:21" ht="14.4" customHeight="1" x14ac:dyDescent="0.3">
      <c r="A335" s="736">
        <v>21</v>
      </c>
      <c r="B335" s="737" t="s">
        <v>2715</v>
      </c>
      <c r="C335" s="737" t="s">
        <v>3129</v>
      </c>
      <c r="D335" s="818" t="s">
        <v>4782</v>
      </c>
      <c r="E335" s="819" t="s">
        <v>3145</v>
      </c>
      <c r="F335" s="737" t="s">
        <v>3126</v>
      </c>
      <c r="G335" s="737" t="s">
        <v>3182</v>
      </c>
      <c r="H335" s="737" t="s">
        <v>555</v>
      </c>
      <c r="I335" s="737" t="s">
        <v>3183</v>
      </c>
      <c r="J335" s="737" t="s">
        <v>1345</v>
      </c>
      <c r="K335" s="737" t="s">
        <v>3184</v>
      </c>
      <c r="L335" s="738">
        <v>52.61</v>
      </c>
      <c r="M335" s="738">
        <v>105.22</v>
      </c>
      <c r="N335" s="737">
        <v>2</v>
      </c>
      <c r="O335" s="820">
        <v>1</v>
      </c>
      <c r="P335" s="738"/>
      <c r="Q335" s="753">
        <v>0</v>
      </c>
      <c r="R335" s="737"/>
      <c r="S335" s="753">
        <v>0</v>
      </c>
      <c r="T335" s="820"/>
      <c r="U335" s="776">
        <v>0</v>
      </c>
    </row>
    <row r="336" spans="1:21" ht="14.4" customHeight="1" x14ac:dyDescent="0.3">
      <c r="A336" s="736">
        <v>21</v>
      </c>
      <c r="B336" s="737" t="s">
        <v>2715</v>
      </c>
      <c r="C336" s="737" t="s">
        <v>3129</v>
      </c>
      <c r="D336" s="818" t="s">
        <v>4782</v>
      </c>
      <c r="E336" s="819" t="s">
        <v>3145</v>
      </c>
      <c r="F336" s="737" t="s">
        <v>3126</v>
      </c>
      <c r="G336" s="737" t="s">
        <v>3275</v>
      </c>
      <c r="H336" s="737" t="s">
        <v>555</v>
      </c>
      <c r="I336" s="737" t="s">
        <v>1259</v>
      </c>
      <c r="J336" s="737" t="s">
        <v>731</v>
      </c>
      <c r="K336" s="737" t="s">
        <v>892</v>
      </c>
      <c r="L336" s="738">
        <v>0</v>
      </c>
      <c r="M336" s="738">
        <v>0</v>
      </c>
      <c r="N336" s="737">
        <v>2</v>
      </c>
      <c r="O336" s="820">
        <v>0.5</v>
      </c>
      <c r="P336" s="738">
        <v>0</v>
      </c>
      <c r="Q336" s="753"/>
      <c r="R336" s="737">
        <v>1</v>
      </c>
      <c r="S336" s="753">
        <v>0.5</v>
      </c>
      <c r="T336" s="820"/>
      <c r="U336" s="776">
        <v>0</v>
      </c>
    </row>
    <row r="337" spans="1:21" ht="14.4" customHeight="1" x14ac:dyDescent="0.3">
      <c r="A337" s="736">
        <v>21</v>
      </c>
      <c r="B337" s="737" t="s">
        <v>2715</v>
      </c>
      <c r="C337" s="737" t="s">
        <v>3129</v>
      </c>
      <c r="D337" s="818" t="s">
        <v>4782</v>
      </c>
      <c r="E337" s="819" t="s">
        <v>3145</v>
      </c>
      <c r="F337" s="737" t="s">
        <v>3126</v>
      </c>
      <c r="G337" s="737" t="s">
        <v>3279</v>
      </c>
      <c r="H337" s="737" t="s">
        <v>1499</v>
      </c>
      <c r="I337" s="737" t="s">
        <v>1531</v>
      </c>
      <c r="J337" s="737" t="s">
        <v>2938</v>
      </c>
      <c r="K337" s="737" t="s">
        <v>2939</v>
      </c>
      <c r="L337" s="738">
        <v>0</v>
      </c>
      <c r="M337" s="738">
        <v>0</v>
      </c>
      <c r="N337" s="737">
        <v>6</v>
      </c>
      <c r="O337" s="820">
        <v>1.5</v>
      </c>
      <c r="P337" s="738"/>
      <c r="Q337" s="753"/>
      <c r="R337" s="737"/>
      <c r="S337" s="753">
        <v>0</v>
      </c>
      <c r="T337" s="820"/>
      <c r="U337" s="776">
        <v>0</v>
      </c>
    </row>
    <row r="338" spans="1:21" ht="14.4" customHeight="1" x14ac:dyDescent="0.3">
      <c r="A338" s="736">
        <v>21</v>
      </c>
      <c r="B338" s="737" t="s">
        <v>2715</v>
      </c>
      <c r="C338" s="737" t="s">
        <v>3129</v>
      </c>
      <c r="D338" s="818" t="s">
        <v>4782</v>
      </c>
      <c r="E338" s="819" t="s">
        <v>3145</v>
      </c>
      <c r="F338" s="737" t="s">
        <v>3126</v>
      </c>
      <c r="G338" s="737" t="s">
        <v>3280</v>
      </c>
      <c r="H338" s="737" t="s">
        <v>555</v>
      </c>
      <c r="I338" s="737" t="s">
        <v>690</v>
      </c>
      <c r="J338" s="737" t="s">
        <v>691</v>
      </c>
      <c r="K338" s="737" t="s">
        <v>3281</v>
      </c>
      <c r="L338" s="738">
        <v>42.08</v>
      </c>
      <c r="M338" s="738">
        <v>42.08</v>
      </c>
      <c r="N338" s="737">
        <v>1</v>
      </c>
      <c r="O338" s="820">
        <v>0.5</v>
      </c>
      <c r="P338" s="738"/>
      <c r="Q338" s="753">
        <v>0</v>
      </c>
      <c r="R338" s="737"/>
      <c r="S338" s="753">
        <v>0</v>
      </c>
      <c r="T338" s="820"/>
      <c r="U338" s="776">
        <v>0</v>
      </c>
    </row>
    <row r="339" spans="1:21" ht="14.4" customHeight="1" x14ac:dyDescent="0.3">
      <c r="A339" s="736">
        <v>21</v>
      </c>
      <c r="B339" s="737" t="s">
        <v>2715</v>
      </c>
      <c r="C339" s="737" t="s">
        <v>3129</v>
      </c>
      <c r="D339" s="818" t="s">
        <v>4782</v>
      </c>
      <c r="E339" s="819" t="s">
        <v>3145</v>
      </c>
      <c r="F339" s="737" t="s">
        <v>3126</v>
      </c>
      <c r="G339" s="737" t="s">
        <v>3280</v>
      </c>
      <c r="H339" s="737" t="s">
        <v>555</v>
      </c>
      <c r="I339" s="737" t="s">
        <v>3282</v>
      </c>
      <c r="J339" s="737" t="s">
        <v>691</v>
      </c>
      <c r="K339" s="737" t="s">
        <v>3283</v>
      </c>
      <c r="L339" s="738">
        <v>210.38</v>
      </c>
      <c r="M339" s="738">
        <v>210.38</v>
      </c>
      <c r="N339" s="737">
        <v>1</v>
      </c>
      <c r="O339" s="820">
        <v>0.5</v>
      </c>
      <c r="P339" s="738"/>
      <c r="Q339" s="753">
        <v>0</v>
      </c>
      <c r="R339" s="737"/>
      <c r="S339" s="753">
        <v>0</v>
      </c>
      <c r="T339" s="820"/>
      <c r="U339" s="776">
        <v>0</v>
      </c>
    </row>
    <row r="340" spans="1:21" ht="14.4" customHeight="1" x14ac:dyDescent="0.3">
      <c r="A340" s="736">
        <v>21</v>
      </c>
      <c r="B340" s="737" t="s">
        <v>2715</v>
      </c>
      <c r="C340" s="737" t="s">
        <v>3129</v>
      </c>
      <c r="D340" s="818" t="s">
        <v>4782</v>
      </c>
      <c r="E340" s="819" t="s">
        <v>3145</v>
      </c>
      <c r="F340" s="737" t="s">
        <v>3126</v>
      </c>
      <c r="G340" s="737" t="s">
        <v>3329</v>
      </c>
      <c r="H340" s="737" t="s">
        <v>555</v>
      </c>
      <c r="I340" s="737" t="s">
        <v>3330</v>
      </c>
      <c r="J340" s="737" t="s">
        <v>1433</v>
      </c>
      <c r="K340" s="737" t="s">
        <v>3331</v>
      </c>
      <c r="L340" s="738">
        <v>42.54</v>
      </c>
      <c r="M340" s="738">
        <v>42.54</v>
      </c>
      <c r="N340" s="737">
        <v>1</v>
      </c>
      <c r="O340" s="820"/>
      <c r="P340" s="738"/>
      <c r="Q340" s="753">
        <v>0</v>
      </c>
      <c r="R340" s="737"/>
      <c r="S340" s="753">
        <v>0</v>
      </c>
      <c r="T340" s="820"/>
      <c r="U340" s="776"/>
    </row>
    <row r="341" spans="1:21" ht="14.4" customHeight="1" x14ac:dyDescent="0.3">
      <c r="A341" s="736">
        <v>21</v>
      </c>
      <c r="B341" s="737" t="s">
        <v>2715</v>
      </c>
      <c r="C341" s="737" t="s">
        <v>3129</v>
      </c>
      <c r="D341" s="818" t="s">
        <v>4782</v>
      </c>
      <c r="E341" s="819" t="s">
        <v>3145</v>
      </c>
      <c r="F341" s="737" t="s">
        <v>3126</v>
      </c>
      <c r="G341" s="737" t="s">
        <v>3521</v>
      </c>
      <c r="H341" s="737" t="s">
        <v>1499</v>
      </c>
      <c r="I341" s="737" t="s">
        <v>1647</v>
      </c>
      <c r="J341" s="737" t="s">
        <v>2916</v>
      </c>
      <c r="K341" s="737" t="s">
        <v>2917</v>
      </c>
      <c r="L341" s="738">
        <v>502.31</v>
      </c>
      <c r="M341" s="738">
        <v>502.31</v>
      </c>
      <c r="N341" s="737">
        <v>1</v>
      </c>
      <c r="O341" s="820">
        <v>0.5</v>
      </c>
      <c r="P341" s="738">
        <v>502.31</v>
      </c>
      <c r="Q341" s="753">
        <v>1</v>
      </c>
      <c r="R341" s="737">
        <v>1</v>
      </c>
      <c r="S341" s="753">
        <v>1</v>
      </c>
      <c r="T341" s="820">
        <v>0.5</v>
      </c>
      <c r="U341" s="776">
        <v>1</v>
      </c>
    </row>
    <row r="342" spans="1:21" ht="14.4" customHeight="1" x14ac:dyDescent="0.3">
      <c r="A342" s="736">
        <v>21</v>
      </c>
      <c r="B342" s="737" t="s">
        <v>2715</v>
      </c>
      <c r="C342" s="737" t="s">
        <v>3129</v>
      </c>
      <c r="D342" s="818" t="s">
        <v>4782</v>
      </c>
      <c r="E342" s="819" t="s">
        <v>3145</v>
      </c>
      <c r="F342" s="737" t="s">
        <v>3126</v>
      </c>
      <c r="G342" s="737" t="s">
        <v>3185</v>
      </c>
      <c r="H342" s="737" t="s">
        <v>555</v>
      </c>
      <c r="I342" s="737" t="s">
        <v>3560</v>
      </c>
      <c r="J342" s="737" t="s">
        <v>3561</v>
      </c>
      <c r="K342" s="737" t="s">
        <v>3562</v>
      </c>
      <c r="L342" s="738">
        <v>0</v>
      </c>
      <c r="M342" s="738">
        <v>0</v>
      </c>
      <c r="N342" s="737">
        <v>1</v>
      </c>
      <c r="O342" s="820">
        <v>0.5</v>
      </c>
      <c r="P342" s="738"/>
      <c r="Q342" s="753"/>
      <c r="R342" s="737"/>
      <c r="S342" s="753">
        <v>0</v>
      </c>
      <c r="T342" s="820"/>
      <c r="U342" s="776">
        <v>0</v>
      </c>
    </row>
    <row r="343" spans="1:21" ht="14.4" customHeight="1" x14ac:dyDescent="0.3">
      <c r="A343" s="736">
        <v>21</v>
      </c>
      <c r="B343" s="737" t="s">
        <v>2715</v>
      </c>
      <c r="C343" s="737" t="s">
        <v>3129</v>
      </c>
      <c r="D343" s="818" t="s">
        <v>4782</v>
      </c>
      <c r="E343" s="819" t="s">
        <v>3145</v>
      </c>
      <c r="F343" s="737" t="s">
        <v>3126</v>
      </c>
      <c r="G343" s="737" t="s">
        <v>3338</v>
      </c>
      <c r="H343" s="737" t="s">
        <v>1499</v>
      </c>
      <c r="I343" s="737" t="s">
        <v>3339</v>
      </c>
      <c r="J343" s="737" t="s">
        <v>1699</v>
      </c>
      <c r="K343" s="737" t="s">
        <v>3340</v>
      </c>
      <c r="L343" s="738">
        <v>0</v>
      </c>
      <c r="M343" s="738">
        <v>0</v>
      </c>
      <c r="N343" s="737">
        <v>1</v>
      </c>
      <c r="O343" s="820"/>
      <c r="P343" s="738">
        <v>0</v>
      </c>
      <c r="Q343" s="753"/>
      <c r="R343" s="737">
        <v>1</v>
      </c>
      <c r="S343" s="753">
        <v>1</v>
      </c>
      <c r="T343" s="820"/>
      <c r="U343" s="776"/>
    </row>
    <row r="344" spans="1:21" ht="14.4" customHeight="1" x14ac:dyDescent="0.3">
      <c r="A344" s="736">
        <v>21</v>
      </c>
      <c r="B344" s="737" t="s">
        <v>2715</v>
      </c>
      <c r="C344" s="737" t="s">
        <v>3129</v>
      </c>
      <c r="D344" s="818" t="s">
        <v>4782</v>
      </c>
      <c r="E344" s="819" t="s">
        <v>3145</v>
      </c>
      <c r="F344" s="737" t="s">
        <v>3128</v>
      </c>
      <c r="G344" s="737" t="s">
        <v>3420</v>
      </c>
      <c r="H344" s="737" t="s">
        <v>555</v>
      </c>
      <c r="I344" s="737" t="s">
        <v>3424</v>
      </c>
      <c r="J344" s="737" t="s">
        <v>3425</v>
      </c>
      <c r="K344" s="737" t="s">
        <v>3426</v>
      </c>
      <c r="L344" s="738">
        <v>1000</v>
      </c>
      <c r="M344" s="738">
        <v>1000</v>
      </c>
      <c r="N344" s="737">
        <v>1</v>
      </c>
      <c r="O344" s="820">
        <v>1</v>
      </c>
      <c r="P344" s="738"/>
      <c r="Q344" s="753">
        <v>0</v>
      </c>
      <c r="R344" s="737"/>
      <c r="S344" s="753">
        <v>0</v>
      </c>
      <c r="T344" s="820"/>
      <c r="U344" s="776">
        <v>0</v>
      </c>
    </row>
    <row r="345" spans="1:21" ht="14.4" customHeight="1" x14ac:dyDescent="0.3">
      <c r="A345" s="736">
        <v>21</v>
      </c>
      <c r="B345" s="737" t="s">
        <v>2715</v>
      </c>
      <c r="C345" s="737" t="s">
        <v>3131</v>
      </c>
      <c r="D345" s="818" t="s">
        <v>4783</v>
      </c>
      <c r="E345" s="819" t="s">
        <v>3140</v>
      </c>
      <c r="F345" s="737" t="s">
        <v>3126</v>
      </c>
      <c r="G345" s="737" t="s">
        <v>3189</v>
      </c>
      <c r="H345" s="737" t="s">
        <v>555</v>
      </c>
      <c r="I345" s="737" t="s">
        <v>686</v>
      </c>
      <c r="J345" s="737" t="s">
        <v>687</v>
      </c>
      <c r="K345" s="737" t="s">
        <v>3194</v>
      </c>
      <c r="L345" s="738">
        <v>36.270000000000003</v>
      </c>
      <c r="M345" s="738">
        <v>181.35000000000002</v>
      </c>
      <c r="N345" s="737">
        <v>5</v>
      </c>
      <c r="O345" s="820">
        <v>1</v>
      </c>
      <c r="P345" s="738"/>
      <c r="Q345" s="753">
        <v>0</v>
      </c>
      <c r="R345" s="737"/>
      <c r="S345" s="753">
        <v>0</v>
      </c>
      <c r="T345" s="820"/>
      <c r="U345" s="776">
        <v>0</v>
      </c>
    </row>
    <row r="346" spans="1:21" ht="14.4" customHeight="1" x14ac:dyDescent="0.3">
      <c r="A346" s="736">
        <v>21</v>
      </c>
      <c r="B346" s="737" t="s">
        <v>2715</v>
      </c>
      <c r="C346" s="737" t="s">
        <v>3131</v>
      </c>
      <c r="D346" s="818" t="s">
        <v>4783</v>
      </c>
      <c r="E346" s="819" t="s">
        <v>3140</v>
      </c>
      <c r="F346" s="737" t="s">
        <v>3126</v>
      </c>
      <c r="G346" s="737" t="s">
        <v>3196</v>
      </c>
      <c r="H346" s="737" t="s">
        <v>1499</v>
      </c>
      <c r="I346" s="737" t="s">
        <v>2358</v>
      </c>
      <c r="J346" s="737" t="s">
        <v>3057</v>
      </c>
      <c r="K346" s="737" t="s">
        <v>2951</v>
      </c>
      <c r="L346" s="738">
        <v>9.4</v>
      </c>
      <c r="M346" s="738">
        <v>18.8</v>
      </c>
      <c r="N346" s="737">
        <v>2</v>
      </c>
      <c r="O346" s="820">
        <v>0.5</v>
      </c>
      <c r="P346" s="738"/>
      <c r="Q346" s="753">
        <v>0</v>
      </c>
      <c r="R346" s="737"/>
      <c r="S346" s="753">
        <v>0</v>
      </c>
      <c r="T346" s="820"/>
      <c r="U346" s="776">
        <v>0</v>
      </c>
    </row>
    <row r="347" spans="1:21" ht="14.4" customHeight="1" x14ac:dyDescent="0.3">
      <c r="A347" s="736">
        <v>21</v>
      </c>
      <c r="B347" s="737" t="s">
        <v>2715</v>
      </c>
      <c r="C347" s="737" t="s">
        <v>3131</v>
      </c>
      <c r="D347" s="818" t="s">
        <v>4783</v>
      </c>
      <c r="E347" s="819" t="s">
        <v>3140</v>
      </c>
      <c r="F347" s="737" t="s">
        <v>3126</v>
      </c>
      <c r="G347" s="737" t="s">
        <v>3196</v>
      </c>
      <c r="H347" s="737" t="s">
        <v>1499</v>
      </c>
      <c r="I347" s="737" t="s">
        <v>3563</v>
      </c>
      <c r="J347" s="737" t="s">
        <v>3564</v>
      </c>
      <c r="K347" s="737" t="s">
        <v>3059</v>
      </c>
      <c r="L347" s="738">
        <v>18.809999999999999</v>
      </c>
      <c r="M347" s="738">
        <v>37.619999999999997</v>
      </c>
      <c r="N347" s="737">
        <v>2</v>
      </c>
      <c r="O347" s="820">
        <v>0.5</v>
      </c>
      <c r="P347" s="738"/>
      <c r="Q347" s="753">
        <v>0</v>
      </c>
      <c r="R347" s="737"/>
      <c r="S347" s="753">
        <v>0</v>
      </c>
      <c r="T347" s="820"/>
      <c r="U347" s="776">
        <v>0</v>
      </c>
    </row>
    <row r="348" spans="1:21" ht="14.4" customHeight="1" x14ac:dyDescent="0.3">
      <c r="A348" s="736">
        <v>21</v>
      </c>
      <c r="B348" s="737" t="s">
        <v>2715</v>
      </c>
      <c r="C348" s="737" t="s">
        <v>3131</v>
      </c>
      <c r="D348" s="818" t="s">
        <v>4783</v>
      </c>
      <c r="E348" s="819" t="s">
        <v>3140</v>
      </c>
      <c r="F348" s="737" t="s">
        <v>3126</v>
      </c>
      <c r="G348" s="737" t="s">
        <v>3197</v>
      </c>
      <c r="H348" s="737" t="s">
        <v>555</v>
      </c>
      <c r="I348" s="737" t="s">
        <v>3565</v>
      </c>
      <c r="J348" s="737" t="s">
        <v>3566</v>
      </c>
      <c r="K348" s="737" t="s">
        <v>3017</v>
      </c>
      <c r="L348" s="738">
        <v>31.09</v>
      </c>
      <c r="M348" s="738">
        <v>93.27</v>
      </c>
      <c r="N348" s="737">
        <v>3</v>
      </c>
      <c r="O348" s="820">
        <v>0.5</v>
      </c>
      <c r="P348" s="738"/>
      <c r="Q348" s="753">
        <v>0</v>
      </c>
      <c r="R348" s="737"/>
      <c r="S348" s="753">
        <v>0</v>
      </c>
      <c r="T348" s="820"/>
      <c r="U348" s="776">
        <v>0</v>
      </c>
    </row>
    <row r="349" spans="1:21" ht="14.4" customHeight="1" x14ac:dyDescent="0.3">
      <c r="A349" s="736">
        <v>21</v>
      </c>
      <c r="B349" s="737" t="s">
        <v>2715</v>
      </c>
      <c r="C349" s="737" t="s">
        <v>3131</v>
      </c>
      <c r="D349" s="818" t="s">
        <v>4783</v>
      </c>
      <c r="E349" s="819" t="s">
        <v>3140</v>
      </c>
      <c r="F349" s="737" t="s">
        <v>3126</v>
      </c>
      <c r="G349" s="737" t="s">
        <v>3198</v>
      </c>
      <c r="H349" s="737" t="s">
        <v>555</v>
      </c>
      <c r="I349" s="737" t="s">
        <v>3567</v>
      </c>
      <c r="J349" s="737" t="s">
        <v>3463</v>
      </c>
      <c r="K349" s="737" t="s">
        <v>3568</v>
      </c>
      <c r="L349" s="738">
        <v>154.36000000000001</v>
      </c>
      <c r="M349" s="738">
        <v>308.72000000000003</v>
      </c>
      <c r="N349" s="737">
        <v>2</v>
      </c>
      <c r="O349" s="820">
        <v>2</v>
      </c>
      <c r="P349" s="738">
        <v>154.36000000000001</v>
      </c>
      <c r="Q349" s="753">
        <v>0.5</v>
      </c>
      <c r="R349" s="737">
        <v>1</v>
      </c>
      <c r="S349" s="753">
        <v>0.5</v>
      </c>
      <c r="T349" s="820">
        <v>1</v>
      </c>
      <c r="U349" s="776">
        <v>0.5</v>
      </c>
    </row>
    <row r="350" spans="1:21" ht="14.4" customHeight="1" x14ac:dyDescent="0.3">
      <c r="A350" s="736">
        <v>21</v>
      </c>
      <c r="B350" s="737" t="s">
        <v>2715</v>
      </c>
      <c r="C350" s="737" t="s">
        <v>3131</v>
      </c>
      <c r="D350" s="818" t="s">
        <v>4783</v>
      </c>
      <c r="E350" s="819" t="s">
        <v>3140</v>
      </c>
      <c r="F350" s="737" t="s">
        <v>3126</v>
      </c>
      <c r="G350" s="737" t="s">
        <v>3569</v>
      </c>
      <c r="H350" s="737" t="s">
        <v>1499</v>
      </c>
      <c r="I350" s="737" t="s">
        <v>3570</v>
      </c>
      <c r="J350" s="737" t="s">
        <v>3571</v>
      </c>
      <c r="K350" s="737" t="s">
        <v>3572</v>
      </c>
      <c r="L350" s="738">
        <v>513.70000000000005</v>
      </c>
      <c r="M350" s="738">
        <v>1541.1000000000001</v>
      </c>
      <c r="N350" s="737">
        <v>3</v>
      </c>
      <c r="O350" s="820">
        <v>0.5</v>
      </c>
      <c r="P350" s="738">
        <v>1541.1000000000001</v>
      </c>
      <c r="Q350" s="753">
        <v>1</v>
      </c>
      <c r="R350" s="737">
        <v>3</v>
      </c>
      <c r="S350" s="753">
        <v>1</v>
      </c>
      <c r="T350" s="820">
        <v>0.5</v>
      </c>
      <c r="U350" s="776">
        <v>1</v>
      </c>
    </row>
    <row r="351" spans="1:21" ht="14.4" customHeight="1" x14ac:dyDescent="0.3">
      <c r="A351" s="736">
        <v>21</v>
      </c>
      <c r="B351" s="737" t="s">
        <v>2715</v>
      </c>
      <c r="C351" s="737" t="s">
        <v>3131</v>
      </c>
      <c r="D351" s="818" t="s">
        <v>4783</v>
      </c>
      <c r="E351" s="819" t="s">
        <v>3140</v>
      </c>
      <c r="F351" s="737" t="s">
        <v>3126</v>
      </c>
      <c r="G351" s="737" t="s">
        <v>3569</v>
      </c>
      <c r="H351" s="737" t="s">
        <v>555</v>
      </c>
      <c r="I351" s="737" t="s">
        <v>3573</v>
      </c>
      <c r="J351" s="737" t="s">
        <v>3571</v>
      </c>
      <c r="K351" s="737" t="s">
        <v>3574</v>
      </c>
      <c r="L351" s="738">
        <v>2180.37</v>
      </c>
      <c r="M351" s="738">
        <v>6541.11</v>
      </c>
      <c r="N351" s="737">
        <v>3</v>
      </c>
      <c r="O351" s="820">
        <v>0.5</v>
      </c>
      <c r="P351" s="738">
        <v>6541.11</v>
      </c>
      <c r="Q351" s="753">
        <v>1</v>
      </c>
      <c r="R351" s="737">
        <v>3</v>
      </c>
      <c r="S351" s="753">
        <v>1</v>
      </c>
      <c r="T351" s="820">
        <v>0.5</v>
      </c>
      <c r="U351" s="776">
        <v>1</v>
      </c>
    </row>
    <row r="352" spans="1:21" ht="14.4" customHeight="1" x14ac:dyDescent="0.3">
      <c r="A352" s="736">
        <v>21</v>
      </c>
      <c r="B352" s="737" t="s">
        <v>2715</v>
      </c>
      <c r="C352" s="737" t="s">
        <v>3131</v>
      </c>
      <c r="D352" s="818" t="s">
        <v>4783</v>
      </c>
      <c r="E352" s="819" t="s">
        <v>3140</v>
      </c>
      <c r="F352" s="737" t="s">
        <v>3126</v>
      </c>
      <c r="G352" s="737" t="s">
        <v>3575</v>
      </c>
      <c r="H352" s="737" t="s">
        <v>1499</v>
      </c>
      <c r="I352" s="737" t="s">
        <v>1615</v>
      </c>
      <c r="J352" s="737" t="s">
        <v>1616</v>
      </c>
      <c r="K352" s="737" t="s">
        <v>2838</v>
      </c>
      <c r="L352" s="738">
        <v>0</v>
      </c>
      <c r="M352" s="738">
        <v>0</v>
      </c>
      <c r="N352" s="737">
        <v>10</v>
      </c>
      <c r="O352" s="820">
        <v>8.5</v>
      </c>
      <c r="P352" s="738">
        <v>0</v>
      </c>
      <c r="Q352" s="753"/>
      <c r="R352" s="737">
        <v>4</v>
      </c>
      <c r="S352" s="753">
        <v>0.4</v>
      </c>
      <c r="T352" s="820">
        <v>3.5</v>
      </c>
      <c r="U352" s="776">
        <v>0.41176470588235292</v>
      </c>
    </row>
    <row r="353" spans="1:21" ht="14.4" customHeight="1" x14ac:dyDescent="0.3">
      <c r="A353" s="736">
        <v>21</v>
      </c>
      <c r="B353" s="737" t="s">
        <v>2715</v>
      </c>
      <c r="C353" s="737" t="s">
        <v>3131</v>
      </c>
      <c r="D353" s="818" t="s">
        <v>4783</v>
      </c>
      <c r="E353" s="819" t="s">
        <v>3140</v>
      </c>
      <c r="F353" s="737" t="s">
        <v>3126</v>
      </c>
      <c r="G353" s="737" t="s">
        <v>3350</v>
      </c>
      <c r="H353" s="737" t="s">
        <v>555</v>
      </c>
      <c r="I353" s="737" t="s">
        <v>3351</v>
      </c>
      <c r="J353" s="737" t="s">
        <v>3352</v>
      </c>
      <c r="K353" s="737" t="s">
        <v>3353</v>
      </c>
      <c r="L353" s="738">
        <v>1540.82</v>
      </c>
      <c r="M353" s="738">
        <v>7704.1</v>
      </c>
      <c r="N353" s="737">
        <v>5</v>
      </c>
      <c r="O353" s="820">
        <v>3</v>
      </c>
      <c r="P353" s="738">
        <v>7704.1</v>
      </c>
      <c r="Q353" s="753">
        <v>1</v>
      </c>
      <c r="R353" s="737">
        <v>5</v>
      </c>
      <c r="S353" s="753">
        <v>1</v>
      </c>
      <c r="T353" s="820">
        <v>3</v>
      </c>
      <c r="U353" s="776">
        <v>1</v>
      </c>
    </row>
    <row r="354" spans="1:21" ht="14.4" customHeight="1" x14ac:dyDescent="0.3">
      <c r="A354" s="736">
        <v>21</v>
      </c>
      <c r="B354" s="737" t="s">
        <v>2715</v>
      </c>
      <c r="C354" s="737" t="s">
        <v>3131</v>
      </c>
      <c r="D354" s="818" t="s">
        <v>4783</v>
      </c>
      <c r="E354" s="819" t="s">
        <v>3140</v>
      </c>
      <c r="F354" s="737" t="s">
        <v>3126</v>
      </c>
      <c r="G354" s="737" t="s">
        <v>3576</v>
      </c>
      <c r="H354" s="737" t="s">
        <v>555</v>
      </c>
      <c r="I354" s="737" t="s">
        <v>2020</v>
      </c>
      <c r="J354" s="737" t="s">
        <v>3577</v>
      </c>
      <c r="K354" s="737" t="s">
        <v>3578</v>
      </c>
      <c r="L354" s="738">
        <v>30.79</v>
      </c>
      <c r="M354" s="738">
        <v>92.37</v>
      </c>
      <c r="N354" s="737">
        <v>3</v>
      </c>
      <c r="O354" s="820">
        <v>0.5</v>
      </c>
      <c r="P354" s="738"/>
      <c r="Q354" s="753">
        <v>0</v>
      </c>
      <c r="R354" s="737"/>
      <c r="S354" s="753">
        <v>0</v>
      </c>
      <c r="T354" s="820"/>
      <c r="U354" s="776">
        <v>0</v>
      </c>
    </row>
    <row r="355" spans="1:21" ht="14.4" customHeight="1" x14ac:dyDescent="0.3">
      <c r="A355" s="736">
        <v>21</v>
      </c>
      <c r="B355" s="737" t="s">
        <v>2715</v>
      </c>
      <c r="C355" s="737" t="s">
        <v>3131</v>
      </c>
      <c r="D355" s="818" t="s">
        <v>4783</v>
      </c>
      <c r="E355" s="819" t="s">
        <v>3140</v>
      </c>
      <c r="F355" s="737" t="s">
        <v>3126</v>
      </c>
      <c r="G355" s="737" t="s">
        <v>3579</v>
      </c>
      <c r="H355" s="737" t="s">
        <v>555</v>
      </c>
      <c r="I355" s="737" t="s">
        <v>2407</v>
      </c>
      <c r="J355" s="737" t="s">
        <v>3580</v>
      </c>
      <c r="K355" s="737" t="s">
        <v>3581</v>
      </c>
      <c r="L355" s="738">
        <v>86.02</v>
      </c>
      <c r="M355" s="738">
        <v>86.02</v>
      </c>
      <c r="N355" s="737">
        <v>1</v>
      </c>
      <c r="O355" s="820">
        <v>0.5</v>
      </c>
      <c r="P355" s="738"/>
      <c r="Q355" s="753">
        <v>0</v>
      </c>
      <c r="R355" s="737"/>
      <c r="S355" s="753">
        <v>0</v>
      </c>
      <c r="T355" s="820"/>
      <c r="U355" s="776">
        <v>0</v>
      </c>
    </row>
    <row r="356" spans="1:21" ht="14.4" customHeight="1" x14ac:dyDescent="0.3">
      <c r="A356" s="736">
        <v>21</v>
      </c>
      <c r="B356" s="737" t="s">
        <v>2715</v>
      </c>
      <c r="C356" s="737" t="s">
        <v>3131</v>
      </c>
      <c r="D356" s="818" t="s">
        <v>4783</v>
      </c>
      <c r="E356" s="819" t="s">
        <v>3140</v>
      </c>
      <c r="F356" s="737" t="s">
        <v>3126</v>
      </c>
      <c r="G356" s="737" t="s">
        <v>3471</v>
      </c>
      <c r="H356" s="737" t="s">
        <v>555</v>
      </c>
      <c r="I356" s="737" t="s">
        <v>861</v>
      </c>
      <c r="J356" s="737" t="s">
        <v>3474</v>
      </c>
      <c r="K356" s="737" t="s">
        <v>3475</v>
      </c>
      <c r="L356" s="738">
        <v>0</v>
      </c>
      <c r="M356" s="738">
        <v>0</v>
      </c>
      <c r="N356" s="737">
        <v>3</v>
      </c>
      <c r="O356" s="820">
        <v>2</v>
      </c>
      <c r="P356" s="738"/>
      <c r="Q356" s="753"/>
      <c r="R356" s="737"/>
      <c r="S356" s="753">
        <v>0</v>
      </c>
      <c r="T356" s="820"/>
      <c r="U356" s="776">
        <v>0</v>
      </c>
    </row>
    <row r="357" spans="1:21" ht="14.4" customHeight="1" x14ac:dyDescent="0.3">
      <c r="A357" s="736">
        <v>21</v>
      </c>
      <c r="B357" s="737" t="s">
        <v>2715</v>
      </c>
      <c r="C357" s="737" t="s">
        <v>3131</v>
      </c>
      <c r="D357" s="818" t="s">
        <v>4783</v>
      </c>
      <c r="E357" s="819" t="s">
        <v>3140</v>
      </c>
      <c r="F357" s="737" t="s">
        <v>3126</v>
      </c>
      <c r="G357" s="737" t="s">
        <v>3471</v>
      </c>
      <c r="H357" s="737" t="s">
        <v>555</v>
      </c>
      <c r="I357" s="737" t="s">
        <v>865</v>
      </c>
      <c r="J357" s="737" t="s">
        <v>866</v>
      </c>
      <c r="K357" s="737" t="s">
        <v>2844</v>
      </c>
      <c r="L357" s="738">
        <v>0</v>
      </c>
      <c r="M357" s="738">
        <v>0</v>
      </c>
      <c r="N357" s="737">
        <v>1</v>
      </c>
      <c r="O357" s="820">
        <v>0.5</v>
      </c>
      <c r="P357" s="738">
        <v>0</v>
      </c>
      <c r="Q357" s="753"/>
      <c r="R357" s="737">
        <v>1</v>
      </c>
      <c r="S357" s="753">
        <v>1</v>
      </c>
      <c r="T357" s="820">
        <v>0.5</v>
      </c>
      <c r="U357" s="776">
        <v>1</v>
      </c>
    </row>
    <row r="358" spans="1:21" ht="14.4" customHeight="1" x14ac:dyDescent="0.3">
      <c r="A358" s="736">
        <v>21</v>
      </c>
      <c r="B358" s="737" t="s">
        <v>2715</v>
      </c>
      <c r="C358" s="737" t="s">
        <v>3131</v>
      </c>
      <c r="D358" s="818" t="s">
        <v>4783</v>
      </c>
      <c r="E358" s="819" t="s">
        <v>3140</v>
      </c>
      <c r="F358" s="737" t="s">
        <v>3126</v>
      </c>
      <c r="G358" s="737" t="s">
        <v>3471</v>
      </c>
      <c r="H358" s="737" t="s">
        <v>555</v>
      </c>
      <c r="I358" s="737" t="s">
        <v>3582</v>
      </c>
      <c r="J358" s="737" t="s">
        <v>3474</v>
      </c>
      <c r="K358" s="737" t="s">
        <v>3583</v>
      </c>
      <c r="L358" s="738">
        <v>0</v>
      </c>
      <c r="M358" s="738">
        <v>0</v>
      </c>
      <c r="N358" s="737">
        <v>3</v>
      </c>
      <c r="O358" s="820">
        <v>2.5</v>
      </c>
      <c r="P358" s="738">
        <v>0</v>
      </c>
      <c r="Q358" s="753"/>
      <c r="R358" s="737">
        <v>1</v>
      </c>
      <c r="S358" s="753">
        <v>0.33333333333333331</v>
      </c>
      <c r="T358" s="820">
        <v>1</v>
      </c>
      <c r="U358" s="776">
        <v>0.4</v>
      </c>
    </row>
    <row r="359" spans="1:21" ht="14.4" customHeight="1" x14ac:dyDescent="0.3">
      <c r="A359" s="736">
        <v>21</v>
      </c>
      <c r="B359" s="737" t="s">
        <v>2715</v>
      </c>
      <c r="C359" s="737" t="s">
        <v>3131</v>
      </c>
      <c r="D359" s="818" t="s">
        <v>4783</v>
      </c>
      <c r="E359" s="819" t="s">
        <v>3140</v>
      </c>
      <c r="F359" s="737" t="s">
        <v>3126</v>
      </c>
      <c r="G359" s="737" t="s">
        <v>3471</v>
      </c>
      <c r="H359" s="737" t="s">
        <v>555</v>
      </c>
      <c r="I359" s="737" t="s">
        <v>3584</v>
      </c>
      <c r="J359" s="737" t="s">
        <v>866</v>
      </c>
      <c r="K359" s="737" t="s">
        <v>3585</v>
      </c>
      <c r="L359" s="738">
        <v>0</v>
      </c>
      <c r="M359" s="738">
        <v>0</v>
      </c>
      <c r="N359" s="737">
        <v>1</v>
      </c>
      <c r="O359" s="820">
        <v>0.5</v>
      </c>
      <c r="P359" s="738">
        <v>0</v>
      </c>
      <c r="Q359" s="753"/>
      <c r="R359" s="737">
        <v>1</v>
      </c>
      <c r="S359" s="753">
        <v>1</v>
      </c>
      <c r="T359" s="820">
        <v>0.5</v>
      </c>
      <c r="U359" s="776">
        <v>1</v>
      </c>
    </row>
    <row r="360" spans="1:21" ht="14.4" customHeight="1" x14ac:dyDescent="0.3">
      <c r="A360" s="736">
        <v>21</v>
      </c>
      <c r="B360" s="737" t="s">
        <v>2715</v>
      </c>
      <c r="C360" s="737" t="s">
        <v>3131</v>
      </c>
      <c r="D360" s="818" t="s">
        <v>4783</v>
      </c>
      <c r="E360" s="819" t="s">
        <v>3140</v>
      </c>
      <c r="F360" s="737" t="s">
        <v>3126</v>
      </c>
      <c r="G360" s="737" t="s">
        <v>3471</v>
      </c>
      <c r="H360" s="737" t="s">
        <v>555</v>
      </c>
      <c r="I360" s="737" t="s">
        <v>3586</v>
      </c>
      <c r="J360" s="737" t="s">
        <v>3474</v>
      </c>
      <c r="K360" s="737" t="s">
        <v>3583</v>
      </c>
      <c r="L360" s="738">
        <v>0</v>
      </c>
      <c r="M360" s="738">
        <v>0</v>
      </c>
      <c r="N360" s="737">
        <v>1</v>
      </c>
      <c r="O360" s="820">
        <v>0.5</v>
      </c>
      <c r="P360" s="738">
        <v>0</v>
      </c>
      <c r="Q360" s="753"/>
      <c r="R360" s="737">
        <v>1</v>
      </c>
      <c r="S360" s="753">
        <v>1</v>
      </c>
      <c r="T360" s="820">
        <v>0.5</v>
      </c>
      <c r="U360" s="776">
        <v>1</v>
      </c>
    </row>
    <row r="361" spans="1:21" ht="14.4" customHeight="1" x14ac:dyDescent="0.3">
      <c r="A361" s="736">
        <v>21</v>
      </c>
      <c r="B361" s="737" t="s">
        <v>2715</v>
      </c>
      <c r="C361" s="737" t="s">
        <v>3131</v>
      </c>
      <c r="D361" s="818" t="s">
        <v>4783</v>
      </c>
      <c r="E361" s="819" t="s">
        <v>3140</v>
      </c>
      <c r="F361" s="737" t="s">
        <v>3126</v>
      </c>
      <c r="G361" s="737" t="s">
        <v>3203</v>
      </c>
      <c r="H361" s="737" t="s">
        <v>1499</v>
      </c>
      <c r="I361" s="737" t="s">
        <v>3204</v>
      </c>
      <c r="J361" s="737" t="s">
        <v>1602</v>
      </c>
      <c r="K361" s="737" t="s">
        <v>3205</v>
      </c>
      <c r="L361" s="738">
        <v>170.32</v>
      </c>
      <c r="M361" s="738">
        <v>170.32</v>
      </c>
      <c r="N361" s="737">
        <v>1</v>
      </c>
      <c r="O361" s="820">
        <v>1</v>
      </c>
      <c r="P361" s="738"/>
      <c r="Q361" s="753">
        <v>0</v>
      </c>
      <c r="R361" s="737"/>
      <c r="S361" s="753">
        <v>0</v>
      </c>
      <c r="T361" s="820"/>
      <c r="U361" s="776">
        <v>0</v>
      </c>
    </row>
    <row r="362" spans="1:21" ht="14.4" customHeight="1" x14ac:dyDescent="0.3">
      <c r="A362" s="736">
        <v>21</v>
      </c>
      <c r="B362" s="737" t="s">
        <v>2715</v>
      </c>
      <c r="C362" s="737" t="s">
        <v>3131</v>
      </c>
      <c r="D362" s="818" t="s">
        <v>4783</v>
      </c>
      <c r="E362" s="819" t="s">
        <v>3140</v>
      </c>
      <c r="F362" s="737" t="s">
        <v>3126</v>
      </c>
      <c r="G362" s="737" t="s">
        <v>3210</v>
      </c>
      <c r="H362" s="737" t="s">
        <v>555</v>
      </c>
      <c r="I362" s="737" t="s">
        <v>1104</v>
      </c>
      <c r="J362" s="737" t="s">
        <v>1105</v>
      </c>
      <c r="K362" s="737" t="s">
        <v>3211</v>
      </c>
      <c r="L362" s="738">
        <v>344</v>
      </c>
      <c r="M362" s="738">
        <v>688</v>
      </c>
      <c r="N362" s="737">
        <v>2</v>
      </c>
      <c r="O362" s="820">
        <v>2</v>
      </c>
      <c r="P362" s="738">
        <v>688</v>
      </c>
      <c r="Q362" s="753">
        <v>1</v>
      </c>
      <c r="R362" s="737">
        <v>2</v>
      </c>
      <c r="S362" s="753">
        <v>1</v>
      </c>
      <c r="T362" s="820">
        <v>2</v>
      </c>
      <c r="U362" s="776">
        <v>1</v>
      </c>
    </row>
    <row r="363" spans="1:21" ht="14.4" customHeight="1" x14ac:dyDescent="0.3">
      <c r="A363" s="736">
        <v>21</v>
      </c>
      <c r="B363" s="737" t="s">
        <v>2715</v>
      </c>
      <c r="C363" s="737" t="s">
        <v>3131</v>
      </c>
      <c r="D363" s="818" t="s">
        <v>4783</v>
      </c>
      <c r="E363" s="819" t="s">
        <v>3140</v>
      </c>
      <c r="F363" s="737" t="s">
        <v>3126</v>
      </c>
      <c r="G363" s="737" t="s">
        <v>3212</v>
      </c>
      <c r="H363" s="737" t="s">
        <v>555</v>
      </c>
      <c r="I363" s="737" t="s">
        <v>3587</v>
      </c>
      <c r="J363" s="737" t="s">
        <v>1311</v>
      </c>
      <c r="K363" s="737" t="s">
        <v>3588</v>
      </c>
      <c r="L363" s="738">
        <v>96.84</v>
      </c>
      <c r="M363" s="738">
        <v>96.84</v>
      </c>
      <c r="N363" s="737">
        <v>1</v>
      </c>
      <c r="O363" s="820">
        <v>0.5</v>
      </c>
      <c r="P363" s="738"/>
      <c r="Q363" s="753">
        <v>0</v>
      </c>
      <c r="R363" s="737"/>
      <c r="S363" s="753">
        <v>0</v>
      </c>
      <c r="T363" s="820"/>
      <c r="U363" s="776">
        <v>0</v>
      </c>
    </row>
    <row r="364" spans="1:21" ht="14.4" customHeight="1" x14ac:dyDescent="0.3">
      <c r="A364" s="736">
        <v>21</v>
      </c>
      <c r="B364" s="737" t="s">
        <v>2715</v>
      </c>
      <c r="C364" s="737" t="s">
        <v>3131</v>
      </c>
      <c r="D364" s="818" t="s">
        <v>4783</v>
      </c>
      <c r="E364" s="819" t="s">
        <v>3140</v>
      </c>
      <c r="F364" s="737" t="s">
        <v>3126</v>
      </c>
      <c r="G364" s="737" t="s">
        <v>3589</v>
      </c>
      <c r="H364" s="737" t="s">
        <v>555</v>
      </c>
      <c r="I364" s="737" t="s">
        <v>1363</v>
      </c>
      <c r="J364" s="737" t="s">
        <v>711</v>
      </c>
      <c r="K364" s="737" t="s">
        <v>3590</v>
      </c>
      <c r="L364" s="738">
        <v>182.22</v>
      </c>
      <c r="M364" s="738">
        <v>364.44</v>
      </c>
      <c r="N364" s="737">
        <v>2</v>
      </c>
      <c r="O364" s="820">
        <v>1</v>
      </c>
      <c r="P364" s="738">
        <v>364.44</v>
      </c>
      <c r="Q364" s="753">
        <v>1</v>
      </c>
      <c r="R364" s="737">
        <v>2</v>
      </c>
      <c r="S364" s="753">
        <v>1</v>
      </c>
      <c r="T364" s="820">
        <v>1</v>
      </c>
      <c r="U364" s="776">
        <v>1</v>
      </c>
    </row>
    <row r="365" spans="1:21" ht="14.4" customHeight="1" x14ac:dyDescent="0.3">
      <c r="A365" s="736">
        <v>21</v>
      </c>
      <c r="B365" s="737" t="s">
        <v>2715</v>
      </c>
      <c r="C365" s="737" t="s">
        <v>3131</v>
      </c>
      <c r="D365" s="818" t="s">
        <v>4783</v>
      </c>
      <c r="E365" s="819" t="s">
        <v>3140</v>
      </c>
      <c r="F365" s="737" t="s">
        <v>3126</v>
      </c>
      <c r="G365" s="737" t="s">
        <v>3217</v>
      </c>
      <c r="H365" s="737" t="s">
        <v>555</v>
      </c>
      <c r="I365" s="737" t="s">
        <v>3591</v>
      </c>
      <c r="J365" s="737" t="s">
        <v>3478</v>
      </c>
      <c r="K365" s="737" t="s">
        <v>3592</v>
      </c>
      <c r="L365" s="738">
        <v>93.49</v>
      </c>
      <c r="M365" s="738">
        <v>186.98</v>
      </c>
      <c r="N365" s="737">
        <v>2</v>
      </c>
      <c r="O365" s="820">
        <v>0.5</v>
      </c>
      <c r="P365" s="738"/>
      <c r="Q365" s="753">
        <v>0</v>
      </c>
      <c r="R365" s="737"/>
      <c r="S365" s="753">
        <v>0</v>
      </c>
      <c r="T365" s="820"/>
      <c r="U365" s="776">
        <v>0</v>
      </c>
    </row>
    <row r="366" spans="1:21" ht="14.4" customHeight="1" x14ac:dyDescent="0.3">
      <c r="A366" s="736">
        <v>21</v>
      </c>
      <c r="B366" s="737" t="s">
        <v>2715</v>
      </c>
      <c r="C366" s="737" t="s">
        <v>3131</v>
      </c>
      <c r="D366" s="818" t="s">
        <v>4783</v>
      </c>
      <c r="E366" s="819" t="s">
        <v>3140</v>
      </c>
      <c r="F366" s="737" t="s">
        <v>3126</v>
      </c>
      <c r="G366" s="737" t="s">
        <v>3217</v>
      </c>
      <c r="H366" s="737" t="s">
        <v>555</v>
      </c>
      <c r="I366" s="737" t="s">
        <v>3593</v>
      </c>
      <c r="J366" s="737" t="s">
        <v>3594</v>
      </c>
      <c r="K366" s="737" t="s">
        <v>3218</v>
      </c>
      <c r="L366" s="738">
        <v>46.75</v>
      </c>
      <c r="M366" s="738">
        <v>46.75</v>
      </c>
      <c r="N366" s="737">
        <v>1</v>
      </c>
      <c r="O366" s="820">
        <v>1</v>
      </c>
      <c r="P366" s="738"/>
      <c r="Q366" s="753">
        <v>0</v>
      </c>
      <c r="R366" s="737"/>
      <c r="S366" s="753">
        <v>0</v>
      </c>
      <c r="T366" s="820"/>
      <c r="U366" s="776">
        <v>0</v>
      </c>
    </row>
    <row r="367" spans="1:21" ht="14.4" customHeight="1" x14ac:dyDescent="0.3">
      <c r="A367" s="736">
        <v>21</v>
      </c>
      <c r="B367" s="737" t="s">
        <v>2715</v>
      </c>
      <c r="C367" s="737" t="s">
        <v>3131</v>
      </c>
      <c r="D367" s="818" t="s">
        <v>4783</v>
      </c>
      <c r="E367" s="819" t="s">
        <v>3140</v>
      </c>
      <c r="F367" s="737" t="s">
        <v>3126</v>
      </c>
      <c r="G367" s="737" t="s">
        <v>3217</v>
      </c>
      <c r="H367" s="737" t="s">
        <v>555</v>
      </c>
      <c r="I367" s="737" t="s">
        <v>1784</v>
      </c>
      <c r="J367" s="737" t="s">
        <v>3478</v>
      </c>
      <c r="K367" s="737" t="s">
        <v>3479</v>
      </c>
      <c r="L367" s="738">
        <v>46.75</v>
      </c>
      <c r="M367" s="738">
        <v>93.5</v>
      </c>
      <c r="N367" s="737">
        <v>2</v>
      </c>
      <c r="O367" s="820">
        <v>1</v>
      </c>
      <c r="P367" s="738"/>
      <c r="Q367" s="753">
        <v>0</v>
      </c>
      <c r="R367" s="737"/>
      <c r="S367" s="753">
        <v>0</v>
      </c>
      <c r="T367" s="820"/>
      <c r="U367" s="776">
        <v>0</v>
      </c>
    </row>
    <row r="368" spans="1:21" ht="14.4" customHeight="1" x14ac:dyDescent="0.3">
      <c r="A368" s="736">
        <v>21</v>
      </c>
      <c r="B368" s="737" t="s">
        <v>2715</v>
      </c>
      <c r="C368" s="737" t="s">
        <v>3131</v>
      </c>
      <c r="D368" s="818" t="s">
        <v>4783</v>
      </c>
      <c r="E368" s="819" t="s">
        <v>3140</v>
      </c>
      <c r="F368" s="737" t="s">
        <v>3126</v>
      </c>
      <c r="G368" s="737" t="s">
        <v>3302</v>
      </c>
      <c r="H368" s="737" t="s">
        <v>555</v>
      </c>
      <c r="I368" s="737" t="s">
        <v>3595</v>
      </c>
      <c r="J368" s="737" t="s">
        <v>3367</v>
      </c>
      <c r="K368" s="737" t="s">
        <v>3596</v>
      </c>
      <c r="L368" s="738">
        <v>5322.08</v>
      </c>
      <c r="M368" s="738">
        <v>15966.24</v>
      </c>
      <c r="N368" s="737">
        <v>3</v>
      </c>
      <c r="O368" s="820">
        <v>0.5</v>
      </c>
      <c r="P368" s="738">
        <v>15966.24</v>
      </c>
      <c r="Q368" s="753">
        <v>1</v>
      </c>
      <c r="R368" s="737">
        <v>3</v>
      </c>
      <c r="S368" s="753">
        <v>1</v>
      </c>
      <c r="T368" s="820">
        <v>0.5</v>
      </c>
      <c r="U368" s="776">
        <v>1</v>
      </c>
    </row>
    <row r="369" spans="1:21" ht="14.4" customHeight="1" x14ac:dyDescent="0.3">
      <c r="A369" s="736">
        <v>21</v>
      </c>
      <c r="B369" s="737" t="s">
        <v>2715</v>
      </c>
      <c r="C369" s="737" t="s">
        <v>3131</v>
      </c>
      <c r="D369" s="818" t="s">
        <v>4783</v>
      </c>
      <c r="E369" s="819" t="s">
        <v>3140</v>
      </c>
      <c r="F369" s="737" t="s">
        <v>3126</v>
      </c>
      <c r="G369" s="737" t="s">
        <v>3597</v>
      </c>
      <c r="H369" s="737" t="s">
        <v>555</v>
      </c>
      <c r="I369" s="737" t="s">
        <v>2099</v>
      </c>
      <c r="J369" s="737" t="s">
        <v>3598</v>
      </c>
      <c r="K369" s="737" t="s">
        <v>3599</v>
      </c>
      <c r="L369" s="738">
        <v>121.07</v>
      </c>
      <c r="M369" s="738">
        <v>242.14</v>
      </c>
      <c r="N369" s="737">
        <v>2</v>
      </c>
      <c r="O369" s="820">
        <v>0.5</v>
      </c>
      <c r="P369" s="738"/>
      <c r="Q369" s="753">
        <v>0</v>
      </c>
      <c r="R369" s="737"/>
      <c r="S369" s="753">
        <v>0</v>
      </c>
      <c r="T369" s="820"/>
      <c r="U369" s="776">
        <v>0</v>
      </c>
    </row>
    <row r="370" spans="1:21" ht="14.4" customHeight="1" x14ac:dyDescent="0.3">
      <c r="A370" s="736">
        <v>21</v>
      </c>
      <c r="B370" s="737" t="s">
        <v>2715</v>
      </c>
      <c r="C370" s="737" t="s">
        <v>3131</v>
      </c>
      <c r="D370" s="818" t="s">
        <v>4783</v>
      </c>
      <c r="E370" s="819" t="s">
        <v>3140</v>
      </c>
      <c r="F370" s="737" t="s">
        <v>3126</v>
      </c>
      <c r="G370" s="737" t="s">
        <v>3222</v>
      </c>
      <c r="H370" s="737" t="s">
        <v>555</v>
      </c>
      <c r="I370" s="737" t="s">
        <v>906</v>
      </c>
      <c r="J370" s="737" t="s">
        <v>907</v>
      </c>
      <c r="K370" s="737" t="s">
        <v>3223</v>
      </c>
      <c r="L370" s="738">
        <v>42.51</v>
      </c>
      <c r="M370" s="738">
        <v>170.04</v>
      </c>
      <c r="N370" s="737">
        <v>4</v>
      </c>
      <c r="O370" s="820">
        <v>3.5</v>
      </c>
      <c r="P370" s="738">
        <v>85.02</v>
      </c>
      <c r="Q370" s="753">
        <v>0.5</v>
      </c>
      <c r="R370" s="737">
        <v>2</v>
      </c>
      <c r="S370" s="753">
        <v>0.5</v>
      </c>
      <c r="T370" s="820">
        <v>2</v>
      </c>
      <c r="U370" s="776">
        <v>0.5714285714285714</v>
      </c>
    </row>
    <row r="371" spans="1:21" ht="14.4" customHeight="1" x14ac:dyDescent="0.3">
      <c r="A371" s="736">
        <v>21</v>
      </c>
      <c r="B371" s="737" t="s">
        <v>2715</v>
      </c>
      <c r="C371" s="737" t="s">
        <v>3131</v>
      </c>
      <c r="D371" s="818" t="s">
        <v>4783</v>
      </c>
      <c r="E371" s="819" t="s">
        <v>3140</v>
      </c>
      <c r="F371" s="737" t="s">
        <v>3126</v>
      </c>
      <c r="G371" s="737" t="s">
        <v>3430</v>
      </c>
      <c r="H371" s="737" t="s">
        <v>555</v>
      </c>
      <c r="I371" s="737" t="s">
        <v>655</v>
      </c>
      <c r="J371" s="737" t="s">
        <v>656</v>
      </c>
      <c r="K371" s="737" t="s">
        <v>3431</v>
      </c>
      <c r="L371" s="738">
        <v>105.63</v>
      </c>
      <c r="M371" s="738">
        <v>422.52</v>
      </c>
      <c r="N371" s="737">
        <v>4</v>
      </c>
      <c r="O371" s="820">
        <v>2</v>
      </c>
      <c r="P371" s="738"/>
      <c r="Q371" s="753">
        <v>0</v>
      </c>
      <c r="R371" s="737"/>
      <c r="S371" s="753">
        <v>0</v>
      </c>
      <c r="T371" s="820"/>
      <c r="U371" s="776">
        <v>0</v>
      </c>
    </row>
    <row r="372" spans="1:21" ht="14.4" customHeight="1" x14ac:dyDescent="0.3">
      <c r="A372" s="736">
        <v>21</v>
      </c>
      <c r="B372" s="737" t="s">
        <v>2715</v>
      </c>
      <c r="C372" s="737" t="s">
        <v>3131</v>
      </c>
      <c r="D372" s="818" t="s">
        <v>4783</v>
      </c>
      <c r="E372" s="819" t="s">
        <v>3140</v>
      </c>
      <c r="F372" s="737" t="s">
        <v>3126</v>
      </c>
      <c r="G372" s="737" t="s">
        <v>3600</v>
      </c>
      <c r="H372" s="737" t="s">
        <v>555</v>
      </c>
      <c r="I372" s="737" t="s">
        <v>3601</v>
      </c>
      <c r="J372" s="737" t="s">
        <v>3602</v>
      </c>
      <c r="K372" s="737" t="s">
        <v>3603</v>
      </c>
      <c r="L372" s="738">
        <v>92.5</v>
      </c>
      <c r="M372" s="738">
        <v>185</v>
      </c>
      <c r="N372" s="737">
        <v>2</v>
      </c>
      <c r="O372" s="820">
        <v>0.5</v>
      </c>
      <c r="P372" s="738"/>
      <c r="Q372" s="753">
        <v>0</v>
      </c>
      <c r="R372" s="737"/>
      <c r="S372" s="753">
        <v>0</v>
      </c>
      <c r="T372" s="820"/>
      <c r="U372" s="776">
        <v>0</v>
      </c>
    </row>
    <row r="373" spans="1:21" ht="14.4" customHeight="1" x14ac:dyDescent="0.3">
      <c r="A373" s="736">
        <v>21</v>
      </c>
      <c r="B373" s="737" t="s">
        <v>2715</v>
      </c>
      <c r="C373" s="737" t="s">
        <v>3131</v>
      </c>
      <c r="D373" s="818" t="s">
        <v>4783</v>
      </c>
      <c r="E373" s="819" t="s">
        <v>3140</v>
      </c>
      <c r="F373" s="737" t="s">
        <v>3126</v>
      </c>
      <c r="G373" s="737" t="s">
        <v>3224</v>
      </c>
      <c r="H373" s="737" t="s">
        <v>555</v>
      </c>
      <c r="I373" s="737" t="s">
        <v>3226</v>
      </c>
      <c r="J373" s="737" t="s">
        <v>807</v>
      </c>
      <c r="K373" s="737" t="s">
        <v>3225</v>
      </c>
      <c r="L373" s="738">
        <v>107.27</v>
      </c>
      <c r="M373" s="738">
        <v>214.54</v>
      </c>
      <c r="N373" s="737">
        <v>2</v>
      </c>
      <c r="O373" s="820">
        <v>2</v>
      </c>
      <c r="P373" s="738"/>
      <c r="Q373" s="753">
        <v>0</v>
      </c>
      <c r="R373" s="737"/>
      <c r="S373" s="753">
        <v>0</v>
      </c>
      <c r="T373" s="820"/>
      <c r="U373" s="776">
        <v>0</v>
      </c>
    </row>
    <row r="374" spans="1:21" ht="14.4" customHeight="1" x14ac:dyDescent="0.3">
      <c r="A374" s="736">
        <v>21</v>
      </c>
      <c r="B374" s="737" t="s">
        <v>2715</v>
      </c>
      <c r="C374" s="737" t="s">
        <v>3131</v>
      </c>
      <c r="D374" s="818" t="s">
        <v>4783</v>
      </c>
      <c r="E374" s="819" t="s">
        <v>3140</v>
      </c>
      <c r="F374" s="737" t="s">
        <v>3126</v>
      </c>
      <c r="G374" s="737" t="s">
        <v>3604</v>
      </c>
      <c r="H374" s="737" t="s">
        <v>555</v>
      </c>
      <c r="I374" s="737" t="s">
        <v>3605</v>
      </c>
      <c r="J374" s="737" t="s">
        <v>1793</v>
      </c>
      <c r="K374" s="737" t="s">
        <v>3606</v>
      </c>
      <c r="L374" s="738">
        <v>0</v>
      </c>
      <c r="M374" s="738">
        <v>0</v>
      </c>
      <c r="N374" s="737">
        <v>2</v>
      </c>
      <c r="O374" s="820">
        <v>1</v>
      </c>
      <c r="P374" s="738"/>
      <c r="Q374" s="753"/>
      <c r="R374" s="737"/>
      <c r="S374" s="753">
        <v>0</v>
      </c>
      <c r="T374" s="820"/>
      <c r="U374" s="776">
        <v>0</v>
      </c>
    </row>
    <row r="375" spans="1:21" ht="14.4" customHeight="1" x14ac:dyDescent="0.3">
      <c r="A375" s="736">
        <v>21</v>
      </c>
      <c r="B375" s="737" t="s">
        <v>2715</v>
      </c>
      <c r="C375" s="737" t="s">
        <v>3131</v>
      </c>
      <c r="D375" s="818" t="s">
        <v>4783</v>
      </c>
      <c r="E375" s="819" t="s">
        <v>3140</v>
      </c>
      <c r="F375" s="737" t="s">
        <v>3126</v>
      </c>
      <c r="G375" s="737" t="s">
        <v>3227</v>
      </c>
      <c r="H375" s="737" t="s">
        <v>555</v>
      </c>
      <c r="I375" s="737" t="s">
        <v>940</v>
      </c>
      <c r="J375" s="737" t="s">
        <v>941</v>
      </c>
      <c r="K375" s="737" t="s">
        <v>3228</v>
      </c>
      <c r="L375" s="738">
        <v>33</v>
      </c>
      <c r="M375" s="738">
        <v>66</v>
      </c>
      <c r="N375" s="737">
        <v>2</v>
      </c>
      <c r="O375" s="820">
        <v>1</v>
      </c>
      <c r="P375" s="738">
        <v>66</v>
      </c>
      <c r="Q375" s="753">
        <v>1</v>
      </c>
      <c r="R375" s="737">
        <v>2</v>
      </c>
      <c r="S375" s="753">
        <v>1</v>
      </c>
      <c r="T375" s="820">
        <v>1</v>
      </c>
      <c r="U375" s="776">
        <v>1</v>
      </c>
    </row>
    <row r="376" spans="1:21" ht="14.4" customHeight="1" x14ac:dyDescent="0.3">
      <c r="A376" s="736">
        <v>21</v>
      </c>
      <c r="B376" s="737" t="s">
        <v>2715</v>
      </c>
      <c r="C376" s="737" t="s">
        <v>3131</v>
      </c>
      <c r="D376" s="818" t="s">
        <v>4783</v>
      </c>
      <c r="E376" s="819" t="s">
        <v>3140</v>
      </c>
      <c r="F376" s="737" t="s">
        <v>3126</v>
      </c>
      <c r="G376" s="737" t="s">
        <v>3530</v>
      </c>
      <c r="H376" s="737" t="s">
        <v>555</v>
      </c>
      <c r="I376" s="737" t="s">
        <v>3607</v>
      </c>
      <c r="J376" s="737" t="s">
        <v>3608</v>
      </c>
      <c r="K376" s="737" t="s">
        <v>3429</v>
      </c>
      <c r="L376" s="738">
        <v>0</v>
      </c>
      <c r="M376" s="738">
        <v>0</v>
      </c>
      <c r="N376" s="737">
        <v>1</v>
      </c>
      <c r="O376" s="820">
        <v>0.5</v>
      </c>
      <c r="P376" s="738"/>
      <c r="Q376" s="753"/>
      <c r="R376" s="737"/>
      <c r="S376" s="753">
        <v>0</v>
      </c>
      <c r="T376" s="820"/>
      <c r="U376" s="776">
        <v>0</v>
      </c>
    </row>
    <row r="377" spans="1:21" ht="14.4" customHeight="1" x14ac:dyDescent="0.3">
      <c r="A377" s="736">
        <v>21</v>
      </c>
      <c r="B377" s="737" t="s">
        <v>2715</v>
      </c>
      <c r="C377" s="737" t="s">
        <v>3131</v>
      </c>
      <c r="D377" s="818" t="s">
        <v>4783</v>
      </c>
      <c r="E377" s="819" t="s">
        <v>3140</v>
      </c>
      <c r="F377" s="737" t="s">
        <v>3126</v>
      </c>
      <c r="G377" s="737" t="s">
        <v>3486</v>
      </c>
      <c r="H377" s="737" t="s">
        <v>555</v>
      </c>
      <c r="I377" s="737" t="s">
        <v>3487</v>
      </c>
      <c r="J377" s="737" t="s">
        <v>3488</v>
      </c>
      <c r="K377" s="737" t="s">
        <v>3489</v>
      </c>
      <c r="L377" s="738">
        <v>60.9</v>
      </c>
      <c r="M377" s="738">
        <v>60.9</v>
      </c>
      <c r="N377" s="737">
        <v>1</v>
      </c>
      <c r="O377" s="820">
        <v>0.5</v>
      </c>
      <c r="P377" s="738"/>
      <c r="Q377" s="753">
        <v>0</v>
      </c>
      <c r="R377" s="737"/>
      <c r="S377" s="753">
        <v>0</v>
      </c>
      <c r="T377" s="820"/>
      <c r="U377" s="776">
        <v>0</v>
      </c>
    </row>
    <row r="378" spans="1:21" ht="14.4" customHeight="1" x14ac:dyDescent="0.3">
      <c r="A378" s="736">
        <v>21</v>
      </c>
      <c r="B378" s="737" t="s">
        <v>2715</v>
      </c>
      <c r="C378" s="737" t="s">
        <v>3131</v>
      </c>
      <c r="D378" s="818" t="s">
        <v>4783</v>
      </c>
      <c r="E378" s="819" t="s">
        <v>3140</v>
      </c>
      <c r="F378" s="737" t="s">
        <v>3126</v>
      </c>
      <c r="G378" s="737" t="s">
        <v>3609</v>
      </c>
      <c r="H378" s="737" t="s">
        <v>1499</v>
      </c>
      <c r="I378" s="737" t="s">
        <v>3610</v>
      </c>
      <c r="J378" s="737" t="s">
        <v>3611</v>
      </c>
      <c r="K378" s="737" t="s">
        <v>3612</v>
      </c>
      <c r="L378" s="738">
        <v>2179.9299999999998</v>
      </c>
      <c r="M378" s="738">
        <v>13079.579999999998</v>
      </c>
      <c r="N378" s="737">
        <v>6</v>
      </c>
      <c r="O378" s="820">
        <v>1.5</v>
      </c>
      <c r="P378" s="738">
        <v>13079.579999999998</v>
      </c>
      <c r="Q378" s="753">
        <v>1</v>
      </c>
      <c r="R378" s="737">
        <v>6</v>
      </c>
      <c r="S378" s="753">
        <v>1</v>
      </c>
      <c r="T378" s="820">
        <v>1.5</v>
      </c>
      <c r="U378" s="776">
        <v>1</v>
      </c>
    </row>
    <row r="379" spans="1:21" ht="14.4" customHeight="1" x14ac:dyDescent="0.3">
      <c r="A379" s="736">
        <v>21</v>
      </c>
      <c r="B379" s="737" t="s">
        <v>2715</v>
      </c>
      <c r="C379" s="737" t="s">
        <v>3131</v>
      </c>
      <c r="D379" s="818" t="s">
        <v>4783</v>
      </c>
      <c r="E379" s="819" t="s">
        <v>3140</v>
      </c>
      <c r="F379" s="737" t="s">
        <v>3126</v>
      </c>
      <c r="G379" s="737" t="s">
        <v>3613</v>
      </c>
      <c r="H379" s="737" t="s">
        <v>555</v>
      </c>
      <c r="I379" s="737" t="s">
        <v>3614</v>
      </c>
      <c r="J379" s="737" t="s">
        <v>3615</v>
      </c>
      <c r="K379" s="737" t="s">
        <v>3616</v>
      </c>
      <c r="L379" s="738">
        <v>2615.92</v>
      </c>
      <c r="M379" s="738">
        <v>44470.64</v>
      </c>
      <c r="N379" s="737">
        <v>17</v>
      </c>
      <c r="O379" s="820">
        <v>9</v>
      </c>
      <c r="P379" s="738">
        <v>44470.64</v>
      </c>
      <c r="Q379" s="753">
        <v>1</v>
      </c>
      <c r="R379" s="737">
        <v>17</v>
      </c>
      <c r="S379" s="753">
        <v>1</v>
      </c>
      <c r="T379" s="820">
        <v>9</v>
      </c>
      <c r="U379" s="776">
        <v>1</v>
      </c>
    </row>
    <row r="380" spans="1:21" ht="14.4" customHeight="1" x14ac:dyDescent="0.3">
      <c r="A380" s="736">
        <v>21</v>
      </c>
      <c r="B380" s="737" t="s">
        <v>2715</v>
      </c>
      <c r="C380" s="737" t="s">
        <v>3131</v>
      </c>
      <c r="D380" s="818" t="s">
        <v>4783</v>
      </c>
      <c r="E380" s="819" t="s">
        <v>3140</v>
      </c>
      <c r="F380" s="737" t="s">
        <v>3126</v>
      </c>
      <c r="G380" s="737" t="s">
        <v>3490</v>
      </c>
      <c r="H380" s="737" t="s">
        <v>555</v>
      </c>
      <c r="I380" s="737" t="s">
        <v>1773</v>
      </c>
      <c r="J380" s="737" t="s">
        <v>1774</v>
      </c>
      <c r="K380" s="737" t="s">
        <v>3491</v>
      </c>
      <c r="L380" s="738">
        <v>48.09</v>
      </c>
      <c r="M380" s="738">
        <v>96.18</v>
      </c>
      <c r="N380" s="737">
        <v>2</v>
      </c>
      <c r="O380" s="820">
        <v>1</v>
      </c>
      <c r="P380" s="738"/>
      <c r="Q380" s="753">
        <v>0</v>
      </c>
      <c r="R380" s="737"/>
      <c r="S380" s="753">
        <v>0</v>
      </c>
      <c r="T380" s="820"/>
      <c r="U380" s="776">
        <v>0</v>
      </c>
    </row>
    <row r="381" spans="1:21" ht="14.4" customHeight="1" x14ac:dyDescent="0.3">
      <c r="A381" s="736">
        <v>21</v>
      </c>
      <c r="B381" s="737" t="s">
        <v>2715</v>
      </c>
      <c r="C381" s="737" t="s">
        <v>3131</v>
      </c>
      <c r="D381" s="818" t="s">
        <v>4783</v>
      </c>
      <c r="E381" s="819" t="s">
        <v>3140</v>
      </c>
      <c r="F381" s="737" t="s">
        <v>3126</v>
      </c>
      <c r="G381" s="737" t="s">
        <v>3617</v>
      </c>
      <c r="H381" s="737" t="s">
        <v>555</v>
      </c>
      <c r="I381" s="737" t="s">
        <v>3618</v>
      </c>
      <c r="J381" s="737" t="s">
        <v>803</v>
      </c>
      <c r="K381" s="737" t="s">
        <v>3619</v>
      </c>
      <c r="L381" s="738">
        <v>0</v>
      </c>
      <c r="M381" s="738">
        <v>0</v>
      </c>
      <c r="N381" s="737">
        <v>1</v>
      </c>
      <c r="O381" s="820">
        <v>1</v>
      </c>
      <c r="P381" s="738"/>
      <c r="Q381" s="753"/>
      <c r="R381" s="737"/>
      <c r="S381" s="753">
        <v>0</v>
      </c>
      <c r="T381" s="820"/>
      <c r="U381" s="776">
        <v>0</v>
      </c>
    </row>
    <row r="382" spans="1:21" ht="14.4" customHeight="1" x14ac:dyDescent="0.3">
      <c r="A382" s="736">
        <v>21</v>
      </c>
      <c r="B382" s="737" t="s">
        <v>2715</v>
      </c>
      <c r="C382" s="737" t="s">
        <v>3131</v>
      </c>
      <c r="D382" s="818" t="s">
        <v>4783</v>
      </c>
      <c r="E382" s="819" t="s">
        <v>3140</v>
      </c>
      <c r="F382" s="737" t="s">
        <v>3126</v>
      </c>
      <c r="G382" s="737" t="s">
        <v>3620</v>
      </c>
      <c r="H382" s="737" t="s">
        <v>1499</v>
      </c>
      <c r="I382" s="737" t="s">
        <v>3621</v>
      </c>
      <c r="J382" s="737" t="s">
        <v>3622</v>
      </c>
      <c r="K382" s="737" t="s">
        <v>3623</v>
      </c>
      <c r="L382" s="738">
        <v>3689.11</v>
      </c>
      <c r="M382" s="738">
        <v>22134.66</v>
      </c>
      <c r="N382" s="737">
        <v>6</v>
      </c>
      <c r="O382" s="820">
        <v>5</v>
      </c>
      <c r="P382" s="738">
        <v>18445.55</v>
      </c>
      <c r="Q382" s="753">
        <v>0.83333333333333326</v>
      </c>
      <c r="R382" s="737">
        <v>5</v>
      </c>
      <c r="S382" s="753">
        <v>0.83333333333333337</v>
      </c>
      <c r="T382" s="820">
        <v>4</v>
      </c>
      <c r="U382" s="776">
        <v>0.8</v>
      </c>
    </row>
    <row r="383" spans="1:21" ht="14.4" customHeight="1" x14ac:dyDescent="0.3">
      <c r="A383" s="736">
        <v>21</v>
      </c>
      <c r="B383" s="737" t="s">
        <v>2715</v>
      </c>
      <c r="C383" s="737" t="s">
        <v>3131</v>
      </c>
      <c r="D383" s="818" t="s">
        <v>4783</v>
      </c>
      <c r="E383" s="819" t="s">
        <v>3140</v>
      </c>
      <c r="F383" s="737" t="s">
        <v>3126</v>
      </c>
      <c r="G383" s="737" t="s">
        <v>3380</v>
      </c>
      <c r="H383" s="737" t="s">
        <v>555</v>
      </c>
      <c r="I383" s="737" t="s">
        <v>779</v>
      </c>
      <c r="J383" s="737" t="s">
        <v>3382</v>
      </c>
      <c r="K383" s="737" t="s">
        <v>3383</v>
      </c>
      <c r="L383" s="738">
        <v>38.5</v>
      </c>
      <c r="M383" s="738">
        <v>38.5</v>
      </c>
      <c r="N383" s="737">
        <v>1</v>
      </c>
      <c r="O383" s="820">
        <v>0.5</v>
      </c>
      <c r="P383" s="738"/>
      <c r="Q383" s="753">
        <v>0</v>
      </c>
      <c r="R383" s="737"/>
      <c r="S383" s="753">
        <v>0</v>
      </c>
      <c r="T383" s="820"/>
      <c r="U383" s="776">
        <v>0</v>
      </c>
    </row>
    <row r="384" spans="1:21" ht="14.4" customHeight="1" x14ac:dyDescent="0.3">
      <c r="A384" s="736">
        <v>21</v>
      </c>
      <c r="B384" s="737" t="s">
        <v>2715</v>
      </c>
      <c r="C384" s="737" t="s">
        <v>3131</v>
      </c>
      <c r="D384" s="818" t="s">
        <v>4783</v>
      </c>
      <c r="E384" s="819" t="s">
        <v>3140</v>
      </c>
      <c r="F384" s="737" t="s">
        <v>3126</v>
      </c>
      <c r="G384" s="737" t="s">
        <v>3380</v>
      </c>
      <c r="H384" s="737" t="s">
        <v>555</v>
      </c>
      <c r="I384" s="737" t="s">
        <v>783</v>
      </c>
      <c r="J384" s="737" t="s">
        <v>3382</v>
      </c>
      <c r="K384" s="737" t="s">
        <v>3492</v>
      </c>
      <c r="L384" s="738">
        <v>73.989999999999995</v>
      </c>
      <c r="M384" s="738">
        <v>147.97999999999999</v>
      </c>
      <c r="N384" s="737">
        <v>2</v>
      </c>
      <c r="O384" s="820">
        <v>1</v>
      </c>
      <c r="P384" s="738"/>
      <c r="Q384" s="753">
        <v>0</v>
      </c>
      <c r="R384" s="737"/>
      <c r="S384" s="753">
        <v>0</v>
      </c>
      <c r="T384" s="820"/>
      <c r="U384" s="776">
        <v>0</v>
      </c>
    </row>
    <row r="385" spans="1:21" ht="14.4" customHeight="1" x14ac:dyDescent="0.3">
      <c r="A385" s="736">
        <v>21</v>
      </c>
      <c r="B385" s="737" t="s">
        <v>2715</v>
      </c>
      <c r="C385" s="737" t="s">
        <v>3131</v>
      </c>
      <c r="D385" s="818" t="s">
        <v>4783</v>
      </c>
      <c r="E385" s="819" t="s">
        <v>3140</v>
      </c>
      <c r="F385" s="737" t="s">
        <v>3126</v>
      </c>
      <c r="G385" s="737" t="s">
        <v>3624</v>
      </c>
      <c r="H385" s="737" t="s">
        <v>555</v>
      </c>
      <c r="I385" s="737" t="s">
        <v>3625</v>
      </c>
      <c r="J385" s="737" t="s">
        <v>1127</v>
      </c>
      <c r="K385" s="737" t="s">
        <v>3485</v>
      </c>
      <c r="L385" s="738">
        <v>111.07</v>
      </c>
      <c r="M385" s="738">
        <v>444.28</v>
      </c>
      <c r="N385" s="737">
        <v>4</v>
      </c>
      <c r="O385" s="820">
        <v>3</v>
      </c>
      <c r="P385" s="738">
        <v>333.21</v>
      </c>
      <c r="Q385" s="753">
        <v>0.75</v>
      </c>
      <c r="R385" s="737">
        <v>3</v>
      </c>
      <c r="S385" s="753">
        <v>0.75</v>
      </c>
      <c r="T385" s="820">
        <v>2</v>
      </c>
      <c r="U385" s="776">
        <v>0.66666666666666663</v>
      </c>
    </row>
    <row r="386" spans="1:21" ht="14.4" customHeight="1" x14ac:dyDescent="0.3">
      <c r="A386" s="736">
        <v>21</v>
      </c>
      <c r="B386" s="737" t="s">
        <v>2715</v>
      </c>
      <c r="C386" s="737" t="s">
        <v>3131</v>
      </c>
      <c r="D386" s="818" t="s">
        <v>4783</v>
      </c>
      <c r="E386" s="819" t="s">
        <v>3140</v>
      </c>
      <c r="F386" s="737" t="s">
        <v>3126</v>
      </c>
      <c r="G386" s="737" t="s">
        <v>3626</v>
      </c>
      <c r="H386" s="737" t="s">
        <v>555</v>
      </c>
      <c r="I386" s="737" t="s">
        <v>3627</v>
      </c>
      <c r="J386" s="737" t="s">
        <v>3628</v>
      </c>
      <c r="K386" s="737" t="s">
        <v>3629</v>
      </c>
      <c r="L386" s="738">
        <v>3161.19</v>
      </c>
      <c r="M386" s="738">
        <v>3161.19</v>
      </c>
      <c r="N386" s="737">
        <v>1</v>
      </c>
      <c r="O386" s="820">
        <v>0.5</v>
      </c>
      <c r="P386" s="738">
        <v>3161.19</v>
      </c>
      <c r="Q386" s="753">
        <v>1</v>
      </c>
      <c r="R386" s="737">
        <v>1</v>
      </c>
      <c r="S386" s="753">
        <v>1</v>
      </c>
      <c r="T386" s="820">
        <v>0.5</v>
      </c>
      <c r="U386" s="776">
        <v>1</v>
      </c>
    </row>
    <row r="387" spans="1:21" ht="14.4" customHeight="1" x14ac:dyDescent="0.3">
      <c r="A387" s="736">
        <v>21</v>
      </c>
      <c r="B387" s="737" t="s">
        <v>2715</v>
      </c>
      <c r="C387" s="737" t="s">
        <v>3131</v>
      </c>
      <c r="D387" s="818" t="s">
        <v>4783</v>
      </c>
      <c r="E387" s="819" t="s">
        <v>3140</v>
      </c>
      <c r="F387" s="737" t="s">
        <v>3126</v>
      </c>
      <c r="G387" s="737" t="s">
        <v>3448</v>
      </c>
      <c r="H387" s="737" t="s">
        <v>1499</v>
      </c>
      <c r="I387" s="737" t="s">
        <v>2217</v>
      </c>
      <c r="J387" s="737" t="s">
        <v>2218</v>
      </c>
      <c r="K387" s="737" t="s">
        <v>2983</v>
      </c>
      <c r="L387" s="738">
        <v>57.64</v>
      </c>
      <c r="M387" s="738">
        <v>57.64</v>
      </c>
      <c r="N387" s="737">
        <v>1</v>
      </c>
      <c r="O387" s="820">
        <v>1</v>
      </c>
      <c r="P387" s="738"/>
      <c r="Q387" s="753">
        <v>0</v>
      </c>
      <c r="R387" s="737"/>
      <c r="S387" s="753">
        <v>0</v>
      </c>
      <c r="T387" s="820"/>
      <c r="U387" s="776">
        <v>0</v>
      </c>
    </row>
    <row r="388" spans="1:21" ht="14.4" customHeight="1" x14ac:dyDescent="0.3">
      <c r="A388" s="736">
        <v>21</v>
      </c>
      <c r="B388" s="737" t="s">
        <v>2715</v>
      </c>
      <c r="C388" s="737" t="s">
        <v>3131</v>
      </c>
      <c r="D388" s="818" t="s">
        <v>4783</v>
      </c>
      <c r="E388" s="819" t="s">
        <v>3140</v>
      </c>
      <c r="F388" s="737" t="s">
        <v>3126</v>
      </c>
      <c r="G388" s="737" t="s">
        <v>3630</v>
      </c>
      <c r="H388" s="737" t="s">
        <v>555</v>
      </c>
      <c r="I388" s="737" t="s">
        <v>1982</v>
      </c>
      <c r="J388" s="737" t="s">
        <v>1983</v>
      </c>
      <c r="K388" s="737" t="s">
        <v>3056</v>
      </c>
      <c r="L388" s="738">
        <v>0</v>
      </c>
      <c r="M388" s="738">
        <v>0</v>
      </c>
      <c r="N388" s="737">
        <v>1</v>
      </c>
      <c r="O388" s="820">
        <v>1</v>
      </c>
      <c r="P388" s="738"/>
      <c r="Q388" s="753"/>
      <c r="R388" s="737"/>
      <c r="S388" s="753">
        <v>0</v>
      </c>
      <c r="T388" s="820"/>
      <c r="U388" s="776">
        <v>0</v>
      </c>
    </row>
    <row r="389" spans="1:21" ht="14.4" customHeight="1" x14ac:dyDescent="0.3">
      <c r="A389" s="736">
        <v>21</v>
      </c>
      <c r="B389" s="737" t="s">
        <v>2715</v>
      </c>
      <c r="C389" s="737" t="s">
        <v>3131</v>
      </c>
      <c r="D389" s="818" t="s">
        <v>4783</v>
      </c>
      <c r="E389" s="819" t="s">
        <v>3140</v>
      </c>
      <c r="F389" s="737" t="s">
        <v>3126</v>
      </c>
      <c r="G389" s="737" t="s">
        <v>3630</v>
      </c>
      <c r="H389" s="737" t="s">
        <v>555</v>
      </c>
      <c r="I389" s="737" t="s">
        <v>3631</v>
      </c>
      <c r="J389" s="737" t="s">
        <v>1983</v>
      </c>
      <c r="K389" s="737" t="s">
        <v>3375</v>
      </c>
      <c r="L389" s="738">
        <v>0</v>
      </c>
      <c r="M389" s="738">
        <v>0</v>
      </c>
      <c r="N389" s="737">
        <v>1</v>
      </c>
      <c r="O389" s="820">
        <v>0.5</v>
      </c>
      <c r="P389" s="738">
        <v>0</v>
      </c>
      <c r="Q389" s="753"/>
      <c r="R389" s="737">
        <v>1</v>
      </c>
      <c r="S389" s="753">
        <v>1</v>
      </c>
      <c r="T389" s="820">
        <v>0.5</v>
      </c>
      <c r="U389" s="776">
        <v>1</v>
      </c>
    </row>
    <row r="390" spans="1:21" ht="14.4" customHeight="1" x14ac:dyDescent="0.3">
      <c r="A390" s="736">
        <v>21</v>
      </c>
      <c r="B390" s="737" t="s">
        <v>2715</v>
      </c>
      <c r="C390" s="737" t="s">
        <v>3131</v>
      </c>
      <c r="D390" s="818" t="s">
        <v>4783</v>
      </c>
      <c r="E390" s="819" t="s">
        <v>3140</v>
      </c>
      <c r="F390" s="737" t="s">
        <v>3126</v>
      </c>
      <c r="G390" s="737" t="s">
        <v>3496</v>
      </c>
      <c r="H390" s="737" t="s">
        <v>555</v>
      </c>
      <c r="I390" s="737" t="s">
        <v>3632</v>
      </c>
      <c r="J390" s="737" t="s">
        <v>3633</v>
      </c>
      <c r="K390" s="737" t="s">
        <v>3634</v>
      </c>
      <c r="L390" s="738">
        <v>550.39</v>
      </c>
      <c r="M390" s="738">
        <v>1651.17</v>
      </c>
      <c r="N390" s="737">
        <v>3</v>
      </c>
      <c r="O390" s="820">
        <v>1</v>
      </c>
      <c r="P390" s="738"/>
      <c r="Q390" s="753">
        <v>0</v>
      </c>
      <c r="R390" s="737"/>
      <c r="S390" s="753">
        <v>0</v>
      </c>
      <c r="T390" s="820"/>
      <c r="U390" s="776">
        <v>0</v>
      </c>
    </row>
    <row r="391" spans="1:21" ht="14.4" customHeight="1" x14ac:dyDescent="0.3">
      <c r="A391" s="736">
        <v>21</v>
      </c>
      <c r="B391" s="737" t="s">
        <v>2715</v>
      </c>
      <c r="C391" s="737" t="s">
        <v>3131</v>
      </c>
      <c r="D391" s="818" t="s">
        <v>4783</v>
      </c>
      <c r="E391" s="819" t="s">
        <v>3140</v>
      </c>
      <c r="F391" s="737" t="s">
        <v>3126</v>
      </c>
      <c r="G391" s="737" t="s">
        <v>3496</v>
      </c>
      <c r="H391" s="737" t="s">
        <v>1499</v>
      </c>
      <c r="I391" s="737" t="s">
        <v>3497</v>
      </c>
      <c r="J391" s="737" t="s">
        <v>3498</v>
      </c>
      <c r="K391" s="737" t="s">
        <v>3499</v>
      </c>
      <c r="L391" s="738">
        <v>550.39</v>
      </c>
      <c r="M391" s="738">
        <v>29170.67</v>
      </c>
      <c r="N391" s="737">
        <v>53</v>
      </c>
      <c r="O391" s="820">
        <v>18</v>
      </c>
      <c r="P391" s="738">
        <v>22565.989999999998</v>
      </c>
      <c r="Q391" s="753">
        <v>0.7735849056603773</v>
      </c>
      <c r="R391" s="737">
        <v>41</v>
      </c>
      <c r="S391" s="753">
        <v>0.77358490566037741</v>
      </c>
      <c r="T391" s="820">
        <v>15</v>
      </c>
      <c r="U391" s="776">
        <v>0.83333333333333337</v>
      </c>
    </row>
    <row r="392" spans="1:21" ht="14.4" customHeight="1" x14ac:dyDescent="0.3">
      <c r="A392" s="736">
        <v>21</v>
      </c>
      <c r="B392" s="737" t="s">
        <v>2715</v>
      </c>
      <c r="C392" s="737" t="s">
        <v>3131</v>
      </c>
      <c r="D392" s="818" t="s">
        <v>4783</v>
      </c>
      <c r="E392" s="819" t="s">
        <v>3140</v>
      </c>
      <c r="F392" s="737" t="s">
        <v>3126</v>
      </c>
      <c r="G392" s="737" t="s">
        <v>3635</v>
      </c>
      <c r="H392" s="737" t="s">
        <v>555</v>
      </c>
      <c r="I392" s="737" t="s">
        <v>3636</v>
      </c>
      <c r="J392" s="737" t="s">
        <v>3637</v>
      </c>
      <c r="K392" s="737" t="s">
        <v>3638</v>
      </c>
      <c r="L392" s="738">
        <v>61.24</v>
      </c>
      <c r="M392" s="738">
        <v>183.72</v>
      </c>
      <c r="N392" s="737">
        <v>3</v>
      </c>
      <c r="O392" s="820">
        <v>0.5</v>
      </c>
      <c r="P392" s="738"/>
      <c r="Q392" s="753">
        <v>0</v>
      </c>
      <c r="R392" s="737"/>
      <c r="S392" s="753">
        <v>0</v>
      </c>
      <c r="T392" s="820"/>
      <c r="U392" s="776">
        <v>0</v>
      </c>
    </row>
    <row r="393" spans="1:21" ht="14.4" customHeight="1" x14ac:dyDescent="0.3">
      <c r="A393" s="736">
        <v>21</v>
      </c>
      <c r="B393" s="737" t="s">
        <v>2715</v>
      </c>
      <c r="C393" s="737" t="s">
        <v>3131</v>
      </c>
      <c r="D393" s="818" t="s">
        <v>4783</v>
      </c>
      <c r="E393" s="819" t="s">
        <v>3140</v>
      </c>
      <c r="F393" s="737" t="s">
        <v>3126</v>
      </c>
      <c r="G393" s="737" t="s">
        <v>3385</v>
      </c>
      <c r="H393" s="737" t="s">
        <v>555</v>
      </c>
      <c r="I393" s="737" t="s">
        <v>3386</v>
      </c>
      <c r="J393" s="737" t="s">
        <v>3387</v>
      </c>
      <c r="K393" s="737" t="s">
        <v>3388</v>
      </c>
      <c r="L393" s="738">
        <v>256.67</v>
      </c>
      <c r="M393" s="738">
        <v>3080.04</v>
      </c>
      <c r="N393" s="737">
        <v>12</v>
      </c>
      <c r="O393" s="820">
        <v>11.5</v>
      </c>
      <c r="P393" s="738">
        <v>770.01</v>
      </c>
      <c r="Q393" s="753">
        <v>0.25</v>
      </c>
      <c r="R393" s="737">
        <v>3</v>
      </c>
      <c r="S393" s="753">
        <v>0.25</v>
      </c>
      <c r="T393" s="820">
        <v>3</v>
      </c>
      <c r="U393" s="776">
        <v>0.2608695652173913</v>
      </c>
    </row>
    <row r="394" spans="1:21" ht="14.4" customHeight="1" x14ac:dyDescent="0.3">
      <c r="A394" s="736">
        <v>21</v>
      </c>
      <c r="B394" s="737" t="s">
        <v>2715</v>
      </c>
      <c r="C394" s="737" t="s">
        <v>3131</v>
      </c>
      <c r="D394" s="818" t="s">
        <v>4783</v>
      </c>
      <c r="E394" s="819" t="s">
        <v>3140</v>
      </c>
      <c r="F394" s="737" t="s">
        <v>3126</v>
      </c>
      <c r="G394" s="737" t="s">
        <v>3240</v>
      </c>
      <c r="H394" s="737" t="s">
        <v>555</v>
      </c>
      <c r="I394" s="737" t="s">
        <v>875</v>
      </c>
      <c r="J394" s="737" t="s">
        <v>876</v>
      </c>
      <c r="K394" s="737" t="s">
        <v>3241</v>
      </c>
      <c r="L394" s="738">
        <v>53.57</v>
      </c>
      <c r="M394" s="738">
        <v>160.71</v>
      </c>
      <c r="N394" s="737">
        <v>3</v>
      </c>
      <c r="O394" s="820">
        <v>2</v>
      </c>
      <c r="P394" s="738">
        <v>107.14</v>
      </c>
      <c r="Q394" s="753">
        <v>0.66666666666666663</v>
      </c>
      <c r="R394" s="737">
        <v>2</v>
      </c>
      <c r="S394" s="753">
        <v>0.66666666666666663</v>
      </c>
      <c r="T394" s="820">
        <v>1</v>
      </c>
      <c r="U394" s="776">
        <v>0.5</v>
      </c>
    </row>
    <row r="395" spans="1:21" ht="14.4" customHeight="1" x14ac:dyDescent="0.3">
      <c r="A395" s="736">
        <v>21</v>
      </c>
      <c r="B395" s="737" t="s">
        <v>2715</v>
      </c>
      <c r="C395" s="737" t="s">
        <v>3131</v>
      </c>
      <c r="D395" s="818" t="s">
        <v>4783</v>
      </c>
      <c r="E395" s="819" t="s">
        <v>3140</v>
      </c>
      <c r="F395" s="737" t="s">
        <v>3126</v>
      </c>
      <c r="G395" s="737" t="s">
        <v>3436</v>
      </c>
      <c r="H395" s="737" t="s">
        <v>555</v>
      </c>
      <c r="I395" s="737" t="s">
        <v>3639</v>
      </c>
      <c r="J395" s="737" t="s">
        <v>3640</v>
      </c>
      <c r="K395" s="737" t="s">
        <v>3641</v>
      </c>
      <c r="L395" s="738">
        <v>240.7</v>
      </c>
      <c r="M395" s="738">
        <v>481.4</v>
      </c>
      <c r="N395" s="737">
        <v>2</v>
      </c>
      <c r="O395" s="820">
        <v>1</v>
      </c>
      <c r="P395" s="738"/>
      <c r="Q395" s="753">
        <v>0</v>
      </c>
      <c r="R395" s="737"/>
      <c r="S395" s="753">
        <v>0</v>
      </c>
      <c r="T395" s="820"/>
      <c r="U395" s="776">
        <v>0</v>
      </c>
    </row>
    <row r="396" spans="1:21" ht="14.4" customHeight="1" x14ac:dyDescent="0.3">
      <c r="A396" s="736">
        <v>21</v>
      </c>
      <c r="B396" s="737" t="s">
        <v>2715</v>
      </c>
      <c r="C396" s="737" t="s">
        <v>3131</v>
      </c>
      <c r="D396" s="818" t="s">
        <v>4783</v>
      </c>
      <c r="E396" s="819" t="s">
        <v>3140</v>
      </c>
      <c r="F396" s="737" t="s">
        <v>3126</v>
      </c>
      <c r="G396" s="737" t="s">
        <v>3436</v>
      </c>
      <c r="H396" s="737" t="s">
        <v>555</v>
      </c>
      <c r="I396" s="737" t="s">
        <v>3642</v>
      </c>
      <c r="J396" s="737" t="s">
        <v>1421</v>
      </c>
      <c r="K396" s="737" t="s">
        <v>3437</v>
      </c>
      <c r="L396" s="738">
        <v>374.79</v>
      </c>
      <c r="M396" s="738">
        <v>749.58</v>
      </c>
      <c r="N396" s="737">
        <v>2</v>
      </c>
      <c r="O396" s="820">
        <v>1</v>
      </c>
      <c r="P396" s="738"/>
      <c r="Q396" s="753">
        <v>0</v>
      </c>
      <c r="R396" s="737"/>
      <c r="S396" s="753">
        <v>0</v>
      </c>
      <c r="T396" s="820"/>
      <c r="U396" s="776">
        <v>0</v>
      </c>
    </row>
    <row r="397" spans="1:21" ht="14.4" customHeight="1" x14ac:dyDescent="0.3">
      <c r="A397" s="736">
        <v>21</v>
      </c>
      <c r="B397" s="737" t="s">
        <v>2715</v>
      </c>
      <c r="C397" s="737" t="s">
        <v>3131</v>
      </c>
      <c r="D397" s="818" t="s">
        <v>4783</v>
      </c>
      <c r="E397" s="819" t="s">
        <v>3140</v>
      </c>
      <c r="F397" s="737" t="s">
        <v>3126</v>
      </c>
      <c r="G397" s="737" t="s">
        <v>3643</v>
      </c>
      <c r="H397" s="737" t="s">
        <v>1499</v>
      </c>
      <c r="I397" s="737" t="s">
        <v>3644</v>
      </c>
      <c r="J397" s="737" t="s">
        <v>616</v>
      </c>
      <c r="K397" s="737" t="s">
        <v>2922</v>
      </c>
      <c r="L397" s="738">
        <v>48.42</v>
      </c>
      <c r="M397" s="738">
        <v>193.68</v>
      </c>
      <c r="N397" s="737">
        <v>4</v>
      </c>
      <c r="O397" s="820">
        <v>3</v>
      </c>
      <c r="P397" s="738">
        <v>96.84</v>
      </c>
      <c r="Q397" s="753">
        <v>0.5</v>
      </c>
      <c r="R397" s="737">
        <v>2</v>
      </c>
      <c r="S397" s="753">
        <v>0.5</v>
      </c>
      <c r="T397" s="820">
        <v>2</v>
      </c>
      <c r="U397" s="776">
        <v>0.66666666666666663</v>
      </c>
    </row>
    <row r="398" spans="1:21" ht="14.4" customHeight="1" x14ac:dyDescent="0.3">
      <c r="A398" s="736">
        <v>21</v>
      </c>
      <c r="B398" s="737" t="s">
        <v>2715</v>
      </c>
      <c r="C398" s="737" t="s">
        <v>3131</v>
      </c>
      <c r="D398" s="818" t="s">
        <v>4783</v>
      </c>
      <c r="E398" s="819" t="s">
        <v>3140</v>
      </c>
      <c r="F398" s="737" t="s">
        <v>3126</v>
      </c>
      <c r="G398" s="737" t="s">
        <v>3643</v>
      </c>
      <c r="H398" s="737" t="s">
        <v>555</v>
      </c>
      <c r="I398" s="737" t="s">
        <v>1272</v>
      </c>
      <c r="J398" s="737" t="s">
        <v>616</v>
      </c>
      <c r="K398" s="737" t="s">
        <v>3645</v>
      </c>
      <c r="L398" s="738">
        <v>48.42</v>
      </c>
      <c r="M398" s="738">
        <v>48.42</v>
      </c>
      <c r="N398" s="737">
        <v>1</v>
      </c>
      <c r="O398" s="820">
        <v>1</v>
      </c>
      <c r="P398" s="738"/>
      <c r="Q398" s="753">
        <v>0</v>
      </c>
      <c r="R398" s="737"/>
      <c r="S398" s="753">
        <v>0</v>
      </c>
      <c r="T398" s="820"/>
      <c r="U398" s="776">
        <v>0</v>
      </c>
    </row>
    <row r="399" spans="1:21" ht="14.4" customHeight="1" x14ac:dyDescent="0.3">
      <c r="A399" s="736">
        <v>21</v>
      </c>
      <c r="B399" s="737" t="s">
        <v>2715</v>
      </c>
      <c r="C399" s="737" t="s">
        <v>3131</v>
      </c>
      <c r="D399" s="818" t="s">
        <v>4783</v>
      </c>
      <c r="E399" s="819" t="s">
        <v>3140</v>
      </c>
      <c r="F399" s="737" t="s">
        <v>3126</v>
      </c>
      <c r="G399" s="737" t="s">
        <v>3438</v>
      </c>
      <c r="H399" s="737" t="s">
        <v>555</v>
      </c>
      <c r="I399" s="737" t="s">
        <v>2403</v>
      </c>
      <c r="J399" s="737" t="s">
        <v>2404</v>
      </c>
      <c r="K399" s="737" t="s">
        <v>3439</v>
      </c>
      <c r="L399" s="738">
        <v>78.33</v>
      </c>
      <c r="M399" s="738">
        <v>156.66</v>
      </c>
      <c r="N399" s="737">
        <v>2</v>
      </c>
      <c r="O399" s="820">
        <v>2</v>
      </c>
      <c r="P399" s="738"/>
      <c r="Q399" s="753">
        <v>0</v>
      </c>
      <c r="R399" s="737"/>
      <c r="S399" s="753">
        <v>0</v>
      </c>
      <c r="T399" s="820"/>
      <c r="U399" s="776">
        <v>0</v>
      </c>
    </row>
    <row r="400" spans="1:21" ht="14.4" customHeight="1" x14ac:dyDescent="0.3">
      <c r="A400" s="736">
        <v>21</v>
      </c>
      <c r="B400" s="737" t="s">
        <v>2715</v>
      </c>
      <c r="C400" s="737" t="s">
        <v>3131</v>
      </c>
      <c r="D400" s="818" t="s">
        <v>4783</v>
      </c>
      <c r="E400" s="819" t="s">
        <v>3140</v>
      </c>
      <c r="F400" s="737" t="s">
        <v>3126</v>
      </c>
      <c r="G400" s="737" t="s">
        <v>3257</v>
      </c>
      <c r="H400" s="737" t="s">
        <v>555</v>
      </c>
      <c r="I400" s="737" t="s">
        <v>3258</v>
      </c>
      <c r="J400" s="737" t="s">
        <v>1468</v>
      </c>
      <c r="K400" s="737" t="s">
        <v>2824</v>
      </c>
      <c r="L400" s="738">
        <v>93.71</v>
      </c>
      <c r="M400" s="738">
        <v>187.42</v>
      </c>
      <c r="N400" s="737">
        <v>2</v>
      </c>
      <c r="O400" s="820">
        <v>1</v>
      </c>
      <c r="P400" s="738"/>
      <c r="Q400" s="753">
        <v>0</v>
      </c>
      <c r="R400" s="737"/>
      <c r="S400" s="753">
        <v>0</v>
      </c>
      <c r="T400" s="820"/>
      <c r="U400" s="776">
        <v>0</v>
      </c>
    </row>
    <row r="401" spans="1:21" ht="14.4" customHeight="1" x14ac:dyDescent="0.3">
      <c r="A401" s="736">
        <v>21</v>
      </c>
      <c r="B401" s="737" t="s">
        <v>2715</v>
      </c>
      <c r="C401" s="737" t="s">
        <v>3131</v>
      </c>
      <c r="D401" s="818" t="s">
        <v>4783</v>
      </c>
      <c r="E401" s="819" t="s">
        <v>3140</v>
      </c>
      <c r="F401" s="737" t="s">
        <v>3126</v>
      </c>
      <c r="G401" s="737" t="s">
        <v>3257</v>
      </c>
      <c r="H401" s="737" t="s">
        <v>555</v>
      </c>
      <c r="I401" s="737" t="s">
        <v>3646</v>
      </c>
      <c r="J401" s="737" t="s">
        <v>3647</v>
      </c>
      <c r="K401" s="737" t="s">
        <v>3648</v>
      </c>
      <c r="L401" s="738">
        <v>201.73</v>
      </c>
      <c r="M401" s="738">
        <v>201.73</v>
      </c>
      <c r="N401" s="737">
        <v>1</v>
      </c>
      <c r="O401" s="820">
        <v>1</v>
      </c>
      <c r="P401" s="738"/>
      <c r="Q401" s="753">
        <v>0</v>
      </c>
      <c r="R401" s="737"/>
      <c r="S401" s="753">
        <v>0</v>
      </c>
      <c r="T401" s="820"/>
      <c r="U401" s="776">
        <v>0</v>
      </c>
    </row>
    <row r="402" spans="1:21" ht="14.4" customHeight="1" x14ac:dyDescent="0.3">
      <c r="A402" s="736">
        <v>21</v>
      </c>
      <c r="B402" s="737" t="s">
        <v>2715</v>
      </c>
      <c r="C402" s="737" t="s">
        <v>3131</v>
      </c>
      <c r="D402" s="818" t="s">
        <v>4783</v>
      </c>
      <c r="E402" s="819" t="s">
        <v>3140</v>
      </c>
      <c r="F402" s="737" t="s">
        <v>3126</v>
      </c>
      <c r="G402" s="737" t="s">
        <v>3257</v>
      </c>
      <c r="H402" s="737" t="s">
        <v>555</v>
      </c>
      <c r="I402" s="737" t="s">
        <v>1473</v>
      </c>
      <c r="J402" s="737" t="s">
        <v>1468</v>
      </c>
      <c r="K402" s="737" t="s">
        <v>2824</v>
      </c>
      <c r="L402" s="738">
        <v>93.71</v>
      </c>
      <c r="M402" s="738">
        <v>93.71</v>
      </c>
      <c r="N402" s="737">
        <v>1</v>
      </c>
      <c r="O402" s="820">
        <v>0.5</v>
      </c>
      <c r="P402" s="738">
        <v>93.71</v>
      </c>
      <c r="Q402" s="753">
        <v>1</v>
      </c>
      <c r="R402" s="737">
        <v>1</v>
      </c>
      <c r="S402" s="753">
        <v>1</v>
      </c>
      <c r="T402" s="820">
        <v>0.5</v>
      </c>
      <c r="U402" s="776">
        <v>1</v>
      </c>
    </row>
    <row r="403" spans="1:21" ht="14.4" customHeight="1" x14ac:dyDescent="0.3">
      <c r="A403" s="736">
        <v>21</v>
      </c>
      <c r="B403" s="737" t="s">
        <v>2715</v>
      </c>
      <c r="C403" s="737" t="s">
        <v>3131</v>
      </c>
      <c r="D403" s="818" t="s">
        <v>4783</v>
      </c>
      <c r="E403" s="819" t="s">
        <v>3140</v>
      </c>
      <c r="F403" s="737" t="s">
        <v>3126</v>
      </c>
      <c r="G403" s="737" t="s">
        <v>3266</v>
      </c>
      <c r="H403" s="737" t="s">
        <v>1499</v>
      </c>
      <c r="I403" s="737" t="s">
        <v>2293</v>
      </c>
      <c r="J403" s="737" t="s">
        <v>2986</v>
      </c>
      <c r="K403" s="737" t="s">
        <v>2987</v>
      </c>
      <c r="L403" s="738">
        <v>668.54</v>
      </c>
      <c r="M403" s="738">
        <v>1337.08</v>
      </c>
      <c r="N403" s="737">
        <v>2</v>
      </c>
      <c r="O403" s="820">
        <v>1.5</v>
      </c>
      <c r="P403" s="738">
        <v>1337.08</v>
      </c>
      <c r="Q403" s="753">
        <v>1</v>
      </c>
      <c r="R403" s="737">
        <v>2</v>
      </c>
      <c r="S403" s="753">
        <v>1</v>
      </c>
      <c r="T403" s="820">
        <v>1.5</v>
      </c>
      <c r="U403" s="776">
        <v>1</v>
      </c>
    </row>
    <row r="404" spans="1:21" ht="14.4" customHeight="1" x14ac:dyDescent="0.3">
      <c r="A404" s="736">
        <v>21</v>
      </c>
      <c r="B404" s="737" t="s">
        <v>2715</v>
      </c>
      <c r="C404" s="737" t="s">
        <v>3131</v>
      </c>
      <c r="D404" s="818" t="s">
        <v>4783</v>
      </c>
      <c r="E404" s="819" t="s">
        <v>3140</v>
      </c>
      <c r="F404" s="737" t="s">
        <v>3126</v>
      </c>
      <c r="G404" s="737" t="s">
        <v>3266</v>
      </c>
      <c r="H404" s="737" t="s">
        <v>1499</v>
      </c>
      <c r="I404" s="737" t="s">
        <v>1685</v>
      </c>
      <c r="J404" s="737" t="s">
        <v>1686</v>
      </c>
      <c r="K404" s="737" t="s">
        <v>2829</v>
      </c>
      <c r="L404" s="738">
        <v>668.54</v>
      </c>
      <c r="M404" s="738">
        <v>6016.86</v>
      </c>
      <c r="N404" s="737">
        <v>9</v>
      </c>
      <c r="O404" s="820">
        <v>8</v>
      </c>
      <c r="P404" s="738">
        <v>4679.78</v>
      </c>
      <c r="Q404" s="753">
        <v>0.77777777777777779</v>
      </c>
      <c r="R404" s="737">
        <v>7</v>
      </c>
      <c r="S404" s="753">
        <v>0.77777777777777779</v>
      </c>
      <c r="T404" s="820">
        <v>6</v>
      </c>
      <c r="U404" s="776">
        <v>0.75</v>
      </c>
    </row>
    <row r="405" spans="1:21" ht="14.4" customHeight="1" x14ac:dyDescent="0.3">
      <c r="A405" s="736">
        <v>21</v>
      </c>
      <c r="B405" s="737" t="s">
        <v>2715</v>
      </c>
      <c r="C405" s="737" t="s">
        <v>3131</v>
      </c>
      <c r="D405" s="818" t="s">
        <v>4783</v>
      </c>
      <c r="E405" s="819" t="s">
        <v>3140</v>
      </c>
      <c r="F405" s="737" t="s">
        <v>3126</v>
      </c>
      <c r="G405" s="737" t="s">
        <v>3266</v>
      </c>
      <c r="H405" s="737" t="s">
        <v>1499</v>
      </c>
      <c r="I405" s="737" t="s">
        <v>3267</v>
      </c>
      <c r="J405" s="737" t="s">
        <v>1686</v>
      </c>
      <c r="K405" s="737" t="s">
        <v>2829</v>
      </c>
      <c r="L405" s="738">
        <v>668.54</v>
      </c>
      <c r="M405" s="738">
        <v>8022.48</v>
      </c>
      <c r="N405" s="737">
        <v>12</v>
      </c>
      <c r="O405" s="820">
        <v>11.5</v>
      </c>
      <c r="P405" s="738">
        <v>5348.32</v>
      </c>
      <c r="Q405" s="753">
        <v>0.66666666666666663</v>
      </c>
      <c r="R405" s="737">
        <v>8</v>
      </c>
      <c r="S405" s="753">
        <v>0.66666666666666663</v>
      </c>
      <c r="T405" s="820">
        <v>7.5</v>
      </c>
      <c r="U405" s="776">
        <v>0.65217391304347827</v>
      </c>
    </row>
    <row r="406" spans="1:21" ht="14.4" customHeight="1" x14ac:dyDescent="0.3">
      <c r="A406" s="736">
        <v>21</v>
      </c>
      <c r="B406" s="737" t="s">
        <v>2715</v>
      </c>
      <c r="C406" s="737" t="s">
        <v>3131</v>
      </c>
      <c r="D406" s="818" t="s">
        <v>4783</v>
      </c>
      <c r="E406" s="819" t="s">
        <v>3140</v>
      </c>
      <c r="F406" s="737" t="s">
        <v>3126</v>
      </c>
      <c r="G406" s="737" t="s">
        <v>3399</v>
      </c>
      <c r="H406" s="737" t="s">
        <v>555</v>
      </c>
      <c r="I406" s="737" t="s">
        <v>3649</v>
      </c>
      <c r="J406" s="737" t="s">
        <v>2924</v>
      </c>
      <c r="K406" s="737" t="s">
        <v>3052</v>
      </c>
      <c r="L406" s="738">
        <v>1677.3</v>
      </c>
      <c r="M406" s="738">
        <v>1677.3</v>
      </c>
      <c r="N406" s="737">
        <v>1</v>
      </c>
      <c r="O406" s="820">
        <v>0.5</v>
      </c>
      <c r="P406" s="738">
        <v>1677.3</v>
      </c>
      <c r="Q406" s="753">
        <v>1</v>
      </c>
      <c r="R406" s="737">
        <v>1</v>
      </c>
      <c r="S406" s="753">
        <v>1</v>
      </c>
      <c r="T406" s="820">
        <v>0.5</v>
      </c>
      <c r="U406" s="776">
        <v>1</v>
      </c>
    </row>
    <row r="407" spans="1:21" ht="14.4" customHeight="1" x14ac:dyDescent="0.3">
      <c r="A407" s="736">
        <v>21</v>
      </c>
      <c r="B407" s="737" t="s">
        <v>2715</v>
      </c>
      <c r="C407" s="737" t="s">
        <v>3131</v>
      </c>
      <c r="D407" s="818" t="s">
        <v>4783</v>
      </c>
      <c r="E407" s="819" t="s">
        <v>3140</v>
      </c>
      <c r="F407" s="737" t="s">
        <v>3126</v>
      </c>
      <c r="G407" s="737" t="s">
        <v>3268</v>
      </c>
      <c r="H407" s="737" t="s">
        <v>1499</v>
      </c>
      <c r="I407" s="737" t="s">
        <v>3650</v>
      </c>
      <c r="J407" s="737" t="s">
        <v>2818</v>
      </c>
      <c r="K407" s="737" t="s">
        <v>3651</v>
      </c>
      <c r="L407" s="738">
        <v>0</v>
      </c>
      <c r="M407" s="738">
        <v>0</v>
      </c>
      <c r="N407" s="737">
        <v>2</v>
      </c>
      <c r="O407" s="820">
        <v>0.5</v>
      </c>
      <c r="P407" s="738"/>
      <c r="Q407" s="753"/>
      <c r="R407" s="737"/>
      <c r="S407" s="753">
        <v>0</v>
      </c>
      <c r="T407" s="820"/>
      <c r="U407" s="776">
        <v>0</v>
      </c>
    </row>
    <row r="408" spans="1:21" ht="14.4" customHeight="1" x14ac:dyDescent="0.3">
      <c r="A408" s="736">
        <v>21</v>
      </c>
      <c r="B408" s="737" t="s">
        <v>2715</v>
      </c>
      <c r="C408" s="737" t="s">
        <v>3131</v>
      </c>
      <c r="D408" s="818" t="s">
        <v>4783</v>
      </c>
      <c r="E408" s="819" t="s">
        <v>3140</v>
      </c>
      <c r="F408" s="737" t="s">
        <v>3126</v>
      </c>
      <c r="G408" s="737" t="s">
        <v>3268</v>
      </c>
      <c r="H408" s="737" t="s">
        <v>1499</v>
      </c>
      <c r="I408" s="737" t="s">
        <v>3652</v>
      </c>
      <c r="J408" s="737" t="s">
        <v>2818</v>
      </c>
      <c r="K408" s="737" t="s">
        <v>3653</v>
      </c>
      <c r="L408" s="738">
        <v>102.93</v>
      </c>
      <c r="M408" s="738">
        <v>102.93</v>
      </c>
      <c r="N408" s="737">
        <v>1</v>
      </c>
      <c r="O408" s="820">
        <v>1</v>
      </c>
      <c r="P408" s="738">
        <v>102.93</v>
      </c>
      <c r="Q408" s="753">
        <v>1</v>
      </c>
      <c r="R408" s="737">
        <v>1</v>
      </c>
      <c r="S408" s="753">
        <v>1</v>
      </c>
      <c r="T408" s="820">
        <v>1</v>
      </c>
      <c r="U408" s="776">
        <v>1</v>
      </c>
    </row>
    <row r="409" spans="1:21" ht="14.4" customHeight="1" x14ac:dyDescent="0.3">
      <c r="A409" s="736">
        <v>21</v>
      </c>
      <c r="B409" s="737" t="s">
        <v>2715</v>
      </c>
      <c r="C409" s="737" t="s">
        <v>3131</v>
      </c>
      <c r="D409" s="818" t="s">
        <v>4783</v>
      </c>
      <c r="E409" s="819" t="s">
        <v>3140</v>
      </c>
      <c r="F409" s="737" t="s">
        <v>3126</v>
      </c>
      <c r="G409" s="737" t="s">
        <v>3536</v>
      </c>
      <c r="H409" s="737" t="s">
        <v>1499</v>
      </c>
      <c r="I409" s="737" t="s">
        <v>3654</v>
      </c>
      <c r="J409" s="737" t="s">
        <v>2865</v>
      </c>
      <c r="K409" s="737" t="s">
        <v>3655</v>
      </c>
      <c r="L409" s="738">
        <v>181.94</v>
      </c>
      <c r="M409" s="738">
        <v>181.94</v>
      </c>
      <c r="N409" s="737">
        <v>1</v>
      </c>
      <c r="O409" s="820">
        <v>1</v>
      </c>
      <c r="P409" s="738">
        <v>181.94</v>
      </c>
      <c r="Q409" s="753">
        <v>1</v>
      </c>
      <c r="R409" s="737">
        <v>1</v>
      </c>
      <c r="S409" s="753">
        <v>1</v>
      </c>
      <c r="T409" s="820">
        <v>1</v>
      </c>
      <c r="U409" s="776">
        <v>1</v>
      </c>
    </row>
    <row r="410" spans="1:21" ht="14.4" customHeight="1" x14ac:dyDescent="0.3">
      <c r="A410" s="736">
        <v>21</v>
      </c>
      <c r="B410" s="737" t="s">
        <v>2715</v>
      </c>
      <c r="C410" s="737" t="s">
        <v>3131</v>
      </c>
      <c r="D410" s="818" t="s">
        <v>4783</v>
      </c>
      <c r="E410" s="819" t="s">
        <v>3140</v>
      </c>
      <c r="F410" s="737" t="s">
        <v>3126</v>
      </c>
      <c r="G410" s="737" t="s">
        <v>3656</v>
      </c>
      <c r="H410" s="737" t="s">
        <v>555</v>
      </c>
      <c r="I410" s="737" t="s">
        <v>1100</v>
      </c>
      <c r="J410" s="737" t="s">
        <v>1101</v>
      </c>
      <c r="K410" s="737" t="s">
        <v>3657</v>
      </c>
      <c r="L410" s="738">
        <v>0</v>
      </c>
      <c r="M410" s="738">
        <v>0</v>
      </c>
      <c r="N410" s="737">
        <v>1</v>
      </c>
      <c r="O410" s="820">
        <v>0.5</v>
      </c>
      <c r="P410" s="738"/>
      <c r="Q410" s="753"/>
      <c r="R410" s="737"/>
      <c r="S410" s="753">
        <v>0</v>
      </c>
      <c r="T410" s="820"/>
      <c r="U410" s="776">
        <v>0</v>
      </c>
    </row>
    <row r="411" spans="1:21" ht="14.4" customHeight="1" x14ac:dyDescent="0.3">
      <c r="A411" s="736">
        <v>21</v>
      </c>
      <c r="B411" s="737" t="s">
        <v>2715</v>
      </c>
      <c r="C411" s="737" t="s">
        <v>3131</v>
      </c>
      <c r="D411" s="818" t="s">
        <v>4783</v>
      </c>
      <c r="E411" s="819" t="s">
        <v>3140</v>
      </c>
      <c r="F411" s="737" t="s">
        <v>3126</v>
      </c>
      <c r="G411" s="737" t="s">
        <v>3658</v>
      </c>
      <c r="H411" s="737" t="s">
        <v>555</v>
      </c>
      <c r="I411" s="737" t="s">
        <v>3659</v>
      </c>
      <c r="J411" s="737" t="s">
        <v>3660</v>
      </c>
      <c r="K411" s="737" t="s">
        <v>3661</v>
      </c>
      <c r="L411" s="738">
        <v>256.67</v>
      </c>
      <c r="M411" s="738">
        <v>513.34</v>
      </c>
      <c r="N411" s="737">
        <v>2</v>
      </c>
      <c r="O411" s="820">
        <v>2</v>
      </c>
      <c r="P411" s="738">
        <v>256.67</v>
      </c>
      <c r="Q411" s="753">
        <v>0.5</v>
      </c>
      <c r="R411" s="737">
        <v>1</v>
      </c>
      <c r="S411" s="753">
        <v>0.5</v>
      </c>
      <c r="T411" s="820">
        <v>1</v>
      </c>
      <c r="U411" s="776">
        <v>0.5</v>
      </c>
    </row>
    <row r="412" spans="1:21" ht="14.4" customHeight="1" x14ac:dyDescent="0.3">
      <c r="A412" s="736">
        <v>21</v>
      </c>
      <c r="B412" s="737" t="s">
        <v>2715</v>
      </c>
      <c r="C412" s="737" t="s">
        <v>3131</v>
      </c>
      <c r="D412" s="818" t="s">
        <v>4783</v>
      </c>
      <c r="E412" s="819" t="s">
        <v>3140</v>
      </c>
      <c r="F412" s="737" t="s">
        <v>3126</v>
      </c>
      <c r="G412" s="737" t="s">
        <v>3182</v>
      </c>
      <c r="H412" s="737" t="s">
        <v>555</v>
      </c>
      <c r="I412" s="737" t="s">
        <v>1344</v>
      </c>
      <c r="J412" s="737" t="s">
        <v>1345</v>
      </c>
      <c r="K412" s="737" t="s">
        <v>3184</v>
      </c>
      <c r="L412" s="738">
        <v>108.44</v>
      </c>
      <c r="M412" s="738">
        <v>325.32</v>
      </c>
      <c r="N412" s="737">
        <v>3</v>
      </c>
      <c r="O412" s="820">
        <v>1</v>
      </c>
      <c r="P412" s="738">
        <v>216.88</v>
      </c>
      <c r="Q412" s="753">
        <v>0.66666666666666663</v>
      </c>
      <c r="R412" s="737">
        <v>2</v>
      </c>
      <c r="S412" s="753">
        <v>0.66666666666666663</v>
      </c>
      <c r="T412" s="820">
        <v>0.5</v>
      </c>
      <c r="U412" s="776">
        <v>0.5</v>
      </c>
    </row>
    <row r="413" spans="1:21" ht="14.4" customHeight="1" x14ac:dyDescent="0.3">
      <c r="A413" s="736">
        <v>21</v>
      </c>
      <c r="B413" s="737" t="s">
        <v>2715</v>
      </c>
      <c r="C413" s="737" t="s">
        <v>3131</v>
      </c>
      <c r="D413" s="818" t="s">
        <v>4783</v>
      </c>
      <c r="E413" s="819" t="s">
        <v>3140</v>
      </c>
      <c r="F413" s="737" t="s">
        <v>3126</v>
      </c>
      <c r="G413" s="737" t="s">
        <v>3182</v>
      </c>
      <c r="H413" s="737" t="s">
        <v>555</v>
      </c>
      <c r="I413" s="737" t="s">
        <v>3183</v>
      </c>
      <c r="J413" s="737" t="s">
        <v>1345</v>
      </c>
      <c r="K413" s="737" t="s">
        <v>3184</v>
      </c>
      <c r="L413" s="738">
        <v>52.61</v>
      </c>
      <c r="M413" s="738">
        <v>157.82999999999998</v>
      </c>
      <c r="N413" s="737">
        <v>3</v>
      </c>
      <c r="O413" s="820">
        <v>2.5</v>
      </c>
      <c r="P413" s="738">
        <v>157.82999999999998</v>
      </c>
      <c r="Q413" s="753">
        <v>1</v>
      </c>
      <c r="R413" s="737">
        <v>3</v>
      </c>
      <c r="S413" s="753">
        <v>1</v>
      </c>
      <c r="T413" s="820">
        <v>2.5</v>
      </c>
      <c r="U413" s="776">
        <v>1</v>
      </c>
    </row>
    <row r="414" spans="1:21" ht="14.4" customHeight="1" x14ac:dyDescent="0.3">
      <c r="A414" s="736">
        <v>21</v>
      </c>
      <c r="B414" s="737" t="s">
        <v>2715</v>
      </c>
      <c r="C414" s="737" t="s">
        <v>3131</v>
      </c>
      <c r="D414" s="818" t="s">
        <v>4783</v>
      </c>
      <c r="E414" s="819" t="s">
        <v>3140</v>
      </c>
      <c r="F414" s="737" t="s">
        <v>3126</v>
      </c>
      <c r="G414" s="737" t="s">
        <v>3662</v>
      </c>
      <c r="H414" s="737" t="s">
        <v>1499</v>
      </c>
      <c r="I414" s="737" t="s">
        <v>3663</v>
      </c>
      <c r="J414" s="737" t="s">
        <v>2380</v>
      </c>
      <c r="K414" s="737" t="s">
        <v>2381</v>
      </c>
      <c r="L414" s="738">
        <v>194.26</v>
      </c>
      <c r="M414" s="738">
        <v>2331.12</v>
      </c>
      <c r="N414" s="737">
        <v>12</v>
      </c>
      <c r="O414" s="820">
        <v>1</v>
      </c>
      <c r="P414" s="738">
        <v>2331.12</v>
      </c>
      <c r="Q414" s="753">
        <v>1</v>
      </c>
      <c r="R414" s="737">
        <v>12</v>
      </c>
      <c r="S414" s="753">
        <v>1</v>
      </c>
      <c r="T414" s="820">
        <v>1</v>
      </c>
      <c r="U414" s="776">
        <v>1</v>
      </c>
    </row>
    <row r="415" spans="1:21" ht="14.4" customHeight="1" x14ac:dyDescent="0.3">
      <c r="A415" s="736">
        <v>21</v>
      </c>
      <c r="B415" s="737" t="s">
        <v>2715</v>
      </c>
      <c r="C415" s="737" t="s">
        <v>3131</v>
      </c>
      <c r="D415" s="818" t="s">
        <v>4783</v>
      </c>
      <c r="E415" s="819" t="s">
        <v>3140</v>
      </c>
      <c r="F415" s="737" t="s">
        <v>3126</v>
      </c>
      <c r="G415" s="737" t="s">
        <v>3662</v>
      </c>
      <c r="H415" s="737" t="s">
        <v>1499</v>
      </c>
      <c r="I415" s="737" t="s">
        <v>1733</v>
      </c>
      <c r="J415" s="737" t="s">
        <v>1734</v>
      </c>
      <c r="K415" s="737" t="s">
        <v>1735</v>
      </c>
      <c r="L415" s="738">
        <v>21.96</v>
      </c>
      <c r="M415" s="738">
        <v>527.04</v>
      </c>
      <c r="N415" s="737">
        <v>24</v>
      </c>
      <c r="O415" s="820">
        <v>2</v>
      </c>
      <c r="P415" s="738">
        <v>527.04</v>
      </c>
      <c r="Q415" s="753">
        <v>1</v>
      </c>
      <c r="R415" s="737">
        <v>24</v>
      </c>
      <c r="S415" s="753">
        <v>1</v>
      </c>
      <c r="T415" s="820">
        <v>2</v>
      </c>
      <c r="U415" s="776">
        <v>1</v>
      </c>
    </row>
    <row r="416" spans="1:21" ht="14.4" customHeight="1" x14ac:dyDescent="0.3">
      <c r="A416" s="736">
        <v>21</v>
      </c>
      <c r="B416" s="737" t="s">
        <v>2715</v>
      </c>
      <c r="C416" s="737" t="s">
        <v>3131</v>
      </c>
      <c r="D416" s="818" t="s">
        <v>4783</v>
      </c>
      <c r="E416" s="819" t="s">
        <v>3140</v>
      </c>
      <c r="F416" s="737" t="s">
        <v>3126</v>
      </c>
      <c r="G416" s="737" t="s">
        <v>3662</v>
      </c>
      <c r="H416" s="737" t="s">
        <v>1499</v>
      </c>
      <c r="I416" s="737" t="s">
        <v>3664</v>
      </c>
      <c r="J416" s="737" t="s">
        <v>3665</v>
      </c>
      <c r="K416" s="737" t="s">
        <v>1744</v>
      </c>
      <c r="L416" s="738">
        <v>129.51</v>
      </c>
      <c r="M416" s="738">
        <v>1554.12</v>
      </c>
      <c r="N416" s="737">
        <v>12</v>
      </c>
      <c r="O416" s="820">
        <v>2.5</v>
      </c>
      <c r="P416" s="738">
        <v>1554.12</v>
      </c>
      <c r="Q416" s="753">
        <v>1</v>
      </c>
      <c r="R416" s="737">
        <v>12</v>
      </c>
      <c r="S416" s="753">
        <v>1</v>
      </c>
      <c r="T416" s="820">
        <v>2.5</v>
      </c>
      <c r="U416" s="776">
        <v>1</v>
      </c>
    </row>
    <row r="417" spans="1:21" ht="14.4" customHeight="1" x14ac:dyDescent="0.3">
      <c r="A417" s="736">
        <v>21</v>
      </c>
      <c r="B417" s="737" t="s">
        <v>2715</v>
      </c>
      <c r="C417" s="737" t="s">
        <v>3131</v>
      </c>
      <c r="D417" s="818" t="s">
        <v>4783</v>
      </c>
      <c r="E417" s="819" t="s">
        <v>3140</v>
      </c>
      <c r="F417" s="737" t="s">
        <v>3126</v>
      </c>
      <c r="G417" s="737" t="s">
        <v>3662</v>
      </c>
      <c r="H417" s="737" t="s">
        <v>1499</v>
      </c>
      <c r="I417" s="737" t="s">
        <v>3666</v>
      </c>
      <c r="J417" s="737" t="s">
        <v>1728</v>
      </c>
      <c r="K417" s="737" t="s">
        <v>3070</v>
      </c>
      <c r="L417" s="738">
        <v>162.28</v>
      </c>
      <c r="M417" s="738">
        <v>6491.2</v>
      </c>
      <c r="N417" s="737">
        <v>40</v>
      </c>
      <c r="O417" s="820">
        <v>2</v>
      </c>
      <c r="P417" s="738"/>
      <c r="Q417" s="753">
        <v>0</v>
      </c>
      <c r="R417" s="737"/>
      <c r="S417" s="753">
        <v>0</v>
      </c>
      <c r="T417" s="820"/>
      <c r="U417" s="776">
        <v>0</v>
      </c>
    </row>
    <row r="418" spans="1:21" ht="14.4" customHeight="1" x14ac:dyDescent="0.3">
      <c r="A418" s="736">
        <v>21</v>
      </c>
      <c r="B418" s="737" t="s">
        <v>2715</v>
      </c>
      <c r="C418" s="737" t="s">
        <v>3131</v>
      </c>
      <c r="D418" s="818" t="s">
        <v>4783</v>
      </c>
      <c r="E418" s="819" t="s">
        <v>3140</v>
      </c>
      <c r="F418" s="737" t="s">
        <v>3126</v>
      </c>
      <c r="G418" s="737" t="s">
        <v>3662</v>
      </c>
      <c r="H418" s="737" t="s">
        <v>1499</v>
      </c>
      <c r="I418" s="737" t="s">
        <v>1742</v>
      </c>
      <c r="J418" s="737" t="s">
        <v>1743</v>
      </c>
      <c r="K418" s="737" t="s">
        <v>1744</v>
      </c>
      <c r="L418" s="738">
        <v>127.34</v>
      </c>
      <c r="M418" s="738">
        <v>764.04000000000008</v>
      </c>
      <c r="N418" s="737">
        <v>6</v>
      </c>
      <c r="O418" s="820">
        <v>1.5</v>
      </c>
      <c r="P418" s="738"/>
      <c r="Q418" s="753">
        <v>0</v>
      </c>
      <c r="R418" s="737"/>
      <c r="S418" s="753">
        <v>0</v>
      </c>
      <c r="T418" s="820"/>
      <c r="U418" s="776">
        <v>0</v>
      </c>
    </row>
    <row r="419" spans="1:21" ht="14.4" customHeight="1" x14ac:dyDescent="0.3">
      <c r="A419" s="736">
        <v>21</v>
      </c>
      <c r="B419" s="737" t="s">
        <v>2715</v>
      </c>
      <c r="C419" s="737" t="s">
        <v>3131</v>
      </c>
      <c r="D419" s="818" t="s">
        <v>4783</v>
      </c>
      <c r="E419" s="819" t="s">
        <v>3140</v>
      </c>
      <c r="F419" s="737" t="s">
        <v>3126</v>
      </c>
      <c r="G419" s="737" t="s">
        <v>3662</v>
      </c>
      <c r="H419" s="737" t="s">
        <v>1499</v>
      </c>
      <c r="I419" s="737" t="s">
        <v>2369</v>
      </c>
      <c r="J419" s="737" t="s">
        <v>2370</v>
      </c>
      <c r="K419" s="737" t="s">
        <v>1744</v>
      </c>
      <c r="L419" s="738">
        <v>127.34</v>
      </c>
      <c r="M419" s="738">
        <v>2546.8000000000002</v>
      </c>
      <c r="N419" s="737">
        <v>20</v>
      </c>
      <c r="O419" s="820">
        <v>1.5</v>
      </c>
      <c r="P419" s="738">
        <v>2419.46</v>
      </c>
      <c r="Q419" s="753">
        <v>0.95</v>
      </c>
      <c r="R419" s="737">
        <v>19</v>
      </c>
      <c r="S419" s="753">
        <v>0.95</v>
      </c>
      <c r="T419" s="820">
        <v>1</v>
      </c>
      <c r="U419" s="776">
        <v>0.66666666666666663</v>
      </c>
    </row>
    <row r="420" spans="1:21" ht="14.4" customHeight="1" x14ac:dyDescent="0.3">
      <c r="A420" s="736">
        <v>21</v>
      </c>
      <c r="B420" s="737" t="s">
        <v>2715</v>
      </c>
      <c r="C420" s="737" t="s">
        <v>3131</v>
      </c>
      <c r="D420" s="818" t="s">
        <v>4783</v>
      </c>
      <c r="E420" s="819" t="s">
        <v>3140</v>
      </c>
      <c r="F420" s="737" t="s">
        <v>3126</v>
      </c>
      <c r="G420" s="737" t="s">
        <v>3662</v>
      </c>
      <c r="H420" s="737" t="s">
        <v>1499</v>
      </c>
      <c r="I420" s="737" t="s">
        <v>3667</v>
      </c>
      <c r="J420" s="737" t="s">
        <v>3668</v>
      </c>
      <c r="K420" s="737" t="s">
        <v>2981</v>
      </c>
      <c r="L420" s="738">
        <v>84.89</v>
      </c>
      <c r="M420" s="738">
        <v>84.89</v>
      </c>
      <c r="N420" s="737">
        <v>1</v>
      </c>
      <c r="O420" s="820">
        <v>0.5</v>
      </c>
      <c r="P420" s="738">
        <v>84.89</v>
      </c>
      <c r="Q420" s="753">
        <v>1</v>
      </c>
      <c r="R420" s="737">
        <v>1</v>
      </c>
      <c r="S420" s="753">
        <v>1</v>
      </c>
      <c r="T420" s="820">
        <v>0.5</v>
      </c>
      <c r="U420" s="776">
        <v>1</v>
      </c>
    </row>
    <row r="421" spans="1:21" ht="14.4" customHeight="1" x14ac:dyDescent="0.3">
      <c r="A421" s="736">
        <v>21</v>
      </c>
      <c r="B421" s="737" t="s">
        <v>2715</v>
      </c>
      <c r="C421" s="737" t="s">
        <v>3131</v>
      </c>
      <c r="D421" s="818" t="s">
        <v>4783</v>
      </c>
      <c r="E421" s="819" t="s">
        <v>3140</v>
      </c>
      <c r="F421" s="737" t="s">
        <v>3126</v>
      </c>
      <c r="G421" s="737" t="s">
        <v>3662</v>
      </c>
      <c r="H421" s="737" t="s">
        <v>1499</v>
      </c>
      <c r="I421" s="737" t="s">
        <v>1745</v>
      </c>
      <c r="J421" s="737" t="s">
        <v>1746</v>
      </c>
      <c r="K421" s="737" t="s">
        <v>1744</v>
      </c>
      <c r="L421" s="738">
        <v>127.34</v>
      </c>
      <c r="M421" s="738">
        <v>509.36</v>
      </c>
      <c r="N421" s="737">
        <v>4</v>
      </c>
      <c r="O421" s="820">
        <v>0.5</v>
      </c>
      <c r="P421" s="738">
        <v>509.36</v>
      </c>
      <c r="Q421" s="753">
        <v>1</v>
      </c>
      <c r="R421" s="737">
        <v>4</v>
      </c>
      <c r="S421" s="753">
        <v>1</v>
      </c>
      <c r="T421" s="820">
        <v>0.5</v>
      </c>
      <c r="U421" s="776">
        <v>1</v>
      </c>
    </row>
    <row r="422" spans="1:21" ht="14.4" customHeight="1" x14ac:dyDescent="0.3">
      <c r="A422" s="736">
        <v>21</v>
      </c>
      <c r="B422" s="737" t="s">
        <v>2715</v>
      </c>
      <c r="C422" s="737" t="s">
        <v>3131</v>
      </c>
      <c r="D422" s="818" t="s">
        <v>4783</v>
      </c>
      <c r="E422" s="819" t="s">
        <v>3140</v>
      </c>
      <c r="F422" s="737" t="s">
        <v>3126</v>
      </c>
      <c r="G422" s="737" t="s">
        <v>3662</v>
      </c>
      <c r="H422" s="737" t="s">
        <v>1499</v>
      </c>
      <c r="I422" s="737" t="s">
        <v>3669</v>
      </c>
      <c r="J422" s="737" t="s">
        <v>3670</v>
      </c>
      <c r="K422" s="737" t="s">
        <v>2981</v>
      </c>
      <c r="L422" s="738">
        <v>84.89</v>
      </c>
      <c r="M422" s="738">
        <v>424.45000000000005</v>
      </c>
      <c r="N422" s="737">
        <v>5</v>
      </c>
      <c r="O422" s="820">
        <v>1</v>
      </c>
      <c r="P422" s="738">
        <v>424.45000000000005</v>
      </c>
      <c r="Q422" s="753">
        <v>1</v>
      </c>
      <c r="R422" s="737">
        <v>5</v>
      </c>
      <c r="S422" s="753">
        <v>1</v>
      </c>
      <c r="T422" s="820">
        <v>1</v>
      </c>
      <c r="U422" s="776">
        <v>1</v>
      </c>
    </row>
    <row r="423" spans="1:21" ht="14.4" customHeight="1" x14ac:dyDescent="0.3">
      <c r="A423" s="736">
        <v>21</v>
      </c>
      <c r="B423" s="737" t="s">
        <v>2715</v>
      </c>
      <c r="C423" s="737" t="s">
        <v>3131</v>
      </c>
      <c r="D423" s="818" t="s">
        <v>4783</v>
      </c>
      <c r="E423" s="819" t="s">
        <v>3140</v>
      </c>
      <c r="F423" s="737" t="s">
        <v>3126</v>
      </c>
      <c r="G423" s="737" t="s">
        <v>3662</v>
      </c>
      <c r="H423" s="737" t="s">
        <v>1499</v>
      </c>
      <c r="I423" s="737" t="s">
        <v>1751</v>
      </c>
      <c r="J423" s="737" t="s">
        <v>1752</v>
      </c>
      <c r="K423" s="737" t="s">
        <v>2981</v>
      </c>
      <c r="L423" s="738">
        <v>84.89</v>
      </c>
      <c r="M423" s="738">
        <v>848.9</v>
      </c>
      <c r="N423" s="737">
        <v>10</v>
      </c>
      <c r="O423" s="820">
        <v>1</v>
      </c>
      <c r="P423" s="738">
        <v>848.9</v>
      </c>
      <c r="Q423" s="753">
        <v>1</v>
      </c>
      <c r="R423" s="737">
        <v>10</v>
      </c>
      <c r="S423" s="753">
        <v>1</v>
      </c>
      <c r="T423" s="820">
        <v>1</v>
      </c>
      <c r="U423" s="776">
        <v>1</v>
      </c>
    </row>
    <row r="424" spans="1:21" ht="14.4" customHeight="1" x14ac:dyDescent="0.3">
      <c r="A424" s="736">
        <v>21</v>
      </c>
      <c r="B424" s="737" t="s">
        <v>2715</v>
      </c>
      <c r="C424" s="737" t="s">
        <v>3131</v>
      </c>
      <c r="D424" s="818" t="s">
        <v>4783</v>
      </c>
      <c r="E424" s="819" t="s">
        <v>3140</v>
      </c>
      <c r="F424" s="737" t="s">
        <v>3126</v>
      </c>
      <c r="G424" s="737" t="s">
        <v>3662</v>
      </c>
      <c r="H424" s="737" t="s">
        <v>1499</v>
      </c>
      <c r="I424" s="737" t="s">
        <v>2371</v>
      </c>
      <c r="J424" s="737" t="s">
        <v>2372</v>
      </c>
      <c r="K424" s="737" t="s">
        <v>1744</v>
      </c>
      <c r="L424" s="738">
        <v>127.34</v>
      </c>
      <c r="M424" s="738">
        <v>2037.44</v>
      </c>
      <c r="N424" s="737">
        <v>16</v>
      </c>
      <c r="O424" s="820">
        <v>1</v>
      </c>
      <c r="P424" s="738">
        <v>1910.1000000000001</v>
      </c>
      <c r="Q424" s="753">
        <v>0.9375</v>
      </c>
      <c r="R424" s="737">
        <v>15</v>
      </c>
      <c r="S424" s="753">
        <v>0.9375</v>
      </c>
      <c r="T424" s="820">
        <v>0.5</v>
      </c>
      <c r="U424" s="776">
        <v>0.5</v>
      </c>
    </row>
    <row r="425" spans="1:21" ht="14.4" customHeight="1" x14ac:dyDescent="0.3">
      <c r="A425" s="736">
        <v>21</v>
      </c>
      <c r="B425" s="737" t="s">
        <v>2715</v>
      </c>
      <c r="C425" s="737" t="s">
        <v>3131</v>
      </c>
      <c r="D425" s="818" t="s">
        <v>4783</v>
      </c>
      <c r="E425" s="819" t="s">
        <v>3140</v>
      </c>
      <c r="F425" s="737" t="s">
        <v>3126</v>
      </c>
      <c r="G425" s="737" t="s">
        <v>3662</v>
      </c>
      <c r="H425" s="737" t="s">
        <v>1499</v>
      </c>
      <c r="I425" s="737" t="s">
        <v>3671</v>
      </c>
      <c r="J425" s="737" t="s">
        <v>1728</v>
      </c>
      <c r="K425" s="737" t="s">
        <v>3672</v>
      </c>
      <c r="L425" s="738">
        <v>242.63</v>
      </c>
      <c r="M425" s="738">
        <v>485.26</v>
      </c>
      <c r="N425" s="737">
        <v>2</v>
      </c>
      <c r="O425" s="820">
        <v>1</v>
      </c>
      <c r="P425" s="738"/>
      <c r="Q425" s="753">
        <v>0</v>
      </c>
      <c r="R425" s="737"/>
      <c r="S425" s="753">
        <v>0</v>
      </c>
      <c r="T425" s="820"/>
      <c r="U425" s="776">
        <v>0</v>
      </c>
    </row>
    <row r="426" spans="1:21" ht="14.4" customHeight="1" x14ac:dyDescent="0.3">
      <c r="A426" s="736">
        <v>21</v>
      </c>
      <c r="B426" s="737" t="s">
        <v>2715</v>
      </c>
      <c r="C426" s="737" t="s">
        <v>3131</v>
      </c>
      <c r="D426" s="818" t="s">
        <v>4783</v>
      </c>
      <c r="E426" s="819" t="s">
        <v>3140</v>
      </c>
      <c r="F426" s="737" t="s">
        <v>3126</v>
      </c>
      <c r="G426" s="737" t="s">
        <v>3662</v>
      </c>
      <c r="H426" s="737" t="s">
        <v>1499</v>
      </c>
      <c r="I426" s="737" t="s">
        <v>3673</v>
      </c>
      <c r="J426" s="737" t="s">
        <v>1728</v>
      </c>
      <c r="K426" s="737" t="s">
        <v>3674</v>
      </c>
      <c r="L426" s="738">
        <v>1451.04</v>
      </c>
      <c r="M426" s="738">
        <v>124789.44000000003</v>
      </c>
      <c r="N426" s="737">
        <v>86</v>
      </c>
      <c r="O426" s="820">
        <v>23</v>
      </c>
      <c r="P426" s="738">
        <v>118985.28000000003</v>
      </c>
      <c r="Q426" s="753">
        <v>0.95348837209302328</v>
      </c>
      <c r="R426" s="737">
        <v>82</v>
      </c>
      <c r="S426" s="753">
        <v>0.95348837209302328</v>
      </c>
      <c r="T426" s="820">
        <v>21</v>
      </c>
      <c r="U426" s="776">
        <v>0.91304347826086951</v>
      </c>
    </row>
    <row r="427" spans="1:21" ht="14.4" customHeight="1" x14ac:dyDescent="0.3">
      <c r="A427" s="736">
        <v>21</v>
      </c>
      <c r="B427" s="737" t="s">
        <v>2715</v>
      </c>
      <c r="C427" s="737" t="s">
        <v>3131</v>
      </c>
      <c r="D427" s="818" t="s">
        <v>4783</v>
      </c>
      <c r="E427" s="819" t="s">
        <v>3140</v>
      </c>
      <c r="F427" s="737" t="s">
        <v>3126</v>
      </c>
      <c r="G427" s="737" t="s">
        <v>3662</v>
      </c>
      <c r="H427" s="737" t="s">
        <v>1499</v>
      </c>
      <c r="I427" s="737" t="s">
        <v>2379</v>
      </c>
      <c r="J427" s="737" t="s">
        <v>3071</v>
      </c>
      <c r="K427" s="737" t="s">
        <v>2381</v>
      </c>
      <c r="L427" s="738">
        <v>194.26</v>
      </c>
      <c r="M427" s="738">
        <v>121023.98</v>
      </c>
      <c r="N427" s="737">
        <v>623</v>
      </c>
      <c r="O427" s="820">
        <v>96</v>
      </c>
      <c r="P427" s="738">
        <v>81200.679999999993</v>
      </c>
      <c r="Q427" s="753">
        <v>0.6709470304975923</v>
      </c>
      <c r="R427" s="737">
        <v>418</v>
      </c>
      <c r="S427" s="753">
        <v>0.6709470304975923</v>
      </c>
      <c r="T427" s="820">
        <v>59</v>
      </c>
      <c r="U427" s="776">
        <v>0.61458333333333337</v>
      </c>
    </row>
    <row r="428" spans="1:21" ht="14.4" customHeight="1" x14ac:dyDescent="0.3">
      <c r="A428" s="736">
        <v>21</v>
      </c>
      <c r="B428" s="737" t="s">
        <v>2715</v>
      </c>
      <c r="C428" s="737" t="s">
        <v>3131</v>
      </c>
      <c r="D428" s="818" t="s">
        <v>4783</v>
      </c>
      <c r="E428" s="819" t="s">
        <v>3140</v>
      </c>
      <c r="F428" s="737" t="s">
        <v>3126</v>
      </c>
      <c r="G428" s="737" t="s">
        <v>3662</v>
      </c>
      <c r="H428" s="737" t="s">
        <v>1499</v>
      </c>
      <c r="I428" s="737" t="s">
        <v>1762</v>
      </c>
      <c r="J428" s="737" t="s">
        <v>1763</v>
      </c>
      <c r="K428" s="737" t="s">
        <v>1761</v>
      </c>
      <c r="L428" s="738">
        <v>130.38999999999999</v>
      </c>
      <c r="M428" s="738">
        <v>260.77999999999997</v>
      </c>
      <c r="N428" s="737">
        <v>2</v>
      </c>
      <c r="O428" s="820">
        <v>0.5</v>
      </c>
      <c r="P428" s="738">
        <v>260.77999999999997</v>
      </c>
      <c r="Q428" s="753">
        <v>1</v>
      </c>
      <c r="R428" s="737">
        <v>2</v>
      </c>
      <c r="S428" s="753">
        <v>1</v>
      </c>
      <c r="T428" s="820">
        <v>0.5</v>
      </c>
      <c r="U428" s="776">
        <v>1</v>
      </c>
    </row>
    <row r="429" spans="1:21" ht="14.4" customHeight="1" x14ac:dyDescent="0.3">
      <c r="A429" s="736">
        <v>21</v>
      </c>
      <c r="B429" s="737" t="s">
        <v>2715</v>
      </c>
      <c r="C429" s="737" t="s">
        <v>3131</v>
      </c>
      <c r="D429" s="818" t="s">
        <v>4783</v>
      </c>
      <c r="E429" s="819" t="s">
        <v>3140</v>
      </c>
      <c r="F429" s="737" t="s">
        <v>3126</v>
      </c>
      <c r="G429" s="737" t="s">
        <v>3662</v>
      </c>
      <c r="H429" s="737" t="s">
        <v>1499</v>
      </c>
      <c r="I429" s="737" t="s">
        <v>1766</v>
      </c>
      <c r="J429" s="737" t="s">
        <v>1767</v>
      </c>
      <c r="K429" s="737" t="s">
        <v>1761</v>
      </c>
      <c r="L429" s="738">
        <v>238.89</v>
      </c>
      <c r="M429" s="738">
        <v>2866.6799999999994</v>
      </c>
      <c r="N429" s="737">
        <v>12</v>
      </c>
      <c r="O429" s="820">
        <v>3.5</v>
      </c>
      <c r="P429" s="738">
        <v>2866.6799999999994</v>
      </c>
      <c r="Q429" s="753">
        <v>1</v>
      </c>
      <c r="R429" s="737">
        <v>12</v>
      </c>
      <c r="S429" s="753">
        <v>1</v>
      </c>
      <c r="T429" s="820">
        <v>3.5</v>
      </c>
      <c r="U429" s="776">
        <v>1</v>
      </c>
    </row>
    <row r="430" spans="1:21" ht="14.4" customHeight="1" x14ac:dyDescent="0.3">
      <c r="A430" s="736">
        <v>21</v>
      </c>
      <c r="B430" s="737" t="s">
        <v>2715</v>
      </c>
      <c r="C430" s="737" t="s">
        <v>3131</v>
      </c>
      <c r="D430" s="818" t="s">
        <v>4783</v>
      </c>
      <c r="E430" s="819" t="s">
        <v>3140</v>
      </c>
      <c r="F430" s="737" t="s">
        <v>3126</v>
      </c>
      <c r="G430" s="737" t="s">
        <v>3662</v>
      </c>
      <c r="H430" s="737" t="s">
        <v>1499</v>
      </c>
      <c r="I430" s="737" t="s">
        <v>1764</v>
      </c>
      <c r="J430" s="737" t="s">
        <v>1765</v>
      </c>
      <c r="K430" s="737" t="s">
        <v>1761</v>
      </c>
      <c r="L430" s="738">
        <v>238.89</v>
      </c>
      <c r="M430" s="738">
        <v>3344.4599999999991</v>
      </c>
      <c r="N430" s="737">
        <v>14</v>
      </c>
      <c r="O430" s="820">
        <v>3</v>
      </c>
      <c r="P430" s="738">
        <v>3344.4599999999991</v>
      </c>
      <c r="Q430" s="753">
        <v>1</v>
      </c>
      <c r="R430" s="737">
        <v>14</v>
      </c>
      <c r="S430" s="753">
        <v>1</v>
      </c>
      <c r="T430" s="820">
        <v>3</v>
      </c>
      <c r="U430" s="776">
        <v>1</v>
      </c>
    </row>
    <row r="431" spans="1:21" ht="14.4" customHeight="1" x14ac:dyDescent="0.3">
      <c r="A431" s="736">
        <v>21</v>
      </c>
      <c r="B431" s="737" t="s">
        <v>2715</v>
      </c>
      <c r="C431" s="737" t="s">
        <v>3131</v>
      </c>
      <c r="D431" s="818" t="s">
        <v>4783</v>
      </c>
      <c r="E431" s="819" t="s">
        <v>3140</v>
      </c>
      <c r="F431" s="737" t="s">
        <v>3126</v>
      </c>
      <c r="G431" s="737" t="s">
        <v>3662</v>
      </c>
      <c r="H431" s="737" t="s">
        <v>1499</v>
      </c>
      <c r="I431" s="737" t="s">
        <v>3675</v>
      </c>
      <c r="J431" s="737" t="s">
        <v>3676</v>
      </c>
      <c r="K431" s="737" t="s">
        <v>1744</v>
      </c>
      <c r="L431" s="738">
        <v>129.51</v>
      </c>
      <c r="M431" s="738">
        <v>1295.0999999999999</v>
      </c>
      <c r="N431" s="737">
        <v>10</v>
      </c>
      <c r="O431" s="820">
        <v>1</v>
      </c>
      <c r="P431" s="738">
        <v>1295.0999999999999</v>
      </c>
      <c r="Q431" s="753">
        <v>1</v>
      </c>
      <c r="R431" s="737">
        <v>10</v>
      </c>
      <c r="S431" s="753">
        <v>1</v>
      </c>
      <c r="T431" s="820">
        <v>1</v>
      </c>
      <c r="U431" s="776">
        <v>1</v>
      </c>
    </row>
    <row r="432" spans="1:21" ht="14.4" customHeight="1" x14ac:dyDescent="0.3">
      <c r="A432" s="736">
        <v>21</v>
      </c>
      <c r="B432" s="737" t="s">
        <v>2715</v>
      </c>
      <c r="C432" s="737" t="s">
        <v>3131</v>
      </c>
      <c r="D432" s="818" t="s">
        <v>4783</v>
      </c>
      <c r="E432" s="819" t="s">
        <v>3140</v>
      </c>
      <c r="F432" s="737" t="s">
        <v>3126</v>
      </c>
      <c r="G432" s="737" t="s">
        <v>3662</v>
      </c>
      <c r="H432" s="737" t="s">
        <v>1499</v>
      </c>
      <c r="I432" s="737" t="s">
        <v>1759</v>
      </c>
      <c r="J432" s="737" t="s">
        <v>1760</v>
      </c>
      <c r="K432" s="737" t="s">
        <v>1761</v>
      </c>
      <c r="L432" s="738">
        <v>87.82</v>
      </c>
      <c r="M432" s="738">
        <v>351.28</v>
      </c>
      <c r="N432" s="737">
        <v>4</v>
      </c>
      <c r="O432" s="820">
        <v>1</v>
      </c>
      <c r="P432" s="738">
        <v>351.28</v>
      </c>
      <c r="Q432" s="753">
        <v>1</v>
      </c>
      <c r="R432" s="737">
        <v>4</v>
      </c>
      <c r="S432" s="753">
        <v>1</v>
      </c>
      <c r="T432" s="820">
        <v>1</v>
      </c>
      <c r="U432" s="776">
        <v>1</v>
      </c>
    </row>
    <row r="433" spans="1:21" ht="14.4" customHeight="1" x14ac:dyDescent="0.3">
      <c r="A433" s="736">
        <v>21</v>
      </c>
      <c r="B433" s="737" t="s">
        <v>2715</v>
      </c>
      <c r="C433" s="737" t="s">
        <v>3131</v>
      </c>
      <c r="D433" s="818" t="s">
        <v>4783</v>
      </c>
      <c r="E433" s="819" t="s">
        <v>3140</v>
      </c>
      <c r="F433" s="737" t="s">
        <v>3126</v>
      </c>
      <c r="G433" s="737" t="s">
        <v>3662</v>
      </c>
      <c r="H433" s="737" t="s">
        <v>1499</v>
      </c>
      <c r="I433" s="737" t="s">
        <v>2386</v>
      </c>
      <c r="J433" s="737" t="s">
        <v>2387</v>
      </c>
      <c r="K433" s="737" t="s">
        <v>1744</v>
      </c>
      <c r="L433" s="738">
        <v>129.51</v>
      </c>
      <c r="M433" s="738">
        <v>3237.75</v>
      </c>
      <c r="N433" s="737">
        <v>25</v>
      </c>
      <c r="O433" s="820">
        <v>2</v>
      </c>
      <c r="P433" s="738">
        <v>1554.12</v>
      </c>
      <c r="Q433" s="753">
        <v>0.48</v>
      </c>
      <c r="R433" s="737">
        <v>12</v>
      </c>
      <c r="S433" s="753">
        <v>0.48</v>
      </c>
      <c r="T433" s="820">
        <v>1</v>
      </c>
      <c r="U433" s="776">
        <v>0.5</v>
      </c>
    </row>
    <row r="434" spans="1:21" ht="14.4" customHeight="1" x14ac:dyDescent="0.3">
      <c r="A434" s="736">
        <v>21</v>
      </c>
      <c r="B434" s="737" t="s">
        <v>2715</v>
      </c>
      <c r="C434" s="737" t="s">
        <v>3131</v>
      </c>
      <c r="D434" s="818" t="s">
        <v>4783</v>
      </c>
      <c r="E434" s="819" t="s">
        <v>3140</v>
      </c>
      <c r="F434" s="737" t="s">
        <v>3126</v>
      </c>
      <c r="G434" s="737" t="s">
        <v>3662</v>
      </c>
      <c r="H434" s="737" t="s">
        <v>1499</v>
      </c>
      <c r="I434" s="737" t="s">
        <v>3677</v>
      </c>
      <c r="J434" s="737" t="s">
        <v>3678</v>
      </c>
      <c r="K434" s="737" t="s">
        <v>1744</v>
      </c>
      <c r="L434" s="738">
        <v>127.34</v>
      </c>
      <c r="M434" s="738">
        <v>636.70000000000005</v>
      </c>
      <c r="N434" s="737">
        <v>5</v>
      </c>
      <c r="O434" s="820">
        <v>0.5</v>
      </c>
      <c r="P434" s="738"/>
      <c r="Q434" s="753">
        <v>0</v>
      </c>
      <c r="R434" s="737"/>
      <c r="S434" s="753">
        <v>0</v>
      </c>
      <c r="T434" s="820"/>
      <c r="U434" s="776">
        <v>0</v>
      </c>
    </row>
    <row r="435" spans="1:21" ht="14.4" customHeight="1" x14ac:dyDescent="0.3">
      <c r="A435" s="736">
        <v>21</v>
      </c>
      <c r="B435" s="737" t="s">
        <v>2715</v>
      </c>
      <c r="C435" s="737" t="s">
        <v>3131</v>
      </c>
      <c r="D435" s="818" t="s">
        <v>4783</v>
      </c>
      <c r="E435" s="819" t="s">
        <v>3140</v>
      </c>
      <c r="F435" s="737" t="s">
        <v>3126</v>
      </c>
      <c r="G435" s="737" t="s">
        <v>3662</v>
      </c>
      <c r="H435" s="737" t="s">
        <v>1499</v>
      </c>
      <c r="I435" s="737" t="s">
        <v>3679</v>
      </c>
      <c r="J435" s="737" t="s">
        <v>3680</v>
      </c>
      <c r="K435" s="737" t="s">
        <v>1744</v>
      </c>
      <c r="L435" s="738">
        <v>129.51</v>
      </c>
      <c r="M435" s="738">
        <v>1295.0999999999999</v>
      </c>
      <c r="N435" s="737">
        <v>10</v>
      </c>
      <c r="O435" s="820">
        <v>1.5</v>
      </c>
      <c r="P435" s="738">
        <v>1295.0999999999999</v>
      </c>
      <c r="Q435" s="753">
        <v>1</v>
      </c>
      <c r="R435" s="737">
        <v>10</v>
      </c>
      <c r="S435" s="753">
        <v>1</v>
      </c>
      <c r="T435" s="820">
        <v>1.5</v>
      </c>
      <c r="U435" s="776">
        <v>1</v>
      </c>
    </row>
    <row r="436" spans="1:21" ht="14.4" customHeight="1" x14ac:dyDescent="0.3">
      <c r="A436" s="736">
        <v>21</v>
      </c>
      <c r="B436" s="737" t="s">
        <v>2715</v>
      </c>
      <c r="C436" s="737" t="s">
        <v>3131</v>
      </c>
      <c r="D436" s="818" t="s">
        <v>4783</v>
      </c>
      <c r="E436" s="819" t="s">
        <v>3140</v>
      </c>
      <c r="F436" s="737" t="s">
        <v>3126</v>
      </c>
      <c r="G436" s="737" t="s">
        <v>3662</v>
      </c>
      <c r="H436" s="737" t="s">
        <v>555</v>
      </c>
      <c r="I436" s="737" t="s">
        <v>3681</v>
      </c>
      <c r="J436" s="737" t="s">
        <v>3682</v>
      </c>
      <c r="K436" s="737" t="s">
        <v>3683</v>
      </c>
      <c r="L436" s="738">
        <v>138.88999999999999</v>
      </c>
      <c r="M436" s="738">
        <v>416.66999999999996</v>
      </c>
      <c r="N436" s="737">
        <v>3</v>
      </c>
      <c r="O436" s="820">
        <v>0.5</v>
      </c>
      <c r="P436" s="738">
        <v>416.66999999999996</v>
      </c>
      <c r="Q436" s="753">
        <v>1</v>
      </c>
      <c r="R436" s="737">
        <v>3</v>
      </c>
      <c r="S436" s="753">
        <v>1</v>
      </c>
      <c r="T436" s="820">
        <v>0.5</v>
      </c>
      <c r="U436" s="776">
        <v>1</v>
      </c>
    </row>
    <row r="437" spans="1:21" ht="14.4" customHeight="1" x14ac:dyDescent="0.3">
      <c r="A437" s="736">
        <v>21</v>
      </c>
      <c r="B437" s="737" t="s">
        <v>2715</v>
      </c>
      <c r="C437" s="737" t="s">
        <v>3131</v>
      </c>
      <c r="D437" s="818" t="s">
        <v>4783</v>
      </c>
      <c r="E437" s="819" t="s">
        <v>3140</v>
      </c>
      <c r="F437" s="737" t="s">
        <v>3126</v>
      </c>
      <c r="G437" s="737" t="s">
        <v>3662</v>
      </c>
      <c r="H437" s="737" t="s">
        <v>555</v>
      </c>
      <c r="I437" s="737" t="s">
        <v>3684</v>
      </c>
      <c r="J437" s="737" t="s">
        <v>3685</v>
      </c>
      <c r="K437" s="737" t="s">
        <v>3683</v>
      </c>
      <c r="L437" s="738">
        <v>111.81</v>
      </c>
      <c r="M437" s="738">
        <v>335.43</v>
      </c>
      <c r="N437" s="737">
        <v>3</v>
      </c>
      <c r="O437" s="820">
        <v>1</v>
      </c>
      <c r="P437" s="738">
        <v>335.43</v>
      </c>
      <c r="Q437" s="753">
        <v>1</v>
      </c>
      <c r="R437" s="737">
        <v>3</v>
      </c>
      <c r="S437" s="753">
        <v>1</v>
      </c>
      <c r="T437" s="820">
        <v>1</v>
      </c>
      <c r="U437" s="776">
        <v>1</v>
      </c>
    </row>
    <row r="438" spans="1:21" ht="14.4" customHeight="1" x14ac:dyDescent="0.3">
      <c r="A438" s="736">
        <v>21</v>
      </c>
      <c r="B438" s="737" t="s">
        <v>2715</v>
      </c>
      <c r="C438" s="737" t="s">
        <v>3131</v>
      </c>
      <c r="D438" s="818" t="s">
        <v>4783</v>
      </c>
      <c r="E438" s="819" t="s">
        <v>3140</v>
      </c>
      <c r="F438" s="737" t="s">
        <v>3126</v>
      </c>
      <c r="G438" s="737" t="s">
        <v>3662</v>
      </c>
      <c r="H438" s="737" t="s">
        <v>555</v>
      </c>
      <c r="I438" s="737" t="s">
        <v>3686</v>
      </c>
      <c r="J438" s="737" t="s">
        <v>3687</v>
      </c>
      <c r="K438" s="737" t="s">
        <v>3683</v>
      </c>
      <c r="L438" s="738">
        <v>111.81</v>
      </c>
      <c r="M438" s="738">
        <v>559.04999999999995</v>
      </c>
      <c r="N438" s="737">
        <v>5</v>
      </c>
      <c r="O438" s="820">
        <v>0.5</v>
      </c>
      <c r="P438" s="738">
        <v>559.04999999999995</v>
      </c>
      <c r="Q438" s="753">
        <v>1</v>
      </c>
      <c r="R438" s="737">
        <v>5</v>
      </c>
      <c r="S438" s="753">
        <v>1</v>
      </c>
      <c r="T438" s="820">
        <v>0.5</v>
      </c>
      <c r="U438" s="776">
        <v>1</v>
      </c>
    </row>
    <row r="439" spans="1:21" ht="14.4" customHeight="1" x14ac:dyDescent="0.3">
      <c r="A439" s="736">
        <v>21</v>
      </c>
      <c r="B439" s="737" t="s">
        <v>2715</v>
      </c>
      <c r="C439" s="737" t="s">
        <v>3131</v>
      </c>
      <c r="D439" s="818" t="s">
        <v>4783</v>
      </c>
      <c r="E439" s="819" t="s">
        <v>3140</v>
      </c>
      <c r="F439" s="737" t="s">
        <v>3126</v>
      </c>
      <c r="G439" s="737" t="s">
        <v>3662</v>
      </c>
      <c r="H439" s="737" t="s">
        <v>555</v>
      </c>
      <c r="I439" s="737" t="s">
        <v>3688</v>
      </c>
      <c r="J439" s="737" t="s">
        <v>3689</v>
      </c>
      <c r="K439" s="737" t="s">
        <v>3683</v>
      </c>
      <c r="L439" s="738">
        <v>138.88999999999999</v>
      </c>
      <c r="M439" s="738">
        <v>416.66999999999996</v>
      </c>
      <c r="N439" s="737">
        <v>3</v>
      </c>
      <c r="O439" s="820">
        <v>0.5</v>
      </c>
      <c r="P439" s="738">
        <v>416.66999999999996</v>
      </c>
      <c r="Q439" s="753">
        <v>1</v>
      </c>
      <c r="R439" s="737">
        <v>3</v>
      </c>
      <c r="S439" s="753">
        <v>1</v>
      </c>
      <c r="T439" s="820">
        <v>0.5</v>
      </c>
      <c r="U439" s="776">
        <v>1</v>
      </c>
    </row>
    <row r="440" spans="1:21" ht="14.4" customHeight="1" x14ac:dyDescent="0.3">
      <c r="A440" s="736">
        <v>21</v>
      </c>
      <c r="B440" s="737" t="s">
        <v>2715</v>
      </c>
      <c r="C440" s="737" t="s">
        <v>3131</v>
      </c>
      <c r="D440" s="818" t="s">
        <v>4783</v>
      </c>
      <c r="E440" s="819" t="s">
        <v>3140</v>
      </c>
      <c r="F440" s="737" t="s">
        <v>3126</v>
      </c>
      <c r="G440" s="737" t="s">
        <v>3662</v>
      </c>
      <c r="H440" s="737" t="s">
        <v>555</v>
      </c>
      <c r="I440" s="737" t="s">
        <v>3690</v>
      </c>
      <c r="J440" s="737" t="s">
        <v>3691</v>
      </c>
      <c r="K440" s="737" t="s">
        <v>3692</v>
      </c>
      <c r="L440" s="738">
        <v>35.619999999999997</v>
      </c>
      <c r="M440" s="738">
        <v>427.43999999999994</v>
      </c>
      <c r="N440" s="737">
        <v>12</v>
      </c>
      <c r="O440" s="820">
        <v>0.5</v>
      </c>
      <c r="P440" s="738">
        <v>427.43999999999994</v>
      </c>
      <c r="Q440" s="753">
        <v>1</v>
      </c>
      <c r="R440" s="737">
        <v>12</v>
      </c>
      <c r="S440" s="753">
        <v>1</v>
      </c>
      <c r="T440" s="820">
        <v>0.5</v>
      </c>
      <c r="U440" s="776">
        <v>1</v>
      </c>
    </row>
    <row r="441" spans="1:21" ht="14.4" customHeight="1" x14ac:dyDescent="0.3">
      <c r="A441" s="736">
        <v>21</v>
      </c>
      <c r="B441" s="737" t="s">
        <v>2715</v>
      </c>
      <c r="C441" s="737" t="s">
        <v>3131</v>
      </c>
      <c r="D441" s="818" t="s">
        <v>4783</v>
      </c>
      <c r="E441" s="819" t="s">
        <v>3140</v>
      </c>
      <c r="F441" s="737" t="s">
        <v>3126</v>
      </c>
      <c r="G441" s="737" t="s">
        <v>3662</v>
      </c>
      <c r="H441" s="737" t="s">
        <v>555</v>
      </c>
      <c r="I441" s="737" t="s">
        <v>3693</v>
      </c>
      <c r="J441" s="737" t="s">
        <v>3694</v>
      </c>
      <c r="K441" s="737" t="s">
        <v>3683</v>
      </c>
      <c r="L441" s="738">
        <v>111.81</v>
      </c>
      <c r="M441" s="738">
        <v>223.62</v>
      </c>
      <c r="N441" s="737">
        <v>2</v>
      </c>
      <c r="O441" s="820">
        <v>0.5</v>
      </c>
      <c r="P441" s="738">
        <v>223.62</v>
      </c>
      <c r="Q441" s="753">
        <v>1</v>
      </c>
      <c r="R441" s="737">
        <v>2</v>
      </c>
      <c r="S441" s="753">
        <v>1</v>
      </c>
      <c r="T441" s="820">
        <v>0.5</v>
      </c>
      <c r="U441" s="776">
        <v>1</v>
      </c>
    </row>
    <row r="442" spans="1:21" ht="14.4" customHeight="1" x14ac:dyDescent="0.3">
      <c r="A442" s="736">
        <v>21</v>
      </c>
      <c r="B442" s="737" t="s">
        <v>2715</v>
      </c>
      <c r="C442" s="737" t="s">
        <v>3131</v>
      </c>
      <c r="D442" s="818" t="s">
        <v>4783</v>
      </c>
      <c r="E442" s="819" t="s">
        <v>3140</v>
      </c>
      <c r="F442" s="737" t="s">
        <v>3126</v>
      </c>
      <c r="G442" s="737" t="s">
        <v>3272</v>
      </c>
      <c r="H442" s="737" t="s">
        <v>555</v>
      </c>
      <c r="I442" s="737" t="s">
        <v>3695</v>
      </c>
      <c r="J442" s="737" t="s">
        <v>3696</v>
      </c>
      <c r="K442" s="737" t="s">
        <v>3697</v>
      </c>
      <c r="L442" s="738">
        <v>24.78</v>
      </c>
      <c r="M442" s="738">
        <v>148.68</v>
      </c>
      <c r="N442" s="737">
        <v>6</v>
      </c>
      <c r="O442" s="820">
        <v>1</v>
      </c>
      <c r="P442" s="738"/>
      <c r="Q442" s="753">
        <v>0</v>
      </c>
      <c r="R442" s="737"/>
      <c r="S442" s="753">
        <v>0</v>
      </c>
      <c r="T442" s="820"/>
      <c r="U442" s="776">
        <v>0</v>
      </c>
    </row>
    <row r="443" spans="1:21" ht="14.4" customHeight="1" x14ac:dyDescent="0.3">
      <c r="A443" s="736">
        <v>21</v>
      </c>
      <c r="B443" s="737" t="s">
        <v>2715</v>
      </c>
      <c r="C443" s="737" t="s">
        <v>3131</v>
      </c>
      <c r="D443" s="818" t="s">
        <v>4783</v>
      </c>
      <c r="E443" s="819" t="s">
        <v>3140</v>
      </c>
      <c r="F443" s="737" t="s">
        <v>3126</v>
      </c>
      <c r="G443" s="737" t="s">
        <v>3272</v>
      </c>
      <c r="H443" s="737" t="s">
        <v>555</v>
      </c>
      <c r="I443" s="737" t="s">
        <v>1068</v>
      </c>
      <c r="J443" s="737" t="s">
        <v>3273</v>
      </c>
      <c r="K443" s="737" t="s">
        <v>3274</v>
      </c>
      <c r="L443" s="738">
        <v>99.11</v>
      </c>
      <c r="M443" s="738">
        <v>396.44</v>
      </c>
      <c r="N443" s="737">
        <v>4</v>
      </c>
      <c r="O443" s="820">
        <v>2</v>
      </c>
      <c r="P443" s="738">
        <v>396.44</v>
      </c>
      <c r="Q443" s="753">
        <v>1</v>
      </c>
      <c r="R443" s="737">
        <v>4</v>
      </c>
      <c r="S443" s="753">
        <v>1</v>
      </c>
      <c r="T443" s="820">
        <v>2</v>
      </c>
      <c r="U443" s="776">
        <v>1</v>
      </c>
    </row>
    <row r="444" spans="1:21" ht="14.4" customHeight="1" x14ac:dyDescent="0.3">
      <c r="A444" s="736">
        <v>21</v>
      </c>
      <c r="B444" s="737" t="s">
        <v>2715</v>
      </c>
      <c r="C444" s="737" t="s">
        <v>3131</v>
      </c>
      <c r="D444" s="818" t="s">
        <v>4783</v>
      </c>
      <c r="E444" s="819" t="s">
        <v>3140</v>
      </c>
      <c r="F444" s="737" t="s">
        <v>3126</v>
      </c>
      <c r="G444" s="737" t="s">
        <v>3406</v>
      </c>
      <c r="H444" s="737" t="s">
        <v>555</v>
      </c>
      <c r="I444" s="737" t="s">
        <v>3698</v>
      </c>
      <c r="J444" s="737" t="s">
        <v>3699</v>
      </c>
      <c r="K444" s="737" t="s">
        <v>3700</v>
      </c>
      <c r="L444" s="738">
        <v>1195.75</v>
      </c>
      <c r="M444" s="738">
        <v>7174.5</v>
      </c>
      <c r="N444" s="737">
        <v>6</v>
      </c>
      <c r="O444" s="820">
        <v>1</v>
      </c>
      <c r="P444" s="738">
        <v>7174.5</v>
      </c>
      <c r="Q444" s="753">
        <v>1</v>
      </c>
      <c r="R444" s="737">
        <v>6</v>
      </c>
      <c r="S444" s="753">
        <v>1</v>
      </c>
      <c r="T444" s="820">
        <v>1</v>
      </c>
      <c r="U444" s="776">
        <v>1</v>
      </c>
    </row>
    <row r="445" spans="1:21" ht="14.4" customHeight="1" x14ac:dyDescent="0.3">
      <c r="A445" s="736">
        <v>21</v>
      </c>
      <c r="B445" s="737" t="s">
        <v>2715</v>
      </c>
      <c r="C445" s="737" t="s">
        <v>3131</v>
      </c>
      <c r="D445" s="818" t="s">
        <v>4783</v>
      </c>
      <c r="E445" s="819" t="s">
        <v>3140</v>
      </c>
      <c r="F445" s="737" t="s">
        <v>3126</v>
      </c>
      <c r="G445" s="737" t="s">
        <v>3442</v>
      </c>
      <c r="H445" s="737" t="s">
        <v>555</v>
      </c>
      <c r="I445" s="737" t="s">
        <v>3701</v>
      </c>
      <c r="J445" s="737" t="s">
        <v>842</v>
      </c>
      <c r="K445" s="737" t="s">
        <v>3702</v>
      </c>
      <c r="L445" s="738">
        <v>316.36</v>
      </c>
      <c r="M445" s="738">
        <v>632.72</v>
      </c>
      <c r="N445" s="737">
        <v>2</v>
      </c>
      <c r="O445" s="820">
        <v>0.5</v>
      </c>
      <c r="P445" s="738"/>
      <c r="Q445" s="753">
        <v>0</v>
      </c>
      <c r="R445" s="737"/>
      <c r="S445" s="753">
        <v>0</v>
      </c>
      <c r="T445" s="820"/>
      <c r="U445" s="776">
        <v>0</v>
      </c>
    </row>
    <row r="446" spans="1:21" ht="14.4" customHeight="1" x14ac:dyDescent="0.3">
      <c r="A446" s="736">
        <v>21</v>
      </c>
      <c r="B446" s="737" t="s">
        <v>2715</v>
      </c>
      <c r="C446" s="737" t="s">
        <v>3131</v>
      </c>
      <c r="D446" s="818" t="s">
        <v>4783</v>
      </c>
      <c r="E446" s="819" t="s">
        <v>3140</v>
      </c>
      <c r="F446" s="737" t="s">
        <v>3126</v>
      </c>
      <c r="G446" s="737" t="s">
        <v>3703</v>
      </c>
      <c r="H446" s="737" t="s">
        <v>555</v>
      </c>
      <c r="I446" s="737" t="s">
        <v>3704</v>
      </c>
      <c r="J446" s="737" t="s">
        <v>3705</v>
      </c>
      <c r="K446" s="737" t="s">
        <v>3706</v>
      </c>
      <c r="L446" s="738">
        <v>0</v>
      </c>
      <c r="M446" s="738">
        <v>0</v>
      </c>
      <c r="N446" s="737">
        <v>5</v>
      </c>
      <c r="O446" s="820">
        <v>2</v>
      </c>
      <c r="P446" s="738">
        <v>0</v>
      </c>
      <c r="Q446" s="753"/>
      <c r="R446" s="737">
        <v>3</v>
      </c>
      <c r="S446" s="753">
        <v>0.6</v>
      </c>
      <c r="T446" s="820">
        <v>1</v>
      </c>
      <c r="U446" s="776">
        <v>0.5</v>
      </c>
    </row>
    <row r="447" spans="1:21" ht="14.4" customHeight="1" x14ac:dyDescent="0.3">
      <c r="A447" s="736">
        <v>21</v>
      </c>
      <c r="B447" s="737" t="s">
        <v>2715</v>
      </c>
      <c r="C447" s="737" t="s">
        <v>3131</v>
      </c>
      <c r="D447" s="818" t="s">
        <v>4783</v>
      </c>
      <c r="E447" s="819" t="s">
        <v>3140</v>
      </c>
      <c r="F447" s="737" t="s">
        <v>3126</v>
      </c>
      <c r="G447" s="737" t="s">
        <v>3275</v>
      </c>
      <c r="H447" s="737" t="s">
        <v>555</v>
      </c>
      <c r="I447" s="737" t="s">
        <v>730</v>
      </c>
      <c r="J447" s="737" t="s">
        <v>731</v>
      </c>
      <c r="K447" s="737" t="s">
        <v>3276</v>
      </c>
      <c r="L447" s="738">
        <v>0</v>
      </c>
      <c r="M447" s="738">
        <v>0</v>
      </c>
      <c r="N447" s="737">
        <v>1</v>
      </c>
      <c r="O447" s="820">
        <v>0.5</v>
      </c>
      <c r="P447" s="738">
        <v>0</v>
      </c>
      <c r="Q447" s="753"/>
      <c r="R447" s="737">
        <v>1</v>
      </c>
      <c r="S447" s="753">
        <v>1</v>
      </c>
      <c r="T447" s="820">
        <v>0.5</v>
      </c>
      <c r="U447" s="776">
        <v>1</v>
      </c>
    </row>
    <row r="448" spans="1:21" ht="14.4" customHeight="1" x14ac:dyDescent="0.3">
      <c r="A448" s="736">
        <v>21</v>
      </c>
      <c r="B448" s="737" t="s">
        <v>2715</v>
      </c>
      <c r="C448" s="737" t="s">
        <v>3131</v>
      </c>
      <c r="D448" s="818" t="s">
        <v>4783</v>
      </c>
      <c r="E448" s="819" t="s">
        <v>3140</v>
      </c>
      <c r="F448" s="737" t="s">
        <v>3126</v>
      </c>
      <c r="G448" s="737" t="s">
        <v>3277</v>
      </c>
      <c r="H448" s="737" t="s">
        <v>555</v>
      </c>
      <c r="I448" s="737" t="s">
        <v>2051</v>
      </c>
      <c r="J448" s="737" t="s">
        <v>2052</v>
      </c>
      <c r="K448" s="737" t="s">
        <v>3278</v>
      </c>
      <c r="L448" s="738">
        <v>77.14</v>
      </c>
      <c r="M448" s="738">
        <v>77.14</v>
      </c>
      <c r="N448" s="737">
        <v>1</v>
      </c>
      <c r="O448" s="820">
        <v>1</v>
      </c>
      <c r="P448" s="738"/>
      <c r="Q448" s="753">
        <v>0</v>
      </c>
      <c r="R448" s="737"/>
      <c r="S448" s="753">
        <v>0</v>
      </c>
      <c r="T448" s="820"/>
      <c r="U448" s="776">
        <v>0</v>
      </c>
    </row>
    <row r="449" spans="1:21" ht="14.4" customHeight="1" x14ac:dyDescent="0.3">
      <c r="A449" s="736">
        <v>21</v>
      </c>
      <c r="B449" s="737" t="s">
        <v>2715</v>
      </c>
      <c r="C449" s="737" t="s">
        <v>3131</v>
      </c>
      <c r="D449" s="818" t="s">
        <v>4783</v>
      </c>
      <c r="E449" s="819" t="s">
        <v>3140</v>
      </c>
      <c r="F449" s="737" t="s">
        <v>3126</v>
      </c>
      <c r="G449" s="737" t="s">
        <v>3279</v>
      </c>
      <c r="H449" s="737" t="s">
        <v>1499</v>
      </c>
      <c r="I449" s="737" t="s">
        <v>1531</v>
      </c>
      <c r="J449" s="737" t="s">
        <v>2938</v>
      </c>
      <c r="K449" s="737" t="s">
        <v>2939</v>
      </c>
      <c r="L449" s="738">
        <v>0</v>
      </c>
      <c r="M449" s="738">
        <v>0</v>
      </c>
      <c r="N449" s="737">
        <v>2</v>
      </c>
      <c r="O449" s="820">
        <v>1.5</v>
      </c>
      <c r="P449" s="738"/>
      <c r="Q449" s="753"/>
      <c r="R449" s="737"/>
      <c r="S449" s="753">
        <v>0</v>
      </c>
      <c r="T449" s="820"/>
      <c r="U449" s="776">
        <v>0</v>
      </c>
    </row>
    <row r="450" spans="1:21" ht="14.4" customHeight="1" x14ac:dyDescent="0.3">
      <c r="A450" s="736">
        <v>21</v>
      </c>
      <c r="B450" s="737" t="s">
        <v>2715</v>
      </c>
      <c r="C450" s="737" t="s">
        <v>3131</v>
      </c>
      <c r="D450" s="818" t="s">
        <v>4783</v>
      </c>
      <c r="E450" s="819" t="s">
        <v>3140</v>
      </c>
      <c r="F450" s="737" t="s">
        <v>3126</v>
      </c>
      <c r="G450" s="737" t="s">
        <v>3280</v>
      </c>
      <c r="H450" s="737" t="s">
        <v>555</v>
      </c>
      <c r="I450" s="737" t="s">
        <v>690</v>
      </c>
      <c r="J450" s="737" t="s">
        <v>691</v>
      </c>
      <c r="K450" s="737" t="s">
        <v>3281</v>
      </c>
      <c r="L450" s="738">
        <v>42.08</v>
      </c>
      <c r="M450" s="738">
        <v>84.16</v>
      </c>
      <c r="N450" s="737">
        <v>2</v>
      </c>
      <c r="O450" s="820">
        <v>0.5</v>
      </c>
      <c r="P450" s="738">
        <v>84.16</v>
      </c>
      <c r="Q450" s="753">
        <v>1</v>
      </c>
      <c r="R450" s="737">
        <v>2</v>
      </c>
      <c r="S450" s="753">
        <v>1</v>
      </c>
      <c r="T450" s="820">
        <v>0.5</v>
      </c>
      <c r="U450" s="776">
        <v>1</v>
      </c>
    </row>
    <row r="451" spans="1:21" ht="14.4" customHeight="1" x14ac:dyDescent="0.3">
      <c r="A451" s="736">
        <v>21</v>
      </c>
      <c r="B451" s="737" t="s">
        <v>2715</v>
      </c>
      <c r="C451" s="737" t="s">
        <v>3131</v>
      </c>
      <c r="D451" s="818" t="s">
        <v>4783</v>
      </c>
      <c r="E451" s="819" t="s">
        <v>3140</v>
      </c>
      <c r="F451" s="737" t="s">
        <v>3126</v>
      </c>
      <c r="G451" s="737" t="s">
        <v>3280</v>
      </c>
      <c r="H451" s="737" t="s">
        <v>555</v>
      </c>
      <c r="I451" s="737" t="s">
        <v>3282</v>
      </c>
      <c r="J451" s="737" t="s">
        <v>691</v>
      </c>
      <c r="K451" s="737" t="s">
        <v>3283</v>
      </c>
      <c r="L451" s="738">
        <v>210.38</v>
      </c>
      <c r="M451" s="738">
        <v>210.38</v>
      </c>
      <c r="N451" s="737">
        <v>1</v>
      </c>
      <c r="O451" s="820">
        <v>1</v>
      </c>
      <c r="P451" s="738"/>
      <c r="Q451" s="753">
        <v>0</v>
      </c>
      <c r="R451" s="737"/>
      <c r="S451" s="753">
        <v>0</v>
      </c>
      <c r="T451" s="820"/>
      <c r="U451" s="776">
        <v>0</v>
      </c>
    </row>
    <row r="452" spans="1:21" ht="14.4" customHeight="1" x14ac:dyDescent="0.3">
      <c r="A452" s="736">
        <v>21</v>
      </c>
      <c r="B452" s="737" t="s">
        <v>2715</v>
      </c>
      <c r="C452" s="737" t="s">
        <v>3131</v>
      </c>
      <c r="D452" s="818" t="s">
        <v>4783</v>
      </c>
      <c r="E452" s="819" t="s">
        <v>3140</v>
      </c>
      <c r="F452" s="737" t="s">
        <v>3126</v>
      </c>
      <c r="G452" s="737" t="s">
        <v>3329</v>
      </c>
      <c r="H452" s="737" t="s">
        <v>555</v>
      </c>
      <c r="I452" s="737" t="s">
        <v>1803</v>
      </c>
      <c r="J452" s="737" t="s">
        <v>1804</v>
      </c>
      <c r="K452" s="737" t="s">
        <v>3707</v>
      </c>
      <c r="L452" s="738">
        <v>33.44</v>
      </c>
      <c r="M452" s="738">
        <v>66.88</v>
      </c>
      <c r="N452" s="737">
        <v>2</v>
      </c>
      <c r="O452" s="820">
        <v>0.5</v>
      </c>
      <c r="P452" s="738">
        <v>66.88</v>
      </c>
      <c r="Q452" s="753">
        <v>1</v>
      </c>
      <c r="R452" s="737">
        <v>2</v>
      </c>
      <c r="S452" s="753">
        <v>1</v>
      </c>
      <c r="T452" s="820">
        <v>0.5</v>
      </c>
      <c r="U452" s="776">
        <v>1</v>
      </c>
    </row>
    <row r="453" spans="1:21" ht="14.4" customHeight="1" x14ac:dyDescent="0.3">
      <c r="A453" s="736">
        <v>21</v>
      </c>
      <c r="B453" s="737" t="s">
        <v>2715</v>
      </c>
      <c r="C453" s="737" t="s">
        <v>3131</v>
      </c>
      <c r="D453" s="818" t="s">
        <v>4783</v>
      </c>
      <c r="E453" s="819" t="s">
        <v>3140</v>
      </c>
      <c r="F453" s="737" t="s">
        <v>3126</v>
      </c>
      <c r="G453" s="737" t="s">
        <v>3708</v>
      </c>
      <c r="H453" s="737" t="s">
        <v>555</v>
      </c>
      <c r="I453" s="737" t="s">
        <v>3709</v>
      </c>
      <c r="J453" s="737" t="s">
        <v>3710</v>
      </c>
      <c r="K453" s="737" t="s">
        <v>3711</v>
      </c>
      <c r="L453" s="738">
        <v>0</v>
      </c>
      <c r="M453" s="738">
        <v>0</v>
      </c>
      <c r="N453" s="737">
        <v>1</v>
      </c>
      <c r="O453" s="820">
        <v>1</v>
      </c>
      <c r="P453" s="738"/>
      <c r="Q453" s="753"/>
      <c r="R453" s="737"/>
      <c r="S453" s="753">
        <v>0</v>
      </c>
      <c r="T453" s="820"/>
      <c r="U453" s="776">
        <v>0</v>
      </c>
    </row>
    <row r="454" spans="1:21" ht="14.4" customHeight="1" x14ac:dyDescent="0.3">
      <c r="A454" s="736">
        <v>21</v>
      </c>
      <c r="B454" s="737" t="s">
        <v>2715</v>
      </c>
      <c r="C454" s="737" t="s">
        <v>3131</v>
      </c>
      <c r="D454" s="818" t="s">
        <v>4783</v>
      </c>
      <c r="E454" s="819" t="s">
        <v>3140</v>
      </c>
      <c r="F454" s="737" t="s">
        <v>3126</v>
      </c>
      <c r="G454" s="737" t="s">
        <v>3521</v>
      </c>
      <c r="H454" s="737" t="s">
        <v>1499</v>
      </c>
      <c r="I454" s="737" t="s">
        <v>1647</v>
      </c>
      <c r="J454" s="737" t="s">
        <v>2916</v>
      </c>
      <c r="K454" s="737" t="s">
        <v>2917</v>
      </c>
      <c r="L454" s="738">
        <v>502.31</v>
      </c>
      <c r="M454" s="738">
        <v>4018.4800000000005</v>
      </c>
      <c r="N454" s="737">
        <v>8</v>
      </c>
      <c r="O454" s="820">
        <v>8</v>
      </c>
      <c r="P454" s="738">
        <v>2511.5500000000002</v>
      </c>
      <c r="Q454" s="753">
        <v>0.625</v>
      </c>
      <c r="R454" s="737">
        <v>5</v>
      </c>
      <c r="S454" s="753">
        <v>0.625</v>
      </c>
      <c r="T454" s="820">
        <v>5</v>
      </c>
      <c r="U454" s="776">
        <v>0.625</v>
      </c>
    </row>
    <row r="455" spans="1:21" ht="14.4" customHeight="1" x14ac:dyDescent="0.3">
      <c r="A455" s="736">
        <v>21</v>
      </c>
      <c r="B455" s="737" t="s">
        <v>2715</v>
      </c>
      <c r="C455" s="737" t="s">
        <v>3131</v>
      </c>
      <c r="D455" s="818" t="s">
        <v>4783</v>
      </c>
      <c r="E455" s="819" t="s">
        <v>3140</v>
      </c>
      <c r="F455" s="737" t="s">
        <v>3126</v>
      </c>
      <c r="G455" s="737" t="s">
        <v>3332</v>
      </c>
      <c r="H455" s="737" t="s">
        <v>555</v>
      </c>
      <c r="I455" s="737" t="s">
        <v>999</v>
      </c>
      <c r="J455" s="737" t="s">
        <v>707</v>
      </c>
      <c r="K455" s="737" t="s">
        <v>3457</v>
      </c>
      <c r="L455" s="738">
        <v>85.76</v>
      </c>
      <c r="M455" s="738">
        <v>343.04</v>
      </c>
      <c r="N455" s="737">
        <v>4</v>
      </c>
      <c r="O455" s="820">
        <v>2.5</v>
      </c>
      <c r="P455" s="738">
        <v>257.28000000000003</v>
      </c>
      <c r="Q455" s="753">
        <v>0.75</v>
      </c>
      <c r="R455" s="737">
        <v>3</v>
      </c>
      <c r="S455" s="753">
        <v>0.75</v>
      </c>
      <c r="T455" s="820">
        <v>2</v>
      </c>
      <c r="U455" s="776">
        <v>0.8</v>
      </c>
    </row>
    <row r="456" spans="1:21" ht="14.4" customHeight="1" x14ac:dyDescent="0.3">
      <c r="A456" s="736">
        <v>21</v>
      </c>
      <c r="B456" s="737" t="s">
        <v>2715</v>
      </c>
      <c r="C456" s="737" t="s">
        <v>3131</v>
      </c>
      <c r="D456" s="818" t="s">
        <v>4783</v>
      </c>
      <c r="E456" s="819" t="s">
        <v>3140</v>
      </c>
      <c r="F456" s="737" t="s">
        <v>3126</v>
      </c>
      <c r="G456" s="737" t="s">
        <v>3332</v>
      </c>
      <c r="H456" s="737" t="s">
        <v>555</v>
      </c>
      <c r="I456" s="737" t="s">
        <v>706</v>
      </c>
      <c r="J456" s="737" t="s">
        <v>707</v>
      </c>
      <c r="K456" s="737" t="s">
        <v>3333</v>
      </c>
      <c r="L456" s="738">
        <v>55.16</v>
      </c>
      <c r="M456" s="738">
        <v>330.96</v>
      </c>
      <c r="N456" s="737">
        <v>6</v>
      </c>
      <c r="O456" s="820">
        <v>1.5</v>
      </c>
      <c r="P456" s="738"/>
      <c r="Q456" s="753">
        <v>0</v>
      </c>
      <c r="R456" s="737"/>
      <c r="S456" s="753">
        <v>0</v>
      </c>
      <c r="T456" s="820"/>
      <c r="U456" s="776">
        <v>0</v>
      </c>
    </row>
    <row r="457" spans="1:21" ht="14.4" customHeight="1" x14ac:dyDescent="0.3">
      <c r="A457" s="736">
        <v>21</v>
      </c>
      <c r="B457" s="737" t="s">
        <v>2715</v>
      </c>
      <c r="C457" s="737" t="s">
        <v>3131</v>
      </c>
      <c r="D457" s="818" t="s">
        <v>4783</v>
      </c>
      <c r="E457" s="819" t="s">
        <v>3140</v>
      </c>
      <c r="F457" s="737" t="s">
        <v>3126</v>
      </c>
      <c r="G457" s="737" t="s">
        <v>3712</v>
      </c>
      <c r="H457" s="737" t="s">
        <v>555</v>
      </c>
      <c r="I457" s="737" t="s">
        <v>3713</v>
      </c>
      <c r="J457" s="737" t="s">
        <v>3714</v>
      </c>
      <c r="K457" s="737" t="s">
        <v>3715</v>
      </c>
      <c r="L457" s="738">
        <v>45.05</v>
      </c>
      <c r="M457" s="738">
        <v>90.1</v>
      </c>
      <c r="N457" s="737">
        <v>2</v>
      </c>
      <c r="O457" s="820">
        <v>0.5</v>
      </c>
      <c r="P457" s="738"/>
      <c r="Q457" s="753">
        <v>0</v>
      </c>
      <c r="R457" s="737"/>
      <c r="S457" s="753">
        <v>0</v>
      </c>
      <c r="T457" s="820"/>
      <c r="U457" s="776">
        <v>0</v>
      </c>
    </row>
    <row r="458" spans="1:21" ht="14.4" customHeight="1" x14ac:dyDescent="0.3">
      <c r="A458" s="736">
        <v>21</v>
      </c>
      <c r="B458" s="737" t="s">
        <v>2715</v>
      </c>
      <c r="C458" s="737" t="s">
        <v>3131</v>
      </c>
      <c r="D458" s="818" t="s">
        <v>4783</v>
      </c>
      <c r="E458" s="819" t="s">
        <v>3140</v>
      </c>
      <c r="F458" s="737" t="s">
        <v>3126</v>
      </c>
      <c r="G458" s="737" t="s">
        <v>3716</v>
      </c>
      <c r="H458" s="737" t="s">
        <v>555</v>
      </c>
      <c r="I458" s="737" t="s">
        <v>3717</v>
      </c>
      <c r="J458" s="737" t="s">
        <v>3718</v>
      </c>
      <c r="K458" s="737" t="s">
        <v>3719</v>
      </c>
      <c r="L458" s="738">
        <v>741.69</v>
      </c>
      <c r="M458" s="738">
        <v>2225.0700000000002</v>
      </c>
      <c r="N458" s="737">
        <v>3</v>
      </c>
      <c r="O458" s="820">
        <v>1</v>
      </c>
      <c r="P458" s="738">
        <v>2225.0700000000002</v>
      </c>
      <c r="Q458" s="753">
        <v>1</v>
      </c>
      <c r="R458" s="737">
        <v>3</v>
      </c>
      <c r="S458" s="753">
        <v>1</v>
      </c>
      <c r="T458" s="820">
        <v>1</v>
      </c>
      <c r="U458" s="776">
        <v>1</v>
      </c>
    </row>
    <row r="459" spans="1:21" ht="14.4" customHeight="1" x14ac:dyDescent="0.3">
      <c r="A459" s="736">
        <v>21</v>
      </c>
      <c r="B459" s="737" t="s">
        <v>2715</v>
      </c>
      <c r="C459" s="737" t="s">
        <v>3131</v>
      </c>
      <c r="D459" s="818" t="s">
        <v>4783</v>
      </c>
      <c r="E459" s="819" t="s">
        <v>3140</v>
      </c>
      <c r="F459" s="737" t="s">
        <v>3126</v>
      </c>
      <c r="G459" s="737" t="s">
        <v>3338</v>
      </c>
      <c r="H459" s="737" t="s">
        <v>1499</v>
      </c>
      <c r="I459" s="737" t="s">
        <v>3339</v>
      </c>
      <c r="J459" s="737" t="s">
        <v>1699</v>
      </c>
      <c r="K459" s="737" t="s">
        <v>3340</v>
      </c>
      <c r="L459" s="738">
        <v>0</v>
      </c>
      <c r="M459" s="738">
        <v>0</v>
      </c>
      <c r="N459" s="737">
        <v>2</v>
      </c>
      <c r="O459" s="820">
        <v>1.5</v>
      </c>
      <c r="P459" s="738">
        <v>0</v>
      </c>
      <c r="Q459" s="753"/>
      <c r="R459" s="737">
        <v>1</v>
      </c>
      <c r="S459" s="753">
        <v>0.5</v>
      </c>
      <c r="T459" s="820">
        <v>1</v>
      </c>
      <c r="U459" s="776">
        <v>0.66666666666666663</v>
      </c>
    </row>
    <row r="460" spans="1:21" ht="14.4" customHeight="1" x14ac:dyDescent="0.3">
      <c r="A460" s="736">
        <v>21</v>
      </c>
      <c r="B460" s="737" t="s">
        <v>2715</v>
      </c>
      <c r="C460" s="737" t="s">
        <v>3131</v>
      </c>
      <c r="D460" s="818" t="s">
        <v>4783</v>
      </c>
      <c r="E460" s="819" t="s">
        <v>3140</v>
      </c>
      <c r="F460" s="737" t="s">
        <v>3126</v>
      </c>
      <c r="G460" s="737" t="s">
        <v>3338</v>
      </c>
      <c r="H460" s="737" t="s">
        <v>555</v>
      </c>
      <c r="I460" s="737" t="s">
        <v>3720</v>
      </c>
      <c r="J460" s="737" t="s">
        <v>3721</v>
      </c>
      <c r="K460" s="737" t="s">
        <v>3722</v>
      </c>
      <c r="L460" s="738">
        <v>0</v>
      </c>
      <c r="M460" s="738">
        <v>0</v>
      </c>
      <c r="N460" s="737">
        <v>2</v>
      </c>
      <c r="O460" s="820">
        <v>2</v>
      </c>
      <c r="P460" s="738"/>
      <c r="Q460" s="753"/>
      <c r="R460" s="737"/>
      <c r="S460" s="753">
        <v>0</v>
      </c>
      <c r="T460" s="820"/>
      <c r="U460" s="776">
        <v>0</v>
      </c>
    </row>
    <row r="461" spans="1:21" ht="14.4" customHeight="1" x14ac:dyDescent="0.3">
      <c r="A461" s="736">
        <v>21</v>
      </c>
      <c r="B461" s="737" t="s">
        <v>2715</v>
      </c>
      <c r="C461" s="737" t="s">
        <v>3131</v>
      </c>
      <c r="D461" s="818" t="s">
        <v>4783</v>
      </c>
      <c r="E461" s="819" t="s">
        <v>3140</v>
      </c>
      <c r="F461" s="737" t="s">
        <v>3126</v>
      </c>
      <c r="G461" s="737" t="s">
        <v>3338</v>
      </c>
      <c r="H461" s="737" t="s">
        <v>555</v>
      </c>
      <c r="I461" s="737" t="s">
        <v>3723</v>
      </c>
      <c r="J461" s="737" t="s">
        <v>3721</v>
      </c>
      <c r="K461" s="737" t="s">
        <v>3340</v>
      </c>
      <c r="L461" s="738">
        <v>0</v>
      </c>
      <c r="M461" s="738">
        <v>0</v>
      </c>
      <c r="N461" s="737">
        <v>2</v>
      </c>
      <c r="O461" s="820">
        <v>1</v>
      </c>
      <c r="P461" s="738"/>
      <c r="Q461" s="753"/>
      <c r="R461" s="737"/>
      <c r="S461" s="753">
        <v>0</v>
      </c>
      <c r="T461" s="820"/>
      <c r="U461" s="776">
        <v>0</v>
      </c>
    </row>
    <row r="462" spans="1:21" ht="14.4" customHeight="1" x14ac:dyDescent="0.3">
      <c r="A462" s="736">
        <v>21</v>
      </c>
      <c r="B462" s="737" t="s">
        <v>2715</v>
      </c>
      <c r="C462" s="737" t="s">
        <v>3131</v>
      </c>
      <c r="D462" s="818" t="s">
        <v>4783</v>
      </c>
      <c r="E462" s="819" t="s">
        <v>3140</v>
      </c>
      <c r="F462" s="737" t="s">
        <v>3126</v>
      </c>
      <c r="G462" s="737" t="s">
        <v>3338</v>
      </c>
      <c r="H462" s="737" t="s">
        <v>555</v>
      </c>
      <c r="I462" s="737" t="s">
        <v>613</v>
      </c>
      <c r="J462" s="737" t="s">
        <v>2957</v>
      </c>
      <c r="K462" s="737" t="s">
        <v>2958</v>
      </c>
      <c r="L462" s="738">
        <v>0</v>
      </c>
      <c r="M462" s="738">
        <v>0</v>
      </c>
      <c r="N462" s="737">
        <v>1</v>
      </c>
      <c r="O462" s="820">
        <v>1</v>
      </c>
      <c r="P462" s="738">
        <v>0</v>
      </c>
      <c r="Q462" s="753"/>
      <c r="R462" s="737">
        <v>1</v>
      </c>
      <c r="S462" s="753">
        <v>1</v>
      </c>
      <c r="T462" s="820">
        <v>1</v>
      </c>
      <c r="U462" s="776">
        <v>1</v>
      </c>
    </row>
    <row r="463" spans="1:21" ht="14.4" customHeight="1" x14ac:dyDescent="0.3">
      <c r="A463" s="736">
        <v>21</v>
      </c>
      <c r="B463" s="737" t="s">
        <v>2715</v>
      </c>
      <c r="C463" s="737" t="s">
        <v>3131</v>
      </c>
      <c r="D463" s="818" t="s">
        <v>4783</v>
      </c>
      <c r="E463" s="819" t="s">
        <v>3140</v>
      </c>
      <c r="F463" s="737" t="s">
        <v>3126</v>
      </c>
      <c r="G463" s="737" t="s">
        <v>3338</v>
      </c>
      <c r="H463" s="737" t="s">
        <v>555</v>
      </c>
      <c r="I463" s="737" t="s">
        <v>610</v>
      </c>
      <c r="J463" s="737" t="s">
        <v>2957</v>
      </c>
      <c r="K463" s="737" t="s">
        <v>3340</v>
      </c>
      <c r="L463" s="738">
        <v>0</v>
      </c>
      <c r="M463" s="738">
        <v>0</v>
      </c>
      <c r="N463" s="737">
        <v>1</v>
      </c>
      <c r="O463" s="820">
        <v>0.5</v>
      </c>
      <c r="P463" s="738">
        <v>0</v>
      </c>
      <c r="Q463" s="753"/>
      <c r="R463" s="737">
        <v>1</v>
      </c>
      <c r="S463" s="753">
        <v>1</v>
      </c>
      <c r="T463" s="820">
        <v>0.5</v>
      </c>
      <c r="U463" s="776">
        <v>1</v>
      </c>
    </row>
    <row r="464" spans="1:21" ht="14.4" customHeight="1" x14ac:dyDescent="0.3">
      <c r="A464" s="736">
        <v>21</v>
      </c>
      <c r="B464" s="737" t="s">
        <v>2715</v>
      </c>
      <c r="C464" s="737" t="s">
        <v>3131</v>
      </c>
      <c r="D464" s="818" t="s">
        <v>4783</v>
      </c>
      <c r="E464" s="819" t="s">
        <v>3140</v>
      </c>
      <c r="F464" s="737" t="s">
        <v>3126</v>
      </c>
      <c r="G464" s="737" t="s">
        <v>3724</v>
      </c>
      <c r="H464" s="737" t="s">
        <v>555</v>
      </c>
      <c r="I464" s="737" t="s">
        <v>3725</v>
      </c>
      <c r="J464" s="737" t="s">
        <v>3726</v>
      </c>
      <c r="K464" s="737" t="s">
        <v>3727</v>
      </c>
      <c r="L464" s="738">
        <v>135.55000000000001</v>
      </c>
      <c r="M464" s="738">
        <v>135.55000000000001</v>
      </c>
      <c r="N464" s="737">
        <v>1</v>
      </c>
      <c r="O464" s="820">
        <v>1</v>
      </c>
      <c r="P464" s="738">
        <v>135.55000000000001</v>
      </c>
      <c r="Q464" s="753">
        <v>1</v>
      </c>
      <c r="R464" s="737">
        <v>1</v>
      </c>
      <c r="S464" s="753">
        <v>1</v>
      </c>
      <c r="T464" s="820">
        <v>1</v>
      </c>
      <c r="U464" s="776">
        <v>1</v>
      </c>
    </row>
    <row r="465" spans="1:21" ht="14.4" customHeight="1" x14ac:dyDescent="0.3">
      <c r="A465" s="736">
        <v>21</v>
      </c>
      <c r="B465" s="737" t="s">
        <v>2715</v>
      </c>
      <c r="C465" s="737" t="s">
        <v>3131</v>
      </c>
      <c r="D465" s="818" t="s">
        <v>4783</v>
      </c>
      <c r="E465" s="819" t="s">
        <v>3140</v>
      </c>
      <c r="F465" s="737" t="s">
        <v>3126</v>
      </c>
      <c r="G465" s="737" t="s">
        <v>3728</v>
      </c>
      <c r="H465" s="737" t="s">
        <v>1499</v>
      </c>
      <c r="I465" s="737" t="s">
        <v>2325</v>
      </c>
      <c r="J465" s="737" t="s">
        <v>3000</v>
      </c>
      <c r="K465" s="737" t="s">
        <v>3001</v>
      </c>
      <c r="L465" s="738">
        <v>1544.99</v>
      </c>
      <c r="M465" s="738">
        <v>1544.99</v>
      </c>
      <c r="N465" s="737">
        <v>1</v>
      </c>
      <c r="O465" s="820">
        <v>1</v>
      </c>
      <c r="P465" s="738"/>
      <c r="Q465" s="753">
        <v>0</v>
      </c>
      <c r="R465" s="737"/>
      <c r="S465" s="753">
        <v>0</v>
      </c>
      <c r="T465" s="820"/>
      <c r="U465" s="776">
        <v>0</v>
      </c>
    </row>
    <row r="466" spans="1:21" ht="14.4" customHeight="1" x14ac:dyDescent="0.3">
      <c r="A466" s="736">
        <v>21</v>
      </c>
      <c r="B466" s="737" t="s">
        <v>2715</v>
      </c>
      <c r="C466" s="737" t="s">
        <v>3131</v>
      </c>
      <c r="D466" s="818" t="s">
        <v>4783</v>
      </c>
      <c r="E466" s="819" t="s">
        <v>3140</v>
      </c>
      <c r="F466" s="737" t="s">
        <v>3126</v>
      </c>
      <c r="G466" s="737" t="s">
        <v>3284</v>
      </c>
      <c r="H466" s="737" t="s">
        <v>555</v>
      </c>
      <c r="I466" s="737" t="s">
        <v>3285</v>
      </c>
      <c r="J466" s="737" t="s">
        <v>1300</v>
      </c>
      <c r="K466" s="737" t="s">
        <v>3286</v>
      </c>
      <c r="L466" s="738">
        <v>50.32</v>
      </c>
      <c r="M466" s="738">
        <v>201.28</v>
      </c>
      <c r="N466" s="737">
        <v>4</v>
      </c>
      <c r="O466" s="820">
        <v>2.5</v>
      </c>
      <c r="P466" s="738">
        <v>50.32</v>
      </c>
      <c r="Q466" s="753">
        <v>0.25</v>
      </c>
      <c r="R466" s="737">
        <v>1</v>
      </c>
      <c r="S466" s="753">
        <v>0.25</v>
      </c>
      <c r="T466" s="820">
        <v>0.5</v>
      </c>
      <c r="U466" s="776">
        <v>0.2</v>
      </c>
    </row>
    <row r="467" spans="1:21" ht="14.4" customHeight="1" x14ac:dyDescent="0.3">
      <c r="A467" s="736">
        <v>21</v>
      </c>
      <c r="B467" s="737" t="s">
        <v>2715</v>
      </c>
      <c r="C467" s="737" t="s">
        <v>3131</v>
      </c>
      <c r="D467" s="818" t="s">
        <v>4783</v>
      </c>
      <c r="E467" s="819" t="s">
        <v>3140</v>
      </c>
      <c r="F467" s="737" t="s">
        <v>3126</v>
      </c>
      <c r="G467" s="737" t="s">
        <v>3284</v>
      </c>
      <c r="H467" s="737" t="s">
        <v>555</v>
      </c>
      <c r="I467" s="737" t="s">
        <v>3417</v>
      </c>
      <c r="J467" s="737" t="s">
        <v>3149</v>
      </c>
      <c r="K467" s="737"/>
      <c r="L467" s="738">
        <v>100.62</v>
      </c>
      <c r="M467" s="738">
        <v>603.72</v>
      </c>
      <c r="N467" s="737">
        <v>6</v>
      </c>
      <c r="O467" s="820">
        <v>4</v>
      </c>
      <c r="P467" s="738">
        <v>503.1</v>
      </c>
      <c r="Q467" s="753">
        <v>0.83333333333333337</v>
      </c>
      <c r="R467" s="737">
        <v>5</v>
      </c>
      <c r="S467" s="753">
        <v>0.83333333333333337</v>
      </c>
      <c r="T467" s="820">
        <v>3</v>
      </c>
      <c r="U467" s="776">
        <v>0.75</v>
      </c>
    </row>
    <row r="468" spans="1:21" ht="14.4" customHeight="1" x14ac:dyDescent="0.3">
      <c r="A468" s="736">
        <v>21</v>
      </c>
      <c r="B468" s="737" t="s">
        <v>2715</v>
      </c>
      <c r="C468" s="737" t="s">
        <v>3131</v>
      </c>
      <c r="D468" s="818" t="s">
        <v>4783</v>
      </c>
      <c r="E468" s="819" t="s">
        <v>3140</v>
      </c>
      <c r="F468" s="737" t="s">
        <v>3126</v>
      </c>
      <c r="G468" s="737" t="s">
        <v>3284</v>
      </c>
      <c r="H468" s="737" t="s">
        <v>555</v>
      </c>
      <c r="I468" s="737" t="s">
        <v>1389</v>
      </c>
      <c r="J468" s="737" t="s">
        <v>3288</v>
      </c>
      <c r="K468" s="737" t="s">
        <v>3445</v>
      </c>
      <c r="L468" s="738">
        <v>299.83999999999997</v>
      </c>
      <c r="M468" s="738">
        <v>599.67999999999995</v>
      </c>
      <c r="N468" s="737">
        <v>2</v>
      </c>
      <c r="O468" s="820">
        <v>1</v>
      </c>
      <c r="P468" s="738"/>
      <c r="Q468" s="753">
        <v>0</v>
      </c>
      <c r="R468" s="737"/>
      <c r="S468" s="753">
        <v>0</v>
      </c>
      <c r="T468" s="820"/>
      <c r="U468" s="776">
        <v>0</v>
      </c>
    </row>
    <row r="469" spans="1:21" ht="14.4" customHeight="1" x14ac:dyDescent="0.3">
      <c r="A469" s="736">
        <v>21</v>
      </c>
      <c r="B469" s="737" t="s">
        <v>2715</v>
      </c>
      <c r="C469" s="737" t="s">
        <v>3131</v>
      </c>
      <c r="D469" s="818" t="s">
        <v>4783</v>
      </c>
      <c r="E469" s="819" t="s">
        <v>3140</v>
      </c>
      <c r="F469" s="737" t="s">
        <v>3126</v>
      </c>
      <c r="G469" s="737" t="s">
        <v>3284</v>
      </c>
      <c r="H469" s="737" t="s">
        <v>555</v>
      </c>
      <c r="I469" s="737" t="s">
        <v>1299</v>
      </c>
      <c r="J469" s="737" t="s">
        <v>1300</v>
      </c>
      <c r="K469" s="737" t="s">
        <v>1301</v>
      </c>
      <c r="L469" s="738">
        <v>50.32</v>
      </c>
      <c r="M469" s="738">
        <v>301.92</v>
      </c>
      <c r="N469" s="737">
        <v>6</v>
      </c>
      <c r="O469" s="820">
        <v>4</v>
      </c>
      <c r="P469" s="738">
        <v>150.96</v>
      </c>
      <c r="Q469" s="753">
        <v>0.5</v>
      </c>
      <c r="R469" s="737">
        <v>3</v>
      </c>
      <c r="S469" s="753">
        <v>0.5</v>
      </c>
      <c r="T469" s="820">
        <v>2</v>
      </c>
      <c r="U469" s="776">
        <v>0.5</v>
      </c>
    </row>
    <row r="470" spans="1:21" ht="14.4" customHeight="1" x14ac:dyDescent="0.3">
      <c r="A470" s="736">
        <v>21</v>
      </c>
      <c r="B470" s="737" t="s">
        <v>2715</v>
      </c>
      <c r="C470" s="737" t="s">
        <v>3131</v>
      </c>
      <c r="D470" s="818" t="s">
        <v>4783</v>
      </c>
      <c r="E470" s="819" t="s">
        <v>3140</v>
      </c>
      <c r="F470" s="737" t="s">
        <v>3126</v>
      </c>
      <c r="G470" s="737" t="s">
        <v>3284</v>
      </c>
      <c r="H470" s="737" t="s">
        <v>555</v>
      </c>
      <c r="I470" s="737" t="s">
        <v>3418</v>
      </c>
      <c r="J470" s="737" t="s">
        <v>1300</v>
      </c>
      <c r="K470" s="737" t="s">
        <v>3419</v>
      </c>
      <c r="L470" s="738">
        <v>0</v>
      </c>
      <c r="M470" s="738">
        <v>0</v>
      </c>
      <c r="N470" s="737">
        <v>2</v>
      </c>
      <c r="O470" s="820">
        <v>0.5</v>
      </c>
      <c r="P470" s="738"/>
      <c r="Q470" s="753"/>
      <c r="R470" s="737"/>
      <c r="S470" s="753">
        <v>0</v>
      </c>
      <c r="T470" s="820"/>
      <c r="U470" s="776">
        <v>0</v>
      </c>
    </row>
    <row r="471" spans="1:21" ht="14.4" customHeight="1" x14ac:dyDescent="0.3">
      <c r="A471" s="736">
        <v>21</v>
      </c>
      <c r="B471" s="737" t="s">
        <v>2715</v>
      </c>
      <c r="C471" s="737" t="s">
        <v>3131</v>
      </c>
      <c r="D471" s="818" t="s">
        <v>4783</v>
      </c>
      <c r="E471" s="819" t="s">
        <v>3140</v>
      </c>
      <c r="F471" s="737" t="s">
        <v>3126</v>
      </c>
      <c r="G471" s="737" t="s">
        <v>3284</v>
      </c>
      <c r="H471" s="737" t="s">
        <v>555</v>
      </c>
      <c r="I471" s="737" t="s">
        <v>3418</v>
      </c>
      <c r="J471" s="737" t="s">
        <v>1300</v>
      </c>
      <c r="K471" s="737" t="s">
        <v>3419</v>
      </c>
      <c r="L471" s="738">
        <v>100.62</v>
      </c>
      <c r="M471" s="738">
        <v>301.86</v>
      </c>
      <c r="N471" s="737">
        <v>3</v>
      </c>
      <c r="O471" s="820">
        <v>2</v>
      </c>
      <c r="P471" s="738">
        <v>301.86</v>
      </c>
      <c r="Q471" s="753">
        <v>1</v>
      </c>
      <c r="R471" s="737">
        <v>3</v>
      </c>
      <c r="S471" s="753">
        <v>1</v>
      </c>
      <c r="T471" s="820">
        <v>2</v>
      </c>
      <c r="U471" s="776">
        <v>1</v>
      </c>
    </row>
    <row r="472" spans="1:21" ht="14.4" customHeight="1" x14ac:dyDescent="0.3">
      <c r="A472" s="736">
        <v>21</v>
      </c>
      <c r="B472" s="737" t="s">
        <v>2715</v>
      </c>
      <c r="C472" s="737" t="s">
        <v>3131</v>
      </c>
      <c r="D472" s="818" t="s">
        <v>4783</v>
      </c>
      <c r="E472" s="819" t="s">
        <v>3140</v>
      </c>
      <c r="F472" s="737" t="s">
        <v>3126</v>
      </c>
      <c r="G472" s="737" t="s">
        <v>3284</v>
      </c>
      <c r="H472" s="737" t="s">
        <v>555</v>
      </c>
      <c r="I472" s="737" t="s">
        <v>3290</v>
      </c>
      <c r="J472" s="737" t="s">
        <v>1300</v>
      </c>
      <c r="K472" s="737" t="s">
        <v>3286</v>
      </c>
      <c r="L472" s="738">
        <v>50.32</v>
      </c>
      <c r="M472" s="738">
        <v>150.96</v>
      </c>
      <c r="N472" s="737">
        <v>3</v>
      </c>
      <c r="O472" s="820">
        <v>0.5</v>
      </c>
      <c r="P472" s="738">
        <v>150.96</v>
      </c>
      <c r="Q472" s="753">
        <v>1</v>
      </c>
      <c r="R472" s="737">
        <v>3</v>
      </c>
      <c r="S472" s="753">
        <v>1</v>
      </c>
      <c r="T472" s="820">
        <v>0.5</v>
      </c>
      <c r="U472" s="776">
        <v>1</v>
      </c>
    </row>
    <row r="473" spans="1:21" ht="14.4" customHeight="1" x14ac:dyDescent="0.3">
      <c r="A473" s="736">
        <v>21</v>
      </c>
      <c r="B473" s="737" t="s">
        <v>2715</v>
      </c>
      <c r="C473" s="737" t="s">
        <v>3131</v>
      </c>
      <c r="D473" s="818" t="s">
        <v>4783</v>
      </c>
      <c r="E473" s="819" t="s">
        <v>3140</v>
      </c>
      <c r="F473" s="737" t="s">
        <v>3126</v>
      </c>
      <c r="G473" s="737" t="s">
        <v>3729</v>
      </c>
      <c r="H473" s="737" t="s">
        <v>555</v>
      </c>
      <c r="I473" s="737" t="s">
        <v>894</v>
      </c>
      <c r="J473" s="737" t="s">
        <v>895</v>
      </c>
      <c r="K473" s="737" t="s">
        <v>3730</v>
      </c>
      <c r="L473" s="738">
        <v>0</v>
      </c>
      <c r="M473" s="738">
        <v>0</v>
      </c>
      <c r="N473" s="737">
        <v>2</v>
      </c>
      <c r="O473" s="820">
        <v>1</v>
      </c>
      <c r="P473" s="738"/>
      <c r="Q473" s="753"/>
      <c r="R473" s="737"/>
      <c r="S473" s="753">
        <v>0</v>
      </c>
      <c r="T473" s="820"/>
      <c r="U473" s="776">
        <v>0</v>
      </c>
    </row>
    <row r="474" spans="1:21" ht="14.4" customHeight="1" x14ac:dyDescent="0.3">
      <c r="A474" s="736">
        <v>21</v>
      </c>
      <c r="B474" s="737" t="s">
        <v>2715</v>
      </c>
      <c r="C474" s="737" t="s">
        <v>3131</v>
      </c>
      <c r="D474" s="818" t="s">
        <v>4783</v>
      </c>
      <c r="E474" s="819" t="s">
        <v>3140</v>
      </c>
      <c r="F474" s="737" t="s">
        <v>3127</v>
      </c>
      <c r="G474" s="737" t="s">
        <v>3291</v>
      </c>
      <c r="H474" s="737" t="s">
        <v>555</v>
      </c>
      <c r="I474" s="737" t="s">
        <v>3292</v>
      </c>
      <c r="J474" s="737" t="s">
        <v>3149</v>
      </c>
      <c r="K474" s="737"/>
      <c r="L474" s="738">
        <v>0</v>
      </c>
      <c r="M474" s="738">
        <v>0</v>
      </c>
      <c r="N474" s="737">
        <v>1</v>
      </c>
      <c r="O474" s="820">
        <v>1</v>
      </c>
      <c r="P474" s="738">
        <v>0</v>
      </c>
      <c r="Q474" s="753"/>
      <c r="R474" s="737">
        <v>1</v>
      </c>
      <c r="S474" s="753">
        <v>1</v>
      </c>
      <c r="T474" s="820">
        <v>1</v>
      </c>
      <c r="U474" s="776">
        <v>1</v>
      </c>
    </row>
    <row r="475" spans="1:21" ht="14.4" customHeight="1" x14ac:dyDescent="0.3">
      <c r="A475" s="736">
        <v>21</v>
      </c>
      <c r="B475" s="737" t="s">
        <v>2715</v>
      </c>
      <c r="C475" s="737" t="s">
        <v>3131</v>
      </c>
      <c r="D475" s="818" t="s">
        <v>4783</v>
      </c>
      <c r="E475" s="819" t="s">
        <v>3140</v>
      </c>
      <c r="F475" s="737" t="s">
        <v>3128</v>
      </c>
      <c r="G475" s="737" t="s">
        <v>3293</v>
      </c>
      <c r="H475" s="737" t="s">
        <v>555</v>
      </c>
      <c r="I475" s="737" t="s">
        <v>3731</v>
      </c>
      <c r="J475" s="737" t="s">
        <v>3732</v>
      </c>
      <c r="K475" s="737" t="s">
        <v>3733</v>
      </c>
      <c r="L475" s="738">
        <v>800</v>
      </c>
      <c r="M475" s="738">
        <v>2400</v>
      </c>
      <c r="N475" s="737">
        <v>3</v>
      </c>
      <c r="O475" s="820">
        <v>1</v>
      </c>
      <c r="P475" s="738">
        <v>2400</v>
      </c>
      <c r="Q475" s="753">
        <v>1</v>
      </c>
      <c r="R475" s="737">
        <v>3</v>
      </c>
      <c r="S475" s="753">
        <v>1</v>
      </c>
      <c r="T475" s="820">
        <v>1</v>
      </c>
      <c r="U475" s="776">
        <v>1</v>
      </c>
    </row>
    <row r="476" spans="1:21" ht="14.4" customHeight="1" x14ac:dyDescent="0.3">
      <c r="A476" s="736">
        <v>21</v>
      </c>
      <c r="B476" s="737" t="s">
        <v>2715</v>
      </c>
      <c r="C476" s="737" t="s">
        <v>3131</v>
      </c>
      <c r="D476" s="818" t="s">
        <v>4783</v>
      </c>
      <c r="E476" s="819" t="s">
        <v>3140</v>
      </c>
      <c r="F476" s="737" t="s">
        <v>3128</v>
      </c>
      <c r="G476" s="737" t="s">
        <v>3293</v>
      </c>
      <c r="H476" s="737" t="s">
        <v>555</v>
      </c>
      <c r="I476" s="737" t="s">
        <v>3734</v>
      </c>
      <c r="J476" s="737" t="s">
        <v>3735</v>
      </c>
      <c r="K476" s="737" t="s">
        <v>3736</v>
      </c>
      <c r="L476" s="738">
        <v>535.17999999999995</v>
      </c>
      <c r="M476" s="738">
        <v>1605.54</v>
      </c>
      <c r="N476" s="737">
        <v>3</v>
      </c>
      <c r="O476" s="820">
        <v>1</v>
      </c>
      <c r="P476" s="738">
        <v>1605.54</v>
      </c>
      <c r="Q476" s="753">
        <v>1</v>
      </c>
      <c r="R476" s="737">
        <v>3</v>
      </c>
      <c r="S476" s="753">
        <v>1</v>
      </c>
      <c r="T476" s="820">
        <v>1</v>
      </c>
      <c r="U476" s="776">
        <v>1</v>
      </c>
    </row>
    <row r="477" spans="1:21" ht="14.4" customHeight="1" x14ac:dyDescent="0.3">
      <c r="A477" s="736">
        <v>21</v>
      </c>
      <c r="B477" s="737" t="s">
        <v>2715</v>
      </c>
      <c r="C477" s="737" t="s">
        <v>3131</v>
      </c>
      <c r="D477" s="818" t="s">
        <v>4783</v>
      </c>
      <c r="E477" s="819" t="s">
        <v>3140</v>
      </c>
      <c r="F477" s="737" t="s">
        <v>3128</v>
      </c>
      <c r="G477" s="737" t="s">
        <v>3737</v>
      </c>
      <c r="H477" s="737" t="s">
        <v>555</v>
      </c>
      <c r="I477" s="737" t="s">
        <v>3738</v>
      </c>
      <c r="J477" s="737" t="s">
        <v>3739</v>
      </c>
      <c r="K477" s="737" t="s">
        <v>3740</v>
      </c>
      <c r="L477" s="738">
        <v>1800</v>
      </c>
      <c r="M477" s="738">
        <v>9000</v>
      </c>
      <c r="N477" s="737">
        <v>5</v>
      </c>
      <c r="O477" s="820">
        <v>5</v>
      </c>
      <c r="P477" s="738">
        <v>5400</v>
      </c>
      <c r="Q477" s="753">
        <v>0.6</v>
      </c>
      <c r="R477" s="737">
        <v>3</v>
      </c>
      <c r="S477" s="753">
        <v>0.6</v>
      </c>
      <c r="T477" s="820">
        <v>3</v>
      </c>
      <c r="U477" s="776">
        <v>0.6</v>
      </c>
    </row>
    <row r="478" spans="1:21" ht="14.4" customHeight="1" x14ac:dyDescent="0.3">
      <c r="A478" s="736">
        <v>21</v>
      </c>
      <c r="B478" s="737" t="s">
        <v>2715</v>
      </c>
      <c r="C478" s="737" t="s">
        <v>3131</v>
      </c>
      <c r="D478" s="818" t="s">
        <v>4783</v>
      </c>
      <c r="E478" s="819" t="s">
        <v>3140</v>
      </c>
      <c r="F478" s="737" t="s">
        <v>3128</v>
      </c>
      <c r="G478" s="737" t="s">
        <v>3420</v>
      </c>
      <c r="H478" s="737" t="s">
        <v>555</v>
      </c>
      <c r="I478" s="737" t="s">
        <v>3421</v>
      </c>
      <c r="J478" s="737" t="s">
        <v>3422</v>
      </c>
      <c r="K478" s="737" t="s">
        <v>3423</v>
      </c>
      <c r="L478" s="738">
        <v>1267.1300000000001</v>
      </c>
      <c r="M478" s="738">
        <v>1267.1300000000001</v>
      </c>
      <c r="N478" s="737">
        <v>1</v>
      </c>
      <c r="O478" s="820">
        <v>1</v>
      </c>
      <c r="P478" s="738">
        <v>1267.1300000000001</v>
      </c>
      <c r="Q478" s="753">
        <v>1</v>
      </c>
      <c r="R478" s="737">
        <v>1</v>
      </c>
      <c r="S478" s="753">
        <v>1</v>
      </c>
      <c r="T478" s="820">
        <v>1</v>
      </c>
      <c r="U478" s="776">
        <v>1</v>
      </c>
    </row>
    <row r="479" spans="1:21" ht="14.4" customHeight="1" x14ac:dyDescent="0.3">
      <c r="A479" s="736">
        <v>21</v>
      </c>
      <c r="B479" s="737" t="s">
        <v>2715</v>
      </c>
      <c r="C479" s="737" t="s">
        <v>3131</v>
      </c>
      <c r="D479" s="818" t="s">
        <v>4783</v>
      </c>
      <c r="E479" s="819" t="s">
        <v>3140</v>
      </c>
      <c r="F479" s="737" t="s">
        <v>3128</v>
      </c>
      <c r="G479" s="737" t="s">
        <v>3420</v>
      </c>
      <c r="H479" s="737" t="s">
        <v>555</v>
      </c>
      <c r="I479" s="737" t="s">
        <v>3424</v>
      </c>
      <c r="J479" s="737" t="s">
        <v>3425</v>
      </c>
      <c r="K479" s="737" t="s">
        <v>3426</v>
      </c>
      <c r="L479" s="738">
        <v>1000</v>
      </c>
      <c r="M479" s="738">
        <v>3000</v>
      </c>
      <c r="N479" s="737">
        <v>3</v>
      </c>
      <c r="O479" s="820">
        <v>3</v>
      </c>
      <c r="P479" s="738"/>
      <c r="Q479" s="753">
        <v>0</v>
      </c>
      <c r="R479" s="737"/>
      <c r="S479" s="753">
        <v>0</v>
      </c>
      <c r="T479" s="820"/>
      <c r="U479" s="776">
        <v>0</v>
      </c>
    </row>
    <row r="480" spans="1:21" ht="14.4" customHeight="1" x14ac:dyDescent="0.3">
      <c r="A480" s="736">
        <v>21</v>
      </c>
      <c r="B480" s="737" t="s">
        <v>2715</v>
      </c>
      <c r="C480" s="737" t="s">
        <v>3131</v>
      </c>
      <c r="D480" s="818" t="s">
        <v>4783</v>
      </c>
      <c r="E480" s="819" t="s">
        <v>3142</v>
      </c>
      <c r="F480" s="737" t="s">
        <v>3126</v>
      </c>
      <c r="G480" s="737" t="s">
        <v>3189</v>
      </c>
      <c r="H480" s="737" t="s">
        <v>555</v>
      </c>
      <c r="I480" s="737" t="s">
        <v>686</v>
      </c>
      <c r="J480" s="737" t="s">
        <v>687</v>
      </c>
      <c r="K480" s="737" t="s">
        <v>3194</v>
      </c>
      <c r="L480" s="738">
        <v>36.270000000000003</v>
      </c>
      <c r="M480" s="738">
        <v>36.270000000000003</v>
      </c>
      <c r="N480" s="737">
        <v>1</v>
      </c>
      <c r="O480" s="820">
        <v>0.5</v>
      </c>
      <c r="P480" s="738"/>
      <c r="Q480" s="753">
        <v>0</v>
      </c>
      <c r="R480" s="737"/>
      <c r="S480" s="753">
        <v>0</v>
      </c>
      <c r="T480" s="820"/>
      <c r="U480" s="776">
        <v>0</v>
      </c>
    </row>
    <row r="481" spans="1:21" ht="14.4" customHeight="1" x14ac:dyDescent="0.3">
      <c r="A481" s="736">
        <v>21</v>
      </c>
      <c r="B481" s="737" t="s">
        <v>2715</v>
      </c>
      <c r="C481" s="737" t="s">
        <v>3131</v>
      </c>
      <c r="D481" s="818" t="s">
        <v>4783</v>
      </c>
      <c r="E481" s="819" t="s">
        <v>3142</v>
      </c>
      <c r="F481" s="737" t="s">
        <v>3126</v>
      </c>
      <c r="G481" s="737" t="s">
        <v>3197</v>
      </c>
      <c r="H481" s="737" t="s">
        <v>555</v>
      </c>
      <c r="I481" s="737" t="s">
        <v>960</v>
      </c>
      <c r="J481" s="737" t="s">
        <v>961</v>
      </c>
      <c r="K481" s="737" t="s">
        <v>2994</v>
      </c>
      <c r="L481" s="738">
        <v>103.64</v>
      </c>
      <c r="M481" s="738">
        <v>207.28</v>
      </c>
      <c r="N481" s="737">
        <v>2</v>
      </c>
      <c r="O481" s="820">
        <v>1.5</v>
      </c>
      <c r="P481" s="738">
        <v>207.28</v>
      </c>
      <c r="Q481" s="753">
        <v>1</v>
      </c>
      <c r="R481" s="737">
        <v>2</v>
      </c>
      <c r="S481" s="753">
        <v>1</v>
      </c>
      <c r="T481" s="820">
        <v>1.5</v>
      </c>
      <c r="U481" s="776">
        <v>1</v>
      </c>
    </row>
    <row r="482" spans="1:21" ht="14.4" customHeight="1" x14ac:dyDescent="0.3">
      <c r="A482" s="736">
        <v>21</v>
      </c>
      <c r="B482" s="737" t="s">
        <v>2715</v>
      </c>
      <c r="C482" s="737" t="s">
        <v>3131</v>
      </c>
      <c r="D482" s="818" t="s">
        <v>4783</v>
      </c>
      <c r="E482" s="819" t="s">
        <v>3142</v>
      </c>
      <c r="F482" s="737" t="s">
        <v>3126</v>
      </c>
      <c r="G482" s="737" t="s">
        <v>3198</v>
      </c>
      <c r="H482" s="737" t="s">
        <v>555</v>
      </c>
      <c r="I482" s="737" t="s">
        <v>3567</v>
      </c>
      <c r="J482" s="737" t="s">
        <v>3463</v>
      </c>
      <c r="K482" s="737" t="s">
        <v>3568</v>
      </c>
      <c r="L482" s="738">
        <v>154.36000000000001</v>
      </c>
      <c r="M482" s="738">
        <v>154.36000000000001</v>
      </c>
      <c r="N482" s="737">
        <v>1</v>
      </c>
      <c r="O482" s="820">
        <v>1</v>
      </c>
      <c r="P482" s="738"/>
      <c r="Q482" s="753">
        <v>0</v>
      </c>
      <c r="R482" s="737"/>
      <c r="S482" s="753">
        <v>0</v>
      </c>
      <c r="T482" s="820"/>
      <c r="U482" s="776">
        <v>0</v>
      </c>
    </row>
    <row r="483" spans="1:21" ht="14.4" customHeight="1" x14ac:dyDescent="0.3">
      <c r="A483" s="736">
        <v>21</v>
      </c>
      <c r="B483" s="737" t="s">
        <v>2715</v>
      </c>
      <c r="C483" s="737" t="s">
        <v>3131</v>
      </c>
      <c r="D483" s="818" t="s">
        <v>4783</v>
      </c>
      <c r="E483" s="819" t="s">
        <v>3142</v>
      </c>
      <c r="F483" s="737" t="s">
        <v>3126</v>
      </c>
      <c r="G483" s="737" t="s">
        <v>3198</v>
      </c>
      <c r="H483" s="737" t="s">
        <v>555</v>
      </c>
      <c r="I483" s="737" t="s">
        <v>3741</v>
      </c>
      <c r="J483" s="737" t="s">
        <v>3463</v>
      </c>
      <c r="K483" s="737" t="s">
        <v>3742</v>
      </c>
      <c r="L483" s="738">
        <v>154.36000000000001</v>
      </c>
      <c r="M483" s="738">
        <v>154.36000000000001</v>
      </c>
      <c r="N483" s="737">
        <v>1</v>
      </c>
      <c r="O483" s="820">
        <v>0.5</v>
      </c>
      <c r="P483" s="738">
        <v>154.36000000000001</v>
      </c>
      <c r="Q483" s="753">
        <v>1</v>
      </c>
      <c r="R483" s="737">
        <v>1</v>
      </c>
      <c r="S483" s="753">
        <v>1</v>
      </c>
      <c r="T483" s="820">
        <v>0.5</v>
      </c>
      <c r="U483" s="776">
        <v>1</v>
      </c>
    </row>
    <row r="484" spans="1:21" ht="14.4" customHeight="1" x14ac:dyDescent="0.3">
      <c r="A484" s="736">
        <v>21</v>
      </c>
      <c r="B484" s="737" t="s">
        <v>2715</v>
      </c>
      <c r="C484" s="737" t="s">
        <v>3131</v>
      </c>
      <c r="D484" s="818" t="s">
        <v>4783</v>
      </c>
      <c r="E484" s="819" t="s">
        <v>3142</v>
      </c>
      <c r="F484" s="737" t="s">
        <v>3126</v>
      </c>
      <c r="G484" s="737" t="s">
        <v>3569</v>
      </c>
      <c r="H484" s="737" t="s">
        <v>1499</v>
      </c>
      <c r="I484" s="737" t="s">
        <v>3570</v>
      </c>
      <c r="J484" s="737" t="s">
        <v>3571</v>
      </c>
      <c r="K484" s="737" t="s">
        <v>3572</v>
      </c>
      <c r="L484" s="738">
        <v>513.70000000000005</v>
      </c>
      <c r="M484" s="738">
        <v>1541.1000000000001</v>
      </c>
      <c r="N484" s="737">
        <v>3</v>
      </c>
      <c r="O484" s="820">
        <v>1</v>
      </c>
      <c r="P484" s="738">
        <v>1541.1000000000001</v>
      </c>
      <c r="Q484" s="753">
        <v>1</v>
      </c>
      <c r="R484" s="737">
        <v>3</v>
      </c>
      <c r="S484" s="753">
        <v>1</v>
      </c>
      <c r="T484" s="820">
        <v>1</v>
      </c>
      <c r="U484" s="776">
        <v>1</v>
      </c>
    </row>
    <row r="485" spans="1:21" ht="14.4" customHeight="1" x14ac:dyDescent="0.3">
      <c r="A485" s="736">
        <v>21</v>
      </c>
      <c r="B485" s="737" t="s">
        <v>2715</v>
      </c>
      <c r="C485" s="737" t="s">
        <v>3131</v>
      </c>
      <c r="D485" s="818" t="s">
        <v>4783</v>
      </c>
      <c r="E485" s="819" t="s">
        <v>3142</v>
      </c>
      <c r="F485" s="737" t="s">
        <v>3126</v>
      </c>
      <c r="G485" s="737" t="s">
        <v>3569</v>
      </c>
      <c r="H485" s="737" t="s">
        <v>555</v>
      </c>
      <c r="I485" s="737" t="s">
        <v>3573</v>
      </c>
      <c r="J485" s="737" t="s">
        <v>3571</v>
      </c>
      <c r="K485" s="737" t="s">
        <v>3574</v>
      </c>
      <c r="L485" s="738">
        <v>2180.37</v>
      </c>
      <c r="M485" s="738">
        <v>13082.22</v>
      </c>
      <c r="N485" s="737">
        <v>6</v>
      </c>
      <c r="O485" s="820">
        <v>1.5</v>
      </c>
      <c r="P485" s="738">
        <v>6541.11</v>
      </c>
      <c r="Q485" s="753">
        <v>0.5</v>
      </c>
      <c r="R485" s="737">
        <v>3</v>
      </c>
      <c r="S485" s="753">
        <v>0.5</v>
      </c>
      <c r="T485" s="820">
        <v>0.5</v>
      </c>
      <c r="U485" s="776">
        <v>0.33333333333333331</v>
      </c>
    </row>
    <row r="486" spans="1:21" ht="14.4" customHeight="1" x14ac:dyDescent="0.3">
      <c r="A486" s="736">
        <v>21</v>
      </c>
      <c r="B486" s="737" t="s">
        <v>2715</v>
      </c>
      <c r="C486" s="737" t="s">
        <v>3131</v>
      </c>
      <c r="D486" s="818" t="s">
        <v>4783</v>
      </c>
      <c r="E486" s="819" t="s">
        <v>3142</v>
      </c>
      <c r="F486" s="737" t="s">
        <v>3126</v>
      </c>
      <c r="G486" s="737" t="s">
        <v>3297</v>
      </c>
      <c r="H486" s="737" t="s">
        <v>1499</v>
      </c>
      <c r="I486" s="737" t="s">
        <v>2224</v>
      </c>
      <c r="J486" s="737" t="s">
        <v>2225</v>
      </c>
      <c r="K486" s="737" t="s">
        <v>2977</v>
      </c>
      <c r="L486" s="738">
        <v>35.11</v>
      </c>
      <c r="M486" s="738">
        <v>35.11</v>
      </c>
      <c r="N486" s="737">
        <v>1</v>
      </c>
      <c r="O486" s="820">
        <v>1</v>
      </c>
      <c r="P486" s="738">
        <v>35.11</v>
      </c>
      <c r="Q486" s="753">
        <v>1</v>
      </c>
      <c r="R486" s="737">
        <v>1</v>
      </c>
      <c r="S486" s="753">
        <v>1</v>
      </c>
      <c r="T486" s="820">
        <v>1</v>
      </c>
      <c r="U486" s="776">
        <v>1</v>
      </c>
    </row>
    <row r="487" spans="1:21" ht="14.4" customHeight="1" x14ac:dyDescent="0.3">
      <c r="A487" s="736">
        <v>21</v>
      </c>
      <c r="B487" s="737" t="s">
        <v>2715</v>
      </c>
      <c r="C487" s="737" t="s">
        <v>3131</v>
      </c>
      <c r="D487" s="818" t="s">
        <v>4783</v>
      </c>
      <c r="E487" s="819" t="s">
        <v>3142</v>
      </c>
      <c r="F487" s="737" t="s">
        <v>3126</v>
      </c>
      <c r="G487" s="737" t="s">
        <v>3743</v>
      </c>
      <c r="H487" s="737" t="s">
        <v>555</v>
      </c>
      <c r="I487" s="737" t="s">
        <v>3744</v>
      </c>
      <c r="J487" s="737" t="s">
        <v>3745</v>
      </c>
      <c r="K487" s="737" t="s">
        <v>3746</v>
      </c>
      <c r="L487" s="738">
        <v>0</v>
      </c>
      <c r="M487" s="738">
        <v>0</v>
      </c>
      <c r="N487" s="737">
        <v>1</v>
      </c>
      <c r="O487" s="820">
        <v>1</v>
      </c>
      <c r="P487" s="738">
        <v>0</v>
      </c>
      <c r="Q487" s="753"/>
      <c r="R487" s="737">
        <v>1</v>
      </c>
      <c r="S487" s="753">
        <v>1</v>
      </c>
      <c r="T487" s="820">
        <v>1</v>
      </c>
      <c r="U487" s="776">
        <v>1</v>
      </c>
    </row>
    <row r="488" spans="1:21" ht="14.4" customHeight="1" x14ac:dyDescent="0.3">
      <c r="A488" s="736">
        <v>21</v>
      </c>
      <c r="B488" s="737" t="s">
        <v>2715</v>
      </c>
      <c r="C488" s="737" t="s">
        <v>3131</v>
      </c>
      <c r="D488" s="818" t="s">
        <v>4783</v>
      </c>
      <c r="E488" s="819" t="s">
        <v>3142</v>
      </c>
      <c r="F488" s="737" t="s">
        <v>3126</v>
      </c>
      <c r="G488" s="737" t="s">
        <v>3210</v>
      </c>
      <c r="H488" s="737" t="s">
        <v>555</v>
      </c>
      <c r="I488" s="737" t="s">
        <v>1104</v>
      </c>
      <c r="J488" s="737" t="s">
        <v>1105</v>
      </c>
      <c r="K488" s="737" t="s">
        <v>3211</v>
      </c>
      <c r="L488" s="738">
        <v>344</v>
      </c>
      <c r="M488" s="738">
        <v>5160</v>
      </c>
      <c r="N488" s="737">
        <v>15</v>
      </c>
      <c r="O488" s="820">
        <v>5.5</v>
      </c>
      <c r="P488" s="738">
        <v>2752</v>
      </c>
      <c r="Q488" s="753">
        <v>0.53333333333333333</v>
      </c>
      <c r="R488" s="737">
        <v>8</v>
      </c>
      <c r="S488" s="753">
        <v>0.53333333333333333</v>
      </c>
      <c r="T488" s="820">
        <v>2.5</v>
      </c>
      <c r="U488" s="776">
        <v>0.45454545454545453</v>
      </c>
    </row>
    <row r="489" spans="1:21" ht="14.4" customHeight="1" x14ac:dyDescent="0.3">
      <c r="A489" s="736">
        <v>21</v>
      </c>
      <c r="B489" s="737" t="s">
        <v>2715</v>
      </c>
      <c r="C489" s="737" t="s">
        <v>3131</v>
      </c>
      <c r="D489" s="818" t="s">
        <v>4783</v>
      </c>
      <c r="E489" s="819" t="s">
        <v>3142</v>
      </c>
      <c r="F489" s="737" t="s">
        <v>3126</v>
      </c>
      <c r="G489" s="737" t="s">
        <v>3363</v>
      </c>
      <c r="H489" s="737" t="s">
        <v>1499</v>
      </c>
      <c r="I489" s="737" t="s">
        <v>3747</v>
      </c>
      <c r="J489" s="737" t="s">
        <v>3748</v>
      </c>
      <c r="K489" s="737" t="s">
        <v>3749</v>
      </c>
      <c r="L489" s="738">
        <v>79.48</v>
      </c>
      <c r="M489" s="738">
        <v>158.96</v>
      </c>
      <c r="N489" s="737">
        <v>2</v>
      </c>
      <c r="O489" s="820">
        <v>0.5</v>
      </c>
      <c r="P489" s="738">
        <v>158.96</v>
      </c>
      <c r="Q489" s="753">
        <v>1</v>
      </c>
      <c r="R489" s="737">
        <v>2</v>
      </c>
      <c r="S489" s="753">
        <v>1</v>
      </c>
      <c r="T489" s="820">
        <v>0.5</v>
      </c>
      <c r="U489" s="776">
        <v>1</v>
      </c>
    </row>
    <row r="490" spans="1:21" ht="14.4" customHeight="1" x14ac:dyDescent="0.3">
      <c r="A490" s="736">
        <v>21</v>
      </c>
      <c r="B490" s="737" t="s">
        <v>2715</v>
      </c>
      <c r="C490" s="737" t="s">
        <v>3131</v>
      </c>
      <c r="D490" s="818" t="s">
        <v>4783</v>
      </c>
      <c r="E490" s="819" t="s">
        <v>3142</v>
      </c>
      <c r="F490" s="737" t="s">
        <v>3126</v>
      </c>
      <c r="G490" s="737" t="s">
        <v>3750</v>
      </c>
      <c r="H490" s="737" t="s">
        <v>1499</v>
      </c>
      <c r="I490" s="737" t="s">
        <v>3751</v>
      </c>
      <c r="J490" s="737" t="s">
        <v>3752</v>
      </c>
      <c r="K490" s="737" t="s">
        <v>3753</v>
      </c>
      <c r="L490" s="738">
        <v>550.39</v>
      </c>
      <c r="M490" s="738">
        <v>1100.78</v>
      </c>
      <c r="N490" s="737">
        <v>2</v>
      </c>
      <c r="O490" s="820">
        <v>1</v>
      </c>
      <c r="P490" s="738">
        <v>1100.78</v>
      </c>
      <c r="Q490" s="753">
        <v>1</v>
      </c>
      <c r="R490" s="737">
        <v>2</v>
      </c>
      <c r="S490" s="753">
        <v>1</v>
      </c>
      <c r="T490" s="820">
        <v>1</v>
      </c>
      <c r="U490" s="776">
        <v>1</v>
      </c>
    </row>
    <row r="491" spans="1:21" ht="14.4" customHeight="1" x14ac:dyDescent="0.3">
      <c r="A491" s="736">
        <v>21</v>
      </c>
      <c r="B491" s="737" t="s">
        <v>2715</v>
      </c>
      <c r="C491" s="737" t="s">
        <v>3131</v>
      </c>
      <c r="D491" s="818" t="s">
        <v>4783</v>
      </c>
      <c r="E491" s="819" t="s">
        <v>3142</v>
      </c>
      <c r="F491" s="737" t="s">
        <v>3126</v>
      </c>
      <c r="G491" s="737" t="s">
        <v>3302</v>
      </c>
      <c r="H491" s="737" t="s">
        <v>555</v>
      </c>
      <c r="I491" s="737" t="s">
        <v>3754</v>
      </c>
      <c r="J491" s="737" t="s">
        <v>3755</v>
      </c>
      <c r="K491" s="737" t="s">
        <v>2930</v>
      </c>
      <c r="L491" s="738">
        <v>484.75</v>
      </c>
      <c r="M491" s="738">
        <v>969.5</v>
      </c>
      <c r="N491" s="737">
        <v>2</v>
      </c>
      <c r="O491" s="820">
        <v>1</v>
      </c>
      <c r="P491" s="738">
        <v>969.5</v>
      </c>
      <c r="Q491" s="753">
        <v>1</v>
      </c>
      <c r="R491" s="737">
        <v>2</v>
      </c>
      <c r="S491" s="753">
        <v>1</v>
      </c>
      <c r="T491" s="820">
        <v>1</v>
      </c>
      <c r="U491" s="776">
        <v>1</v>
      </c>
    </row>
    <row r="492" spans="1:21" ht="14.4" customHeight="1" x14ac:dyDescent="0.3">
      <c r="A492" s="736">
        <v>21</v>
      </c>
      <c r="B492" s="737" t="s">
        <v>2715</v>
      </c>
      <c r="C492" s="737" t="s">
        <v>3131</v>
      </c>
      <c r="D492" s="818" t="s">
        <v>4783</v>
      </c>
      <c r="E492" s="819" t="s">
        <v>3142</v>
      </c>
      <c r="F492" s="737" t="s">
        <v>3126</v>
      </c>
      <c r="G492" s="737" t="s">
        <v>3756</v>
      </c>
      <c r="H492" s="737" t="s">
        <v>555</v>
      </c>
      <c r="I492" s="737" t="s">
        <v>1483</v>
      </c>
      <c r="J492" s="737" t="s">
        <v>3757</v>
      </c>
      <c r="K492" s="737" t="s">
        <v>3758</v>
      </c>
      <c r="L492" s="738">
        <v>745.52</v>
      </c>
      <c r="M492" s="738">
        <v>745.52</v>
      </c>
      <c r="N492" s="737">
        <v>1</v>
      </c>
      <c r="O492" s="820">
        <v>1</v>
      </c>
      <c r="P492" s="738">
        <v>745.52</v>
      </c>
      <c r="Q492" s="753">
        <v>1</v>
      </c>
      <c r="R492" s="737">
        <v>1</v>
      </c>
      <c r="S492" s="753">
        <v>1</v>
      </c>
      <c r="T492" s="820">
        <v>1</v>
      </c>
      <c r="U492" s="776">
        <v>1</v>
      </c>
    </row>
    <row r="493" spans="1:21" ht="14.4" customHeight="1" x14ac:dyDescent="0.3">
      <c r="A493" s="736">
        <v>21</v>
      </c>
      <c r="B493" s="737" t="s">
        <v>2715</v>
      </c>
      <c r="C493" s="737" t="s">
        <v>3131</v>
      </c>
      <c r="D493" s="818" t="s">
        <v>4783</v>
      </c>
      <c r="E493" s="819" t="s">
        <v>3142</v>
      </c>
      <c r="F493" s="737" t="s">
        <v>3126</v>
      </c>
      <c r="G493" s="737" t="s">
        <v>3373</v>
      </c>
      <c r="H493" s="737" t="s">
        <v>555</v>
      </c>
      <c r="I493" s="737" t="s">
        <v>845</v>
      </c>
      <c r="J493" s="737" t="s">
        <v>3055</v>
      </c>
      <c r="K493" s="737" t="s">
        <v>3375</v>
      </c>
      <c r="L493" s="738">
        <v>848.49</v>
      </c>
      <c r="M493" s="738">
        <v>1696.98</v>
      </c>
      <c r="N493" s="737">
        <v>2</v>
      </c>
      <c r="O493" s="820">
        <v>0.5</v>
      </c>
      <c r="P493" s="738">
        <v>1696.98</v>
      </c>
      <c r="Q493" s="753">
        <v>1</v>
      </c>
      <c r="R493" s="737">
        <v>2</v>
      </c>
      <c r="S493" s="753">
        <v>1</v>
      </c>
      <c r="T493" s="820">
        <v>0.5</v>
      </c>
      <c r="U493" s="776">
        <v>1</v>
      </c>
    </row>
    <row r="494" spans="1:21" ht="14.4" customHeight="1" x14ac:dyDescent="0.3">
      <c r="A494" s="736">
        <v>21</v>
      </c>
      <c r="B494" s="737" t="s">
        <v>2715</v>
      </c>
      <c r="C494" s="737" t="s">
        <v>3131</v>
      </c>
      <c r="D494" s="818" t="s">
        <v>4783</v>
      </c>
      <c r="E494" s="819" t="s">
        <v>3142</v>
      </c>
      <c r="F494" s="737" t="s">
        <v>3126</v>
      </c>
      <c r="G494" s="737" t="s">
        <v>3224</v>
      </c>
      <c r="H494" s="737" t="s">
        <v>555</v>
      </c>
      <c r="I494" s="737" t="s">
        <v>3226</v>
      </c>
      <c r="J494" s="737" t="s">
        <v>807</v>
      </c>
      <c r="K494" s="737" t="s">
        <v>3225</v>
      </c>
      <c r="L494" s="738">
        <v>107.27</v>
      </c>
      <c r="M494" s="738">
        <v>214.54</v>
      </c>
      <c r="N494" s="737">
        <v>2</v>
      </c>
      <c r="O494" s="820">
        <v>1</v>
      </c>
      <c r="P494" s="738"/>
      <c r="Q494" s="753">
        <v>0</v>
      </c>
      <c r="R494" s="737"/>
      <c r="S494" s="753">
        <v>0</v>
      </c>
      <c r="T494" s="820"/>
      <c r="U494" s="776">
        <v>0</v>
      </c>
    </row>
    <row r="495" spans="1:21" ht="14.4" customHeight="1" x14ac:dyDescent="0.3">
      <c r="A495" s="736">
        <v>21</v>
      </c>
      <c r="B495" s="737" t="s">
        <v>2715</v>
      </c>
      <c r="C495" s="737" t="s">
        <v>3131</v>
      </c>
      <c r="D495" s="818" t="s">
        <v>4783</v>
      </c>
      <c r="E495" s="819" t="s">
        <v>3142</v>
      </c>
      <c r="F495" s="737" t="s">
        <v>3126</v>
      </c>
      <c r="G495" s="737" t="s">
        <v>3759</v>
      </c>
      <c r="H495" s="737" t="s">
        <v>555</v>
      </c>
      <c r="I495" s="737" t="s">
        <v>3760</v>
      </c>
      <c r="J495" s="737" t="s">
        <v>899</v>
      </c>
      <c r="K495" s="737" t="s">
        <v>3761</v>
      </c>
      <c r="L495" s="738">
        <v>164.01</v>
      </c>
      <c r="M495" s="738">
        <v>164.01</v>
      </c>
      <c r="N495" s="737">
        <v>1</v>
      </c>
      <c r="O495" s="820">
        <v>0.5</v>
      </c>
      <c r="P495" s="738">
        <v>164.01</v>
      </c>
      <c r="Q495" s="753">
        <v>1</v>
      </c>
      <c r="R495" s="737">
        <v>1</v>
      </c>
      <c r="S495" s="753">
        <v>1</v>
      </c>
      <c r="T495" s="820">
        <v>0.5</v>
      </c>
      <c r="U495" s="776">
        <v>1</v>
      </c>
    </row>
    <row r="496" spans="1:21" ht="14.4" customHeight="1" x14ac:dyDescent="0.3">
      <c r="A496" s="736">
        <v>21</v>
      </c>
      <c r="B496" s="737" t="s">
        <v>2715</v>
      </c>
      <c r="C496" s="737" t="s">
        <v>3131</v>
      </c>
      <c r="D496" s="818" t="s">
        <v>4783</v>
      </c>
      <c r="E496" s="819" t="s">
        <v>3142</v>
      </c>
      <c r="F496" s="737" t="s">
        <v>3126</v>
      </c>
      <c r="G496" s="737" t="s">
        <v>3620</v>
      </c>
      <c r="H496" s="737" t="s">
        <v>555</v>
      </c>
      <c r="I496" s="737" t="s">
        <v>3762</v>
      </c>
      <c r="J496" s="737" t="s">
        <v>3763</v>
      </c>
      <c r="K496" s="737" t="s">
        <v>3590</v>
      </c>
      <c r="L496" s="738">
        <v>3689.11</v>
      </c>
      <c r="M496" s="738">
        <v>3689.11</v>
      </c>
      <c r="N496" s="737">
        <v>1</v>
      </c>
      <c r="O496" s="820">
        <v>1</v>
      </c>
      <c r="P496" s="738">
        <v>3689.11</v>
      </c>
      <c r="Q496" s="753">
        <v>1</v>
      </c>
      <c r="R496" s="737">
        <v>1</v>
      </c>
      <c r="S496" s="753">
        <v>1</v>
      </c>
      <c r="T496" s="820">
        <v>1</v>
      </c>
      <c r="U496" s="776">
        <v>1</v>
      </c>
    </row>
    <row r="497" spans="1:21" ht="14.4" customHeight="1" x14ac:dyDescent="0.3">
      <c r="A497" s="736">
        <v>21</v>
      </c>
      <c r="B497" s="737" t="s">
        <v>2715</v>
      </c>
      <c r="C497" s="737" t="s">
        <v>3131</v>
      </c>
      <c r="D497" s="818" t="s">
        <v>4783</v>
      </c>
      <c r="E497" s="819" t="s">
        <v>3142</v>
      </c>
      <c r="F497" s="737" t="s">
        <v>3126</v>
      </c>
      <c r="G497" s="737" t="s">
        <v>3764</v>
      </c>
      <c r="H497" s="737" t="s">
        <v>555</v>
      </c>
      <c r="I497" s="737" t="s">
        <v>3765</v>
      </c>
      <c r="J497" s="737" t="s">
        <v>1453</v>
      </c>
      <c r="K497" s="737" t="s">
        <v>3174</v>
      </c>
      <c r="L497" s="738">
        <v>98.75</v>
      </c>
      <c r="M497" s="738">
        <v>98.75</v>
      </c>
      <c r="N497" s="737">
        <v>1</v>
      </c>
      <c r="O497" s="820">
        <v>0.5</v>
      </c>
      <c r="P497" s="738">
        <v>98.75</v>
      </c>
      <c r="Q497" s="753">
        <v>1</v>
      </c>
      <c r="R497" s="737">
        <v>1</v>
      </c>
      <c r="S497" s="753">
        <v>1</v>
      </c>
      <c r="T497" s="820">
        <v>0.5</v>
      </c>
      <c r="U497" s="776">
        <v>1</v>
      </c>
    </row>
    <row r="498" spans="1:21" ht="14.4" customHeight="1" x14ac:dyDescent="0.3">
      <c r="A498" s="736">
        <v>21</v>
      </c>
      <c r="B498" s="737" t="s">
        <v>2715</v>
      </c>
      <c r="C498" s="737" t="s">
        <v>3131</v>
      </c>
      <c r="D498" s="818" t="s">
        <v>4783</v>
      </c>
      <c r="E498" s="819" t="s">
        <v>3142</v>
      </c>
      <c r="F498" s="737" t="s">
        <v>3126</v>
      </c>
      <c r="G498" s="737" t="s">
        <v>3544</v>
      </c>
      <c r="H498" s="737" t="s">
        <v>1499</v>
      </c>
      <c r="I498" s="737" t="s">
        <v>3766</v>
      </c>
      <c r="J498" s="737" t="s">
        <v>3767</v>
      </c>
      <c r="K498" s="737" t="s">
        <v>3768</v>
      </c>
      <c r="L498" s="738">
        <v>366.31</v>
      </c>
      <c r="M498" s="738">
        <v>1098.93</v>
      </c>
      <c r="N498" s="737">
        <v>3</v>
      </c>
      <c r="O498" s="820">
        <v>1.5</v>
      </c>
      <c r="P498" s="738">
        <v>1098.93</v>
      </c>
      <c r="Q498" s="753">
        <v>1</v>
      </c>
      <c r="R498" s="737">
        <v>3</v>
      </c>
      <c r="S498" s="753">
        <v>1</v>
      </c>
      <c r="T498" s="820">
        <v>1.5</v>
      </c>
      <c r="U498" s="776">
        <v>1</v>
      </c>
    </row>
    <row r="499" spans="1:21" ht="14.4" customHeight="1" x14ac:dyDescent="0.3">
      <c r="A499" s="736">
        <v>21</v>
      </c>
      <c r="B499" s="737" t="s">
        <v>2715</v>
      </c>
      <c r="C499" s="737" t="s">
        <v>3131</v>
      </c>
      <c r="D499" s="818" t="s">
        <v>4783</v>
      </c>
      <c r="E499" s="819" t="s">
        <v>3142</v>
      </c>
      <c r="F499" s="737" t="s">
        <v>3126</v>
      </c>
      <c r="G499" s="737" t="s">
        <v>3769</v>
      </c>
      <c r="H499" s="737" t="s">
        <v>555</v>
      </c>
      <c r="I499" s="737" t="s">
        <v>584</v>
      </c>
      <c r="J499" s="737" t="s">
        <v>2834</v>
      </c>
      <c r="K499" s="737" t="s">
        <v>2835</v>
      </c>
      <c r="L499" s="738">
        <v>0</v>
      </c>
      <c r="M499" s="738">
        <v>0</v>
      </c>
      <c r="N499" s="737">
        <v>1</v>
      </c>
      <c r="O499" s="820">
        <v>1</v>
      </c>
      <c r="P499" s="738"/>
      <c r="Q499" s="753"/>
      <c r="R499" s="737"/>
      <c r="S499" s="753">
        <v>0</v>
      </c>
      <c r="T499" s="820"/>
      <c r="U499" s="776">
        <v>0</v>
      </c>
    </row>
    <row r="500" spans="1:21" ht="14.4" customHeight="1" x14ac:dyDescent="0.3">
      <c r="A500" s="736">
        <v>21</v>
      </c>
      <c r="B500" s="737" t="s">
        <v>2715</v>
      </c>
      <c r="C500" s="737" t="s">
        <v>3131</v>
      </c>
      <c r="D500" s="818" t="s">
        <v>4783</v>
      </c>
      <c r="E500" s="819" t="s">
        <v>3142</v>
      </c>
      <c r="F500" s="737" t="s">
        <v>3126</v>
      </c>
      <c r="G500" s="737" t="s">
        <v>3448</v>
      </c>
      <c r="H500" s="737" t="s">
        <v>1499</v>
      </c>
      <c r="I500" s="737" t="s">
        <v>3449</v>
      </c>
      <c r="J500" s="737" t="s">
        <v>2218</v>
      </c>
      <c r="K500" s="737" t="s">
        <v>3450</v>
      </c>
      <c r="L500" s="738">
        <v>115.27</v>
      </c>
      <c r="M500" s="738">
        <v>115.27</v>
      </c>
      <c r="N500" s="737">
        <v>1</v>
      </c>
      <c r="O500" s="820">
        <v>0.5</v>
      </c>
      <c r="P500" s="738">
        <v>115.27</v>
      </c>
      <c r="Q500" s="753">
        <v>1</v>
      </c>
      <c r="R500" s="737">
        <v>1</v>
      </c>
      <c r="S500" s="753">
        <v>1</v>
      </c>
      <c r="T500" s="820">
        <v>0.5</v>
      </c>
      <c r="U500" s="776">
        <v>1</v>
      </c>
    </row>
    <row r="501" spans="1:21" ht="14.4" customHeight="1" x14ac:dyDescent="0.3">
      <c r="A501" s="736">
        <v>21</v>
      </c>
      <c r="B501" s="737" t="s">
        <v>2715</v>
      </c>
      <c r="C501" s="737" t="s">
        <v>3131</v>
      </c>
      <c r="D501" s="818" t="s">
        <v>4783</v>
      </c>
      <c r="E501" s="819" t="s">
        <v>3142</v>
      </c>
      <c r="F501" s="737" t="s">
        <v>3126</v>
      </c>
      <c r="G501" s="737" t="s">
        <v>3496</v>
      </c>
      <c r="H501" s="737" t="s">
        <v>555</v>
      </c>
      <c r="I501" s="737" t="s">
        <v>3632</v>
      </c>
      <c r="J501" s="737" t="s">
        <v>3633</v>
      </c>
      <c r="K501" s="737" t="s">
        <v>3634</v>
      </c>
      <c r="L501" s="738">
        <v>550.39</v>
      </c>
      <c r="M501" s="738">
        <v>1651.17</v>
      </c>
      <c r="N501" s="737">
        <v>3</v>
      </c>
      <c r="O501" s="820">
        <v>0.5</v>
      </c>
      <c r="P501" s="738">
        <v>1651.17</v>
      </c>
      <c r="Q501" s="753">
        <v>1</v>
      </c>
      <c r="R501" s="737">
        <v>3</v>
      </c>
      <c r="S501" s="753">
        <v>1</v>
      </c>
      <c r="T501" s="820">
        <v>0.5</v>
      </c>
      <c r="U501" s="776">
        <v>1</v>
      </c>
    </row>
    <row r="502" spans="1:21" ht="14.4" customHeight="1" x14ac:dyDescent="0.3">
      <c r="A502" s="736">
        <v>21</v>
      </c>
      <c r="B502" s="737" t="s">
        <v>2715</v>
      </c>
      <c r="C502" s="737" t="s">
        <v>3131</v>
      </c>
      <c r="D502" s="818" t="s">
        <v>4783</v>
      </c>
      <c r="E502" s="819" t="s">
        <v>3142</v>
      </c>
      <c r="F502" s="737" t="s">
        <v>3126</v>
      </c>
      <c r="G502" s="737" t="s">
        <v>3496</v>
      </c>
      <c r="H502" s="737" t="s">
        <v>555</v>
      </c>
      <c r="I502" s="737" t="s">
        <v>3770</v>
      </c>
      <c r="J502" s="737" t="s">
        <v>3633</v>
      </c>
      <c r="K502" s="737" t="s">
        <v>3499</v>
      </c>
      <c r="L502" s="738">
        <v>550.39</v>
      </c>
      <c r="M502" s="738">
        <v>3302.34</v>
      </c>
      <c r="N502" s="737">
        <v>6</v>
      </c>
      <c r="O502" s="820">
        <v>1.5</v>
      </c>
      <c r="P502" s="738">
        <v>3302.34</v>
      </c>
      <c r="Q502" s="753">
        <v>1</v>
      </c>
      <c r="R502" s="737">
        <v>6</v>
      </c>
      <c r="S502" s="753">
        <v>1</v>
      </c>
      <c r="T502" s="820">
        <v>1.5</v>
      </c>
      <c r="U502" s="776">
        <v>1</v>
      </c>
    </row>
    <row r="503" spans="1:21" ht="14.4" customHeight="1" x14ac:dyDescent="0.3">
      <c r="A503" s="736">
        <v>21</v>
      </c>
      <c r="B503" s="737" t="s">
        <v>2715</v>
      </c>
      <c r="C503" s="737" t="s">
        <v>3131</v>
      </c>
      <c r="D503" s="818" t="s">
        <v>4783</v>
      </c>
      <c r="E503" s="819" t="s">
        <v>3142</v>
      </c>
      <c r="F503" s="737" t="s">
        <v>3126</v>
      </c>
      <c r="G503" s="737" t="s">
        <v>3771</v>
      </c>
      <c r="H503" s="737" t="s">
        <v>1499</v>
      </c>
      <c r="I503" s="737" t="s">
        <v>3772</v>
      </c>
      <c r="J503" s="737" t="s">
        <v>2889</v>
      </c>
      <c r="K503" s="737" t="s">
        <v>3773</v>
      </c>
      <c r="L503" s="738">
        <v>59.27</v>
      </c>
      <c r="M503" s="738">
        <v>59.27</v>
      </c>
      <c r="N503" s="737">
        <v>1</v>
      </c>
      <c r="O503" s="820">
        <v>1</v>
      </c>
      <c r="P503" s="738"/>
      <c r="Q503" s="753">
        <v>0</v>
      </c>
      <c r="R503" s="737"/>
      <c r="S503" s="753">
        <v>0</v>
      </c>
      <c r="T503" s="820"/>
      <c r="U503" s="776">
        <v>0</v>
      </c>
    </row>
    <row r="504" spans="1:21" ht="14.4" customHeight="1" x14ac:dyDescent="0.3">
      <c r="A504" s="736">
        <v>21</v>
      </c>
      <c r="B504" s="737" t="s">
        <v>2715</v>
      </c>
      <c r="C504" s="737" t="s">
        <v>3131</v>
      </c>
      <c r="D504" s="818" t="s">
        <v>4783</v>
      </c>
      <c r="E504" s="819" t="s">
        <v>3142</v>
      </c>
      <c r="F504" s="737" t="s">
        <v>3126</v>
      </c>
      <c r="G504" s="737" t="s">
        <v>3312</v>
      </c>
      <c r="H504" s="737" t="s">
        <v>555</v>
      </c>
      <c r="I504" s="737" t="s">
        <v>3545</v>
      </c>
      <c r="J504" s="737" t="s">
        <v>1011</v>
      </c>
      <c r="K504" s="737" t="s">
        <v>3384</v>
      </c>
      <c r="L504" s="738">
        <v>0</v>
      </c>
      <c r="M504" s="738">
        <v>0</v>
      </c>
      <c r="N504" s="737">
        <v>1</v>
      </c>
      <c r="O504" s="820">
        <v>1</v>
      </c>
      <c r="P504" s="738">
        <v>0</v>
      </c>
      <c r="Q504" s="753"/>
      <c r="R504" s="737">
        <v>1</v>
      </c>
      <c r="S504" s="753">
        <v>1</v>
      </c>
      <c r="T504" s="820">
        <v>1</v>
      </c>
      <c r="U504" s="776">
        <v>1</v>
      </c>
    </row>
    <row r="505" spans="1:21" ht="14.4" customHeight="1" x14ac:dyDescent="0.3">
      <c r="A505" s="736">
        <v>21</v>
      </c>
      <c r="B505" s="737" t="s">
        <v>2715</v>
      </c>
      <c r="C505" s="737" t="s">
        <v>3131</v>
      </c>
      <c r="D505" s="818" t="s">
        <v>4783</v>
      </c>
      <c r="E505" s="819" t="s">
        <v>3142</v>
      </c>
      <c r="F505" s="737" t="s">
        <v>3126</v>
      </c>
      <c r="G505" s="737" t="s">
        <v>3385</v>
      </c>
      <c r="H505" s="737" t="s">
        <v>555</v>
      </c>
      <c r="I505" s="737" t="s">
        <v>3386</v>
      </c>
      <c r="J505" s="737" t="s">
        <v>3387</v>
      </c>
      <c r="K505" s="737" t="s">
        <v>3388</v>
      </c>
      <c r="L505" s="738">
        <v>256.67</v>
      </c>
      <c r="M505" s="738">
        <v>256.67</v>
      </c>
      <c r="N505" s="737">
        <v>1</v>
      </c>
      <c r="O505" s="820">
        <v>1</v>
      </c>
      <c r="P505" s="738">
        <v>256.67</v>
      </c>
      <c r="Q505" s="753">
        <v>1</v>
      </c>
      <c r="R505" s="737">
        <v>1</v>
      </c>
      <c r="S505" s="753">
        <v>1</v>
      </c>
      <c r="T505" s="820">
        <v>1</v>
      </c>
      <c r="U505" s="776">
        <v>1</v>
      </c>
    </row>
    <row r="506" spans="1:21" ht="14.4" customHeight="1" x14ac:dyDescent="0.3">
      <c r="A506" s="736">
        <v>21</v>
      </c>
      <c r="B506" s="737" t="s">
        <v>2715</v>
      </c>
      <c r="C506" s="737" t="s">
        <v>3131</v>
      </c>
      <c r="D506" s="818" t="s">
        <v>4783</v>
      </c>
      <c r="E506" s="819" t="s">
        <v>3142</v>
      </c>
      <c r="F506" s="737" t="s">
        <v>3126</v>
      </c>
      <c r="G506" s="737" t="s">
        <v>3240</v>
      </c>
      <c r="H506" s="737" t="s">
        <v>555</v>
      </c>
      <c r="I506" s="737" t="s">
        <v>875</v>
      </c>
      <c r="J506" s="737" t="s">
        <v>876</v>
      </c>
      <c r="K506" s="737" t="s">
        <v>3241</v>
      </c>
      <c r="L506" s="738">
        <v>53.57</v>
      </c>
      <c r="M506" s="738">
        <v>107.14</v>
      </c>
      <c r="N506" s="737">
        <v>2</v>
      </c>
      <c r="O506" s="820">
        <v>1.5</v>
      </c>
      <c r="P506" s="738">
        <v>53.57</v>
      </c>
      <c r="Q506" s="753">
        <v>0.5</v>
      </c>
      <c r="R506" s="737">
        <v>1</v>
      </c>
      <c r="S506" s="753">
        <v>0.5</v>
      </c>
      <c r="T506" s="820">
        <v>1</v>
      </c>
      <c r="U506" s="776">
        <v>0.66666666666666663</v>
      </c>
    </row>
    <row r="507" spans="1:21" ht="14.4" customHeight="1" x14ac:dyDescent="0.3">
      <c r="A507" s="736">
        <v>21</v>
      </c>
      <c r="B507" s="737" t="s">
        <v>2715</v>
      </c>
      <c r="C507" s="737" t="s">
        <v>3131</v>
      </c>
      <c r="D507" s="818" t="s">
        <v>4783</v>
      </c>
      <c r="E507" s="819" t="s">
        <v>3142</v>
      </c>
      <c r="F507" s="737" t="s">
        <v>3126</v>
      </c>
      <c r="G507" s="737" t="s">
        <v>3436</v>
      </c>
      <c r="H507" s="737" t="s">
        <v>555</v>
      </c>
      <c r="I507" s="737" t="s">
        <v>3774</v>
      </c>
      <c r="J507" s="737" t="s">
        <v>1421</v>
      </c>
      <c r="K507" s="737" t="s">
        <v>3775</v>
      </c>
      <c r="L507" s="738">
        <v>374.79</v>
      </c>
      <c r="M507" s="738">
        <v>1124.3700000000001</v>
      </c>
      <c r="N507" s="737">
        <v>3</v>
      </c>
      <c r="O507" s="820">
        <v>1</v>
      </c>
      <c r="P507" s="738">
        <v>1124.3700000000001</v>
      </c>
      <c r="Q507" s="753">
        <v>1</v>
      </c>
      <c r="R507" s="737">
        <v>3</v>
      </c>
      <c r="S507" s="753">
        <v>1</v>
      </c>
      <c r="T507" s="820">
        <v>1</v>
      </c>
      <c r="U507" s="776">
        <v>1</v>
      </c>
    </row>
    <row r="508" spans="1:21" ht="14.4" customHeight="1" x14ac:dyDescent="0.3">
      <c r="A508" s="736">
        <v>21</v>
      </c>
      <c r="B508" s="737" t="s">
        <v>2715</v>
      </c>
      <c r="C508" s="737" t="s">
        <v>3131</v>
      </c>
      <c r="D508" s="818" t="s">
        <v>4783</v>
      </c>
      <c r="E508" s="819" t="s">
        <v>3142</v>
      </c>
      <c r="F508" s="737" t="s">
        <v>3126</v>
      </c>
      <c r="G508" s="737" t="s">
        <v>3436</v>
      </c>
      <c r="H508" s="737" t="s">
        <v>555</v>
      </c>
      <c r="I508" s="737" t="s">
        <v>3642</v>
      </c>
      <c r="J508" s="737" t="s">
        <v>1421</v>
      </c>
      <c r="K508" s="737" t="s">
        <v>3437</v>
      </c>
      <c r="L508" s="738">
        <v>374.79</v>
      </c>
      <c r="M508" s="738">
        <v>1499.16</v>
      </c>
      <c r="N508" s="737">
        <v>4</v>
      </c>
      <c r="O508" s="820">
        <v>1</v>
      </c>
      <c r="P508" s="738">
        <v>1499.16</v>
      </c>
      <c r="Q508" s="753">
        <v>1</v>
      </c>
      <c r="R508" s="737">
        <v>4</v>
      </c>
      <c r="S508" s="753">
        <v>1</v>
      </c>
      <c r="T508" s="820">
        <v>1</v>
      </c>
      <c r="U508" s="776">
        <v>1</v>
      </c>
    </row>
    <row r="509" spans="1:21" ht="14.4" customHeight="1" x14ac:dyDescent="0.3">
      <c r="A509" s="736">
        <v>21</v>
      </c>
      <c r="B509" s="737" t="s">
        <v>2715</v>
      </c>
      <c r="C509" s="737" t="s">
        <v>3131</v>
      </c>
      <c r="D509" s="818" t="s">
        <v>4783</v>
      </c>
      <c r="E509" s="819" t="s">
        <v>3142</v>
      </c>
      <c r="F509" s="737" t="s">
        <v>3126</v>
      </c>
      <c r="G509" s="737" t="s">
        <v>3436</v>
      </c>
      <c r="H509" s="737" t="s">
        <v>555</v>
      </c>
      <c r="I509" s="737" t="s">
        <v>1420</v>
      </c>
      <c r="J509" s="737" t="s">
        <v>1421</v>
      </c>
      <c r="K509" s="737" t="s">
        <v>3437</v>
      </c>
      <c r="L509" s="738">
        <v>374.79</v>
      </c>
      <c r="M509" s="738">
        <v>1499.16</v>
      </c>
      <c r="N509" s="737">
        <v>4</v>
      </c>
      <c r="O509" s="820">
        <v>0.5</v>
      </c>
      <c r="P509" s="738">
        <v>1499.16</v>
      </c>
      <c r="Q509" s="753">
        <v>1</v>
      </c>
      <c r="R509" s="737">
        <v>4</v>
      </c>
      <c r="S509" s="753">
        <v>1</v>
      </c>
      <c r="T509" s="820">
        <v>0.5</v>
      </c>
      <c r="U509" s="776">
        <v>1</v>
      </c>
    </row>
    <row r="510" spans="1:21" ht="14.4" customHeight="1" x14ac:dyDescent="0.3">
      <c r="A510" s="736">
        <v>21</v>
      </c>
      <c r="B510" s="737" t="s">
        <v>2715</v>
      </c>
      <c r="C510" s="737" t="s">
        <v>3131</v>
      </c>
      <c r="D510" s="818" t="s">
        <v>4783</v>
      </c>
      <c r="E510" s="819" t="s">
        <v>3142</v>
      </c>
      <c r="F510" s="737" t="s">
        <v>3126</v>
      </c>
      <c r="G510" s="737" t="s">
        <v>3181</v>
      </c>
      <c r="H510" s="737" t="s">
        <v>1499</v>
      </c>
      <c r="I510" s="737" t="s">
        <v>3317</v>
      </c>
      <c r="J510" s="737" t="s">
        <v>1673</v>
      </c>
      <c r="K510" s="737" t="s">
        <v>2848</v>
      </c>
      <c r="L510" s="738">
        <v>490.89</v>
      </c>
      <c r="M510" s="738">
        <v>490.89</v>
      </c>
      <c r="N510" s="737">
        <v>1</v>
      </c>
      <c r="O510" s="820">
        <v>1</v>
      </c>
      <c r="P510" s="738">
        <v>490.89</v>
      </c>
      <c r="Q510" s="753">
        <v>1</v>
      </c>
      <c r="R510" s="737">
        <v>1</v>
      </c>
      <c r="S510" s="753">
        <v>1</v>
      </c>
      <c r="T510" s="820">
        <v>1</v>
      </c>
      <c r="U510" s="776">
        <v>1</v>
      </c>
    </row>
    <row r="511" spans="1:21" ht="14.4" customHeight="1" x14ac:dyDescent="0.3">
      <c r="A511" s="736">
        <v>21</v>
      </c>
      <c r="B511" s="737" t="s">
        <v>2715</v>
      </c>
      <c r="C511" s="737" t="s">
        <v>3131</v>
      </c>
      <c r="D511" s="818" t="s">
        <v>4783</v>
      </c>
      <c r="E511" s="819" t="s">
        <v>3142</v>
      </c>
      <c r="F511" s="737" t="s">
        <v>3126</v>
      </c>
      <c r="G511" s="737" t="s">
        <v>3257</v>
      </c>
      <c r="H511" s="737" t="s">
        <v>555</v>
      </c>
      <c r="I511" s="737" t="s">
        <v>3258</v>
      </c>
      <c r="J511" s="737" t="s">
        <v>1468</v>
      </c>
      <c r="K511" s="737" t="s">
        <v>2824</v>
      </c>
      <c r="L511" s="738">
        <v>93.71</v>
      </c>
      <c r="M511" s="738">
        <v>93.71</v>
      </c>
      <c r="N511" s="737">
        <v>1</v>
      </c>
      <c r="O511" s="820">
        <v>0.5</v>
      </c>
      <c r="P511" s="738"/>
      <c r="Q511" s="753">
        <v>0</v>
      </c>
      <c r="R511" s="737"/>
      <c r="S511" s="753">
        <v>0</v>
      </c>
      <c r="T511" s="820"/>
      <c r="U511" s="776">
        <v>0</v>
      </c>
    </row>
    <row r="512" spans="1:21" ht="14.4" customHeight="1" x14ac:dyDescent="0.3">
      <c r="A512" s="736">
        <v>21</v>
      </c>
      <c r="B512" s="737" t="s">
        <v>2715</v>
      </c>
      <c r="C512" s="737" t="s">
        <v>3131</v>
      </c>
      <c r="D512" s="818" t="s">
        <v>4783</v>
      </c>
      <c r="E512" s="819" t="s">
        <v>3142</v>
      </c>
      <c r="F512" s="737" t="s">
        <v>3126</v>
      </c>
      <c r="G512" s="737" t="s">
        <v>3257</v>
      </c>
      <c r="H512" s="737" t="s">
        <v>555</v>
      </c>
      <c r="I512" s="737" t="s">
        <v>3259</v>
      </c>
      <c r="J512" s="737" t="s">
        <v>1468</v>
      </c>
      <c r="K512" s="737" t="s">
        <v>3260</v>
      </c>
      <c r="L512" s="738">
        <v>301.2</v>
      </c>
      <c r="M512" s="738">
        <v>903.59999999999991</v>
      </c>
      <c r="N512" s="737">
        <v>3</v>
      </c>
      <c r="O512" s="820">
        <v>2</v>
      </c>
      <c r="P512" s="738">
        <v>602.4</v>
      </c>
      <c r="Q512" s="753">
        <v>0.66666666666666674</v>
      </c>
      <c r="R512" s="737">
        <v>2</v>
      </c>
      <c r="S512" s="753">
        <v>0.66666666666666663</v>
      </c>
      <c r="T512" s="820">
        <v>1.5</v>
      </c>
      <c r="U512" s="776">
        <v>0.75</v>
      </c>
    </row>
    <row r="513" spans="1:21" ht="14.4" customHeight="1" x14ac:dyDescent="0.3">
      <c r="A513" s="736">
        <v>21</v>
      </c>
      <c r="B513" s="737" t="s">
        <v>2715</v>
      </c>
      <c r="C513" s="737" t="s">
        <v>3131</v>
      </c>
      <c r="D513" s="818" t="s">
        <v>4783</v>
      </c>
      <c r="E513" s="819" t="s">
        <v>3142</v>
      </c>
      <c r="F513" s="737" t="s">
        <v>3126</v>
      </c>
      <c r="G513" s="737" t="s">
        <v>3257</v>
      </c>
      <c r="H513" s="737" t="s">
        <v>555</v>
      </c>
      <c r="I513" s="737" t="s">
        <v>3396</v>
      </c>
      <c r="J513" s="737" t="s">
        <v>1468</v>
      </c>
      <c r="K513" s="737" t="s">
        <v>3260</v>
      </c>
      <c r="L513" s="738">
        <v>185.26</v>
      </c>
      <c r="M513" s="738">
        <v>185.26</v>
      </c>
      <c r="N513" s="737">
        <v>1</v>
      </c>
      <c r="O513" s="820">
        <v>0.5</v>
      </c>
      <c r="P513" s="738">
        <v>185.26</v>
      </c>
      <c r="Q513" s="753">
        <v>1</v>
      </c>
      <c r="R513" s="737">
        <v>1</v>
      </c>
      <c r="S513" s="753">
        <v>1</v>
      </c>
      <c r="T513" s="820">
        <v>0.5</v>
      </c>
      <c r="U513" s="776">
        <v>1</v>
      </c>
    </row>
    <row r="514" spans="1:21" ht="14.4" customHeight="1" x14ac:dyDescent="0.3">
      <c r="A514" s="736">
        <v>21</v>
      </c>
      <c r="B514" s="737" t="s">
        <v>2715</v>
      </c>
      <c r="C514" s="737" t="s">
        <v>3131</v>
      </c>
      <c r="D514" s="818" t="s">
        <v>4783</v>
      </c>
      <c r="E514" s="819" t="s">
        <v>3142</v>
      </c>
      <c r="F514" s="737" t="s">
        <v>3126</v>
      </c>
      <c r="G514" s="737" t="s">
        <v>3257</v>
      </c>
      <c r="H514" s="737" t="s">
        <v>555</v>
      </c>
      <c r="I514" s="737" t="s">
        <v>1467</v>
      </c>
      <c r="J514" s="737" t="s">
        <v>1468</v>
      </c>
      <c r="K514" s="737" t="s">
        <v>3260</v>
      </c>
      <c r="L514" s="738">
        <v>301.2</v>
      </c>
      <c r="M514" s="738">
        <v>301.2</v>
      </c>
      <c r="N514" s="737">
        <v>1</v>
      </c>
      <c r="O514" s="820">
        <v>0.5</v>
      </c>
      <c r="P514" s="738">
        <v>301.2</v>
      </c>
      <c r="Q514" s="753">
        <v>1</v>
      </c>
      <c r="R514" s="737">
        <v>1</v>
      </c>
      <c r="S514" s="753">
        <v>1</v>
      </c>
      <c r="T514" s="820">
        <v>0.5</v>
      </c>
      <c r="U514" s="776">
        <v>1</v>
      </c>
    </row>
    <row r="515" spans="1:21" ht="14.4" customHeight="1" x14ac:dyDescent="0.3">
      <c r="A515" s="736">
        <v>21</v>
      </c>
      <c r="B515" s="737" t="s">
        <v>2715</v>
      </c>
      <c r="C515" s="737" t="s">
        <v>3131</v>
      </c>
      <c r="D515" s="818" t="s">
        <v>4783</v>
      </c>
      <c r="E515" s="819" t="s">
        <v>3142</v>
      </c>
      <c r="F515" s="737" t="s">
        <v>3126</v>
      </c>
      <c r="G515" s="737" t="s">
        <v>3266</v>
      </c>
      <c r="H515" s="737" t="s">
        <v>1499</v>
      </c>
      <c r="I515" s="737" t="s">
        <v>3267</v>
      </c>
      <c r="J515" s="737" t="s">
        <v>1686</v>
      </c>
      <c r="K515" s="737" t="s">
        <v>2829</v>
      </c>
      <c r="L515" s="738">
        <v>668.54</v>
      </c>
      <c r="M515" s="738">
        <v>1337.08</v>
      </c>
      <c r="N515" s="737">
        <v>2</v>
      </c>
      <c r="O515" s="820">
        <v>1.5</v>
      </c>
      <c r="P515" s="738">
        <v>668.54</v>
      </c>
      <c r="Q515" s="753">
        <v>0.5</v>
      </c>
      <c r="R515" s="737">
        <v>1</v>
      </c>
      <c r="S515" s="753">
        <v>0.5</v>
      </c>
      <c r="T515" s="820">
        <v>1</v>
      </c>
      <c r="U515" s="776">
        <v>0.66666666666666663</v>
      </c>
    </row>
    <row r="516" spans="1:21" ht="14.4" customHeight="1" x14ac:dyDescent="0.3">
      <c r="A516" s="736">
        <v>21</v>
      </c>
      <c r="B516" s="737" t="s">
        <v>2715</v>
      </c>
      <c r="C516" s="737" t="s">
        <v>3131</v>
      </c>
      <c r="D516" s="818" t="s">
        <v>4783</v>
      </c>
      <c r="E516" s="819" t="s">
        <v>3142</v>
      </c>
      <c r="F516" s="737" t="s">
        <v>3126</v>
      </c>
      <c r="G516" s="737" t="s">
        <v>3268</v>
      </c>
      <c r="H516" s="737" t="s">
        <v>1499</v>
      </c>
      <c r="I516" s="737" t="s">
        <v>3776</v>
      </c>
      <c r="J516" s="737" t="s">
        <v>2818</v>
      </c>
      <c r="K516" s="737" t="s">
        <v>3653</v>
      </c>
      <c r="L516" s="738">
        <v>102.93</v>
      </c>
      <c r="M516" s="738">
        <v>205.86</v>
      </c>
      <c r="N516" s="737">
        <v>2</v>
      </c>
      <c r="O516" s="820">
        <v>0.5</v>
      </c>
      <c r="P516" s="738">
        <v>205.86</v>
      </c>
      <c r="Q516" s="753">
        <v>1</v>
      </c>
      <c r="R516" s="737">
        <v>2</v>
      </c>
      <c r="S516" s="753">
        <v>1</v>
      </c>
      <c r="T516" s="820">
        <v>0.5</v>
      </c>
      <c r="U516" s="776">
        <v>1</v>
      </c>
    </row>
    <row r="517" spans="1:21" ht="14.4" customHeight="1" x14ac:dyDescent="0.3">
      <c r="A517" s="736">
        <v>21</v>
      </c>
      <c r="B517" s="737" t="s">
        <v>2715</v>
      </c>
      <c r="C517" s="737" t="s">
        <v>3131</v>
      </c>
      <c r="D517" s="818" t="s">
        <v>4783</v>
      </c>
      <c r="E517" s="819" t="s">
        <v>3142</v>
      </c>
      <c r="F517" s="737" t="s">
        <v>3126</v>
      </c>
      <c r="G517" s="737" t="s">
        <v>3182</v>
      </c>
      <c r="H517" s="737" t="s">
        <v>555</v>
      </c>
      <c r="I517" s="737" t="s">
        <v>3777</v>
      </c>
      <c r="J517" s="737" t="s">
        <v>3778</v>
      </c>
      <c r="K517" s="737" t="s">
        <v>3779</v>
      </c>
      <c r="L517" s="738">
        <v>42.09</v>
      </c>
      <c r="M517" s="738">
        <v>84.18</v>
      </c>
      <c r="N517" s="737">
        <v>2</v>
      </c>
      <c r="O517" s="820">
        <v>1</v>
      </c>
      <c r="P517" s="738">
        <v>84.18</v>
      </c>
      <c r="Q517" s="753">
        <v>1</v>
      </c>
      <c r="R517" s="737">
        <v>2</v>
      </c>
      <c r="S517" s="753">
        <v>1</v>
      </c>
      <c r="T517" s="820">
        <v>1</v>
      </c>
      <c r="U517" s="776">
        <v>1</v>
      </c>
    </row>
    <row r="518" spans="1:21" ht="14.4" customHeight="1" x14ac:dyDescent="0.3">
      <c r="A518" s="736">
        <v>21</v>
      </c>
      <c r="B518" s="737" t="s">
        <v>2715</v>
      </c>
      <c r="C518" s="737" t="s">
        <v>3131</v>
      </c>
      <c r="D518" s="818" t="s">
        <v>4783</v>
      </c>
      <c r="E518" s="819" t="s">
        <v>3142</v>
      </c>
      <c r="F518" s="737" t="s">
        <v>3126</v>
      </c>
      <c r="G518" s="737" t="s">
        <v>3272</v>
      </c>
      <c r="H518" s="737" t="s">
        <v>555</v>
      </c>
      <c r="I518" s="737" t="s">
        <v>3695</v>
      </c>
      <c r="J518" s="737" t="s">
        <v>3696</v>
      </c>
      <c r="K518" s="737" t="s">
        <v>3697</v>
      </c>
      <c r="L518" s="738">
        <v>24.78</v>
      </c>
      <c r="M518" s="738">
        <v>49.56</v>
      </c>
      <c r="N518" s="737">
        <v>2</v>
      </c>
      <c r="O518" s="820">
        <v>1</v>
      </c>
      <c r="P518" s="738">
        <v>49.56</v>
      </c>
      <c r="Q518" s="753">
        <v>1</v>
      </c>
      <c r="R518" s="737">
        <v>2</v>
      </c>
      <c r="S518" s="753">
        <v>1</v>
      </c>
      <c r="T518" s="820">
        <v>1</v>
      </c>
      <c r="U518" s="776">
        <v>1</v>
      </c>
    </row>
    <row r="519" spans="1:21" ht="14.4" customHeight="1" x14ac:dyDescent="0.3">
      <c r="A519" s="736">
        <v>21</v>
      </c>
      <c r="B519" s="737" t="s">
        <v>2715</v>
      </c>
      <c r="C519" s="737" t="s">
        <v>3131</v>
      </c>
      <c r="D519" s="818" t="s">
        <v>4783</v>
      </c>
      <c r="E519" s="819" t="s">
        <v>3142</v>
      </c>
      <c r="F519" s="737" t="s">
        <v>3126</v>
      </c>
      <c r="G519" s="737" t="s">
        <v>3272</v>
      </c>
      <c r="H519" s="737" t="s">
        <v>555</v>
      </c>
      <c r="I519" s="737" t="s">
        <v>1068</v>
      </c>
      <c r="J519" s="737" t="s">
        <v>3273</v>
      </c>
      <c r="K519" s="737" t="s">
        <v>3274</v>
      </c>
      <c r="L519" s="738">
        <v>99.11</v>
      </c>
      <c r="M519" s="738">
        <v>99.11</v>
      </c>
      <c r="N519" s="737">
        <v>1</v>
      </c>
      <c r="O519" s="820">
        <v>1</v>
      </c>
      <c r="P519" s="738">
        <v>99.11</v>
      </c>
      <c r="Q519" s="753">
        <v>1</v>
      </c>
      <c r="R519" s="737">
        <v>1</v>
      </c>
      <c r="S519" s="753">
        <v>1</v>
      </c>
      <c r="T519" s="820">
        <v>1</v>
      </c>
      <c r="U519" s="776">
        <v>1</v>
      </c>
    </row>
    <row r="520" spans="1:21" ht="14.4" customHeight="1" x14ac:dyDescent="0.3">
      <c r="A520" s="736">
        <v>21</v>
      </c>
      <c r="B520" s="737" t="s">
        <v>2715</v>
      </c>
      <c r="C520" s="737" t="s">
        <v>3131</v>
      </c>
      <c r="D520" s="818" t="s">
        <v>4783</v>
      </c>
      <c r="E520" s="819" t="s">
        <v>3142</v>
      </c>
      <c r="F520" s="737" t="s">
        <v>3126</v>
      </c>
      <c r="G520" s="737" t="s">
        <v>3279</v>
      </c>
      <c r="H520" s="737" t="s">
        <v>1499</v>
      </c>
      <c r="I520" s="737" t="s">
        <v>1531</v>
      </c>
      <c r="J520" s="737" t="s">
        <v>2938</v>
      </c>
      <c r="K520" s="737" t="s">
        <v>2939</v>
      </c>
      <c r="L520" s="738">
        <v>0</v>
      </c>
      <c r="M520" s="738">
        <v>0</v>
      </c>
      <c r="N520" s="737">
        <v>2</v>
      </c>
      <c r="O520" s="820">
        <v>1</v>
      </c>
      <c r="P520" s="738"/>
      <c r="Q520" s="753"/>
      <c r="R520" s="737"/>
      <c r="S520" s="753">
        <v>0</v>
      </c>
      <c r="T520" s="820"/>
      <c r="U520" s="776">
        <v>0</v>
      </c>
    </row>
    <row r="521" spans="1:21" ht="14.4" customHeight="1" x14ac:dyDescent="0.3">
      <c r="A521" s="736">
        <v>21</v>
      </c>
      <c r="B521" s="737" t="s">
        <v>2715</v>
      </c>
      <c r="C521" s="737" t="s">
        <v>3131</v>
      </c>
      <c r="D521" s="818" t="s">
        <v>4783</v>
      </c>
      <c r="E521" s="819" t="s">
        <v>3142</v>
      </c>
      <c r="F521" s="737" t="s">
        <v>3126</v>
      </c>
      <c r="G521" s="737" t="s">
        <v>3329</v>
      </c>
      <c r="H521" s="737" t="s">
        <v>555</v>
      </c>
      <c r="I521" s="737" t="s">
        <v>1432</v>
      </c>
      <c r="J521" s="737" t="s">
        <v>1433</v>
      </c>
      <c r="K521" s="737" t="s">
        <v>3520</v>
      </c>
      <c r="L521" s="738">
        <v>59.56</v>
      </c>
      <c r="M521" s="738">
        <v>119.12</v>
      </c>
      <c r="N521" s="737">
        <v>2</v>
      </c>
      <c r="O521" s="820">
        <v>0.5</v>
      </c>
      <c r="P521" s="738"/>
      <c r="Q521" s="753">
        <v>0</v>
      </c>
      <c r="R521" s="737"/>
      <c r="S521" s="753">
        <v>0</v>
      </c>
      <c r="T521" s="820"/>
      <c r="U521" s="776">
        <v>0</v>
      </c>
    </row>
    <row r="522" spans="1:21" ht="14.4" customHeight="1" x14ac:dyDescent="0.3">
      <c r="A522" s="736">
        <v>21</v>
      </c>
      <c r="B522" s="737" t="s">
        <v>2715</v>
      </c>
      <c r="C522" s="737" t="s">
        <v>3131</v>
      </c>
      <c r="D522" s="818" t="s">
        <v>4783</v>
      </c>
      <c r="E522" s="819" t="s">
        <v>3142</v>
      </c>
      <c r="F522" s="737" t="s">
        <v>3126</v>
      </c>
      <c r="G522" s="737" t="s">
        <v>3453</v>
      </c>
      <c r="H522" s="737" t="s">
        <v>1499</v>
      </c>
      <c r="I522" s="737" t="s">
        <v>3780</v>
      </c>
      <c r="J522" s="737" t="s">
        <v>1520</v>
      </c>
      <c r="K522" s="737" t="s">
        <v>3781</v>
      </c>
      <c r="L522" s="738">
        <v>438.49</v>
      </c>
      <c r="M522" s="738">
        <v>438.49</v>
      </c>
      <c r="N522" s="737">
        <v>1</v>
      </c>
      <c r="O522" s="820">
        <v>1</v>
      </c>
      <c r="P522" s="738">
        <v>438.49</v>
      </c>
      <c r="Q522" s="753">
        <v>1</v>
      </c>
      <c r="R522" s="737">
        <v>1</v>
      </c>
      <c r="S522" s="753">
        <v>1</v>
      </c>
      <c r="T522" s="820">
        <v>1</v>
      </c>
      <c r="U522" s="776">
        <v>1</v>
      </c>
    </row>
    <row r="523" spans="1:21" ht="14.4" customHeight="1" x14ac:dyDescent="0.3">
      <c r="A523" s="736">
        <v>21</v>
      </c>
      <c r="B523" s="737" t="s">
        <v>2715</v>
      </c>
      <c r="C523" s="737" t="s">
        <v>3131</v>
      </c>
      <c r="D523" s="818" t="s">
        <v>4783</v>
      </c>
      <c r="E523" s="819" t="s">
        <v>3142</v>
      </c>
      <c r="F523" s="737" t="s">
        <v>3126</v>
      </c>
      <c r="G523" s="737" t="s">
        <v>3782</v>
      </c>
      <c r="H523" s="737" t="s">
        <v>1499</v>
      </c>
      <c r="I523" s="737" t="s">
        <v>1569</v>
      </c>
      <c r="J523" s="737" t="s">
        <v>2871</v>
      </c>
      <c r="K523" s="737" t="s">
        <v>2872</v>
      </c>
      <c r="L523" s="738">
        <v>109.97</v>
      </c>
      <c r="M523" s="738">
        <v>109.97</v>
      </c>
      <c r="N523" s="737">
        <v>1</v>
      </c>
      <c r="O523" s="820">
        <v>0.5</v>
      </c>
      <c r="P523" s="738">
        <v>109.97</v>
      </c>
      <c r="Q523" s="753">
        <v>1</v>
      </c>
      <c r="R523" s="737">
        <v>1</v>
      </c>
      <c r="S523" s="753">
        <v>1</v>
      </c>
      <c r="T523" s="820">
        <v>0.5</v>
      </c>
      <c r="U523" s="776">
        <v>1</v>
      </c>
    </row>
    <row r="524" spans="1:21" ht="14.4" customHeight="1" x14ac:dyDescent="0.3">
      <c r="A524" s="736">
        <v>21</v>
      </c>
      <c r="B524" s="737" t="s">
        <v>2715</v>
      </c>
      <c r="C524" s="737" t="s">
        <v>3131</v>
      </c>
      <c r="D524" s="818" t="s">
        <v>4783</v>
      </c>
      <c r="E524" s="819" t="s">
        <v>3142</v>
      </c>
      <c r="F524" s="737" t="s">
        <v>3126</v>
      </c>
      <c r="G524" s="737" t="s">
        <v>3410</v>
      </c>
      <c r="H524" s="737" t="s">
        <v>1499</v>
      </c>
      <c r="I524" s="737" t="s">
        <v>3783</v>
      </c>
      <c r="J524" s="737" t="s">
        <v>2569</v>
      </c>
      <c r="K524" s="737" t="s">
        <v>3784</v>
      </c>
      <c r="L524" s="738">
        <v>14213.96</v>
      </c>
      <c r="M524" s="738">
        <v>28427.919999999998</v>
      </c>
      <c r="N524" s="737">
        <v>2</v>
      </c>
      <c r="O524" s="820">
        <v>0.5</v>
      </c>
      <c r="P524" s="738"/>
      <c r="Q524" s="753">
        <v>0</v>
      </c>
      <c r="R524" s="737"/>
      <c r="S524" s="753">
        <v>0</v>
      </c>
      <c r="T524" s="820"/>
      <c r="U524" s="776">
        <v>0</v>
      </c>
    </row>
    <row r="525" spans="1:21" ht="14.4" customHeight="1" x14ac:dyDescent="0.3">
      <c r="A525" s="736">
        <v>21</v>
      </c>
      <c r="B525" s="737" t="s">
        <v>2715</v>
      </c>
      <c r="C525" s="737" t="s">
        <v>3131</v>
      </c>
      <c r="D525" s="818" t="s">
        <v>4783</v>
      </c>
      <c r="E525" s="819" t="s">
        <v>3142</v>
      </c>
      <c r="F525" s="737" t="s">
        <v>3126</v>
      </c>
      <c r="G525" s="737" t="s">
        <v>3410</v>
      </c>
      <c r="H525" s="737" t="s">
        <v>555</v>
      </c>
      <c r="I525" s="737" t="s">
        <v>3785</v>
      </c>
      <c r="J525" s="737" t="s">
        <v>3786</v>
      </c>
      <c r="K525" s="737" t="s">
        <v>3784</v>
      </c>
      <c r="L525" s="738">
        <v>5623.83</v>
      </c>
      <c r="M525" s="738">
        <v>5623.83</v>
      </c>
      <c r="N525" s="737">
        <v>1</v>
      </c>
      <c r="O525" s="820">
        <v>0.5</v>
      </c>
      <c r="P525" s="738"/>
      <c r="Q525" s="753">
        <v>0</v>
      </c>
      <c r="R525" s="737"/>
      <c r="S525" s="753">
        <v>0</v>
      </c>
      <c r="T525" s="820"/>
      <c r="U525" s="776">
        <v>0</v>
      </c>
    </row>
    <row r="526" spans="1:21" ht="14.4" customHeight="1" x14ac:dyDescent="0.3">
      <c r="A526" s="736">
        <v>21</v>
      </c>
      <c r="B526" s="737" t="s">
        <v>2715</v>
      </c>
      <c r="C526" s="737" t="s">
        <v>3131</v>
      </c>
      <c r="D526" s="818" t="s">
        <v>4783</v>
      </c>
      <c r="E526" s="819" t="s">
        <v>3142</v>
      </c>
      <c r="F526" s="737" t="s">
        <v>3126</v>
      </c>
      <c r="G526" s="737" t="s">
        <v>3410</v>
      </c>
      <c r="H526" s="737" t="s">
        <v>555</v>
      </c>
      <c r="I526" s="737" t="s">
        <v>3787</v>
      </c>
      <c r="J526" s="737" t="s">
        <v>3786</v>
      </c>
      <c r="K526" s="737" t="s">
        <v>3788</v>
      </c>
      <c r="L526" s="738">
        <v>7230.63</v>
      </c>
      <c r="M526" s="738">
        <v>7230.63</v>
      </c>
      <c r="N526" s="737">
        <v>1</v>
      </c>
      <c r="O526" s="820">
        <v>0.5</v>
      </c>
      <c r="P526" s="738"/>
      <c r="Q526" s="753">
        <v>0</v>
      </c>
      <c r="R526" s="737"/>
      <c r="S526" s="753">
        <v>0</v>
      </c>
      <c r="T526" s="820"/>
      <c r="U526" s="776">
        <v>0</v>
      </c>
    </row>
    <row r="527" spans="1:21" ht="14.4" customHeight="1" x14ac:dyDescent="0.3">
      <c r="A527" s="736">
        <v>21</v>
      </c>
      <c r="B527" s="737" t="s">
        <v>2715</v>
      </c>
      <c r="C527" s="737" t="s">
        <v>3131</v>
      </c>
      <c r="D527" s="818" t="s">
        <v>4783</v>
      </c>
      <c r="E527" s="819" t="s">
        <v>3142</v>
      </c>
      <c r="F527" s="737" t="s">
        <v>3126</v>
      </c>
      <c r="G527" s="737" t="s">
        <v>3410</v>
      </c>
      <c r="H527" s="737" t="s">
        <v>1499</v>
      </c>
      <c r="I527" s="737" t="s">
        <v>3789</v>
      </c>
      <c r="J527" s="737" t="s">
        <v>2569</v>
      </c>
      <c r="K527" s="737" t="s">
        <v>3784</v>
      </c>
      <c r="L527" s="738">
        <v>14213.96</v>
      </c>
      <c r="M527" s="738">
        <v>28427.919999999998</v>
      </c>
      <c r="N527" s="737">
        <v>2</v>
      </c>
      <c r="O527" s="820">
        <v>0.5</v>
      </c>
      <c r="P527" s="738"/>
      <c r="Q527" s="753">
        <v>0</v>
      </c>
      <c r="R527" s="737"/>
      <c r="S527" s="753">
        <v>0</v>
      </c>
      <c r="T527" s="820"/>
      <c r="U527" s="776">
        <v>0</v>
      </c>
    </row>
    <row r="528" spans="1:21" ht="14.4" customHeight="1" x14ac:dyDescent="0.3">
      <c r="A528" s="736">
        <v>21</v>
      </c>
      <c r="B528" s="737" t="s">
        <v>2715</v>
      </c>
      <c r="C528" s="737" t="s">
        <v>3131</v>
      </c>
      <c r="D528" s="818" t="s">
        <v>4783</v>
      </c>
      <c r="E528" s="819" t="s">
        <v>3142</v>
      </c>
      <c r="F528" s="737" t="s">
        <v>3126</v>
      </c>
      <c r="G528" s="737" t="s">
        <v>3410</v>
      </c>
      <c r="H528" s="737" t="s">
        <v>555</v>
      </c>
      <c r="I528" s="737" t="s">
        <v>3790</v>
      </c>
      <c r="J528" s="737" t="s">
        <v>3786</v>
      </c>
      <c r="K528" s="737" t="s">
        <v>3784</v>
      </c>
      <c r="L528" s="738">
        <v>5623.83</v>
      </c>
      <c r="M528" s="738">
        <v>5623.83</v>
      </c>
      <c r="N528" s="737">
        <v>1</v>
      </c>
      <c r="O528" s="820">
        <v>0.5</v>
      </c>
      <c r="P528" s="738"/>
      <c r="Q528" s="753">
        <v>0</v>
      </c>
      <c r="R528" s="737"/>
      <c r="S528" s="753">
        <v>0</v>
      </c>
      <c r="T528" s="820"/>
      <c r="U528" s="776">
        <v>0</v>
      </c>
    </row>
    <row r="529" spans="1:21" ht="14.4" customHeight="1" x14ac:dyDescent="0.3">
      <c r="A529" s="736">
        <v>21</v>
      </c>
      <c r="B529" s="737" t="s">
        <v>2715</v>
      </c>
      <c r="C529" s="737" t="s">
        <v>3131</v>
      </c>
      <c r="D529" s="818" t="s">
        <v>4783</v>
      </c>
      <c r="E529" s="819" t="s">
        <v>3142</v>
      </c>
      <c r="F529" s="737" t="s">
        <v>3126</v>
      </c>
      <c r="G529" s="737" t="s">
        <v>3410</v>
      </c>
      <c r="H529" s="737" t="s">
        <v>555</v>
      </c>
      <c r="I529" s="737" t="s">
        <v>3791</v>
      </c>
      <c r="J529" s="737" t="s">
        <v>3786</v>
      </c>
      <c r="K529" s="737" t="s">
        <v>3788</v>
      </c>
      <c r="L529" s="738">
        <v>7230.63</v>
      </c>
      <c r="M529" s="738">
        <v>7230.63</v>
      </c>
      <c r="N529" s="737">
        <v>1</v>
      </c>
      <c r="O529" s="820">
        <v>0.5</v>
      </c>
      <c r="P529" s="738"/>
      <c r="Q529" s="753">
        <v>0</v>
      </c>
      <c r="R529" s="737"/>
      <c r="S529" s="753">
        <v>0</v>
      </c>
      <c r="T529" s="820"/>
      <c r="U529" s="776">
        <v>0</v>
      </c>
    </row>
    <row r="530" spans="1:21" ht="14.4" customHeight="1" x14ac:dyDescent="0.3">
      <c r="A530" s="736">
        <v>21</v>
      </c>
      <c r="B530" s="737" t="s">
        <v>2715</v>
      </c>
      <c r="C530" s="737" t="s">
        <v>3131</v>
      </c>
      <c r="D530" s="818" t="s">
        <v>4783</v>
      </c>
      <c r="E530" s="819" t="s">
        <v>3142</v>
      </c>
      <c r="F530" s="737" t="s">
        <v>3126</v>
      </c>
      <c r="G530" s="737" t="s">
        <v>3792</v>
      </c>
      <c r="H530" s="737" t="s">
        <v>555</v>
      </c>
      <c r="I530" s="737" t="s">
        <v>3793</v>
      </c>
      <c r="J530" s="737" t="s">
        <v>2056</v>
      </c>
      <c r="K530" s="737" t="s">
        <v>3794</v>
      </c>
      <c r="L530" s="738">
        <v>300.68</v>
      </c>
      <c r="M530" s="738">
        <v>902.04</v>
      </c>
      <c r="N530" s="737">
        <v>3</v>
      </c>
      <c r="O530" s="820">
        <v>1</v>
      </c>
      <c r="P530" s="738">
        <v>902.04</v>
      </c>
      <c r="Q530" s="753">
        <v>1</v>
      </c>
      <c r="R530" s="737">
        <v>3</v>
      </c>
      <c r="S530" s="753">
        <v>1</v>
      </c>
      <c r="T530" s="820">
        <v>1</v>
      </c>
      <c r="U530" s="776">
        <v>1</v>
      </c>
    </row>
    <row r="531" spans="1:21" ht="14.4" customHeight="1" x14ac:dyDescent="0.3">
      <c r="A531" s="736">
        <v>21</v>
      </c>
      <c r="B531" s="737" t="s">
        <v>2715</v>
      </c>
      <c r="C531" s="737" t="s">
        <v>3131</v>
      </c>
      <c r="D531" s="818" t="s">
        <v>4783</v>
      </c>
      <c r="E531" s="819" t="s">
        <v>3142</v>
      </c>
      <c r="F531" s="737" t="s">
        <v>3126</v>
      </c>
      <c r="G531" s="737" t="s">
        <v>3792</v>
      </c>
      <c r="H531" s="737" t="s">
        <v>555</v>
      </c>
      <c r="I531" s="737" t="s">
        <v>3795</v>
      </c>
      <c r="J531" s="737" t="s">
        <v>3796</v>
      </c>
      <c r="K531" s="737" t="s">
        <v>3519</v>
      </c>
      <c r="L531" s="738">
        <v>46.99</v>
      </c>
      <c r="M531" s="738">
        <v>93.98</v>
      </c>
      <c r="N531" s="737">
        <v>2</v>
      </c>
      <c r="O531" s="820">
        <v>1</v>
      </c>
      <c r="P531" s="738"/>
      <c r="Q531" s="753">
        <v>0</v>
      </c>
      <c r="R531" s="737"/>
      <c r="S531" s="753">
        <v>0</v>
      </c>
      <c r="T531" s="820"/>
      <c r="U531" s="776">
        <v>0</v>
      </c>
    </row>
    <row r="532" spans="1:21" ht="14.4" customHeight="1" x14ac:dyDescent="0.3">
      <c r="A532" s="736">
        <v>21</v>
      </c>
      <c r="B532" s="737" t="s">
        <v>2715</v>
      </c>
      <c r="C532" s="737" t="s">
        <v>3131</v>
      </c>
      <c r="D532" s="818" t="s">
        <v>4783</v>
      </c>
      <c r="E532" s="819" t="s">
        <v>3142</v>
      </c>
      <c r="F532" s="737" t="s">
        <v>3126</v>
      </c>
      <c r="G532" s="737" t="s">
        <v>3185</v>
      </c>
      <c r="H532" s="737" t="s">
        <v>555</v>
      </c>
      <c r="I532" s="737" t="s">
        <v>3797</v>
      </c>
      <c r="J532" s="737" t="s">
        <v>3561</v>
      </c>
      <c r="K532" s="737" t="s">
        <v>3798</v>
      </c>
      <c r="L532" s="738">
        <v>271.94</v>
      </c>
      <c r="M532" s="738">
        <v>271.94</v>
      </c>
      <c r="N532" s="737">
        <v>1</v>
      </c>
      <c r="O532" s="820">
        <v>1</v>
      </c>
      <c r="P532" s="738"/>
      <c r="Q532" s="753">
        <v>0</v>
      </c>
      <c r="R532" s="737"/>
      <c r="S532" s="753">
        <v>0</v>
      </c>
      <c r="T532" s="820"/>
      <c r="U532" s="776">
        <v>0</v>
      </c>
    </row>
    <row r="533" spans="1:21" ht="14.4" customHeight="1" x14ac:dyDescent="0.3">
      <c r="A533" s="736">
        <v>21</v>
      </c>
      <c r="B533" s="737" t="s">
        <v>2715</v>
      </c>
      <c r="C533" s="737" t="s">
        <v>3131</v>
      </c>
      <c r="D533" s="818" t="s">
        <v>4783</v>
      </c>
      <c r="E533" s="819" t="s">
        <v>3142</v>
      </c>
      <c r="F533" s="737" t="s">
        <v>3126</v>
      </c>
      <c r="G533" s="737" t="s">
        <v>3338</v>
      </c>
      <c r="H533" s="737" t="s">
        <v>555</v>
      </c>
      <c r="I533" s="737" t="s">
        <v>3799</v>
      </c>
      <c r="J533" s="737" t="s">
        <v>3800</v>
      </c>
      <c r="K533" s="737" t="s">
        <v>2956</v>
      </c>
      <c r="L533" s="738">
        <v>0</v>
      </c>
      <c r="M533" s="738">
        <v>0</v>
      </c>
      <c r="N533" s="737">
        <v>1</v>
      </c>
      <c r="O533" s="820">
        <v>1</v>
      </c>
      <c r="P533" s="738"/>
      <c r="Q533" s="753"/>
      <c r="R533" s="737"/>
      <c r="S533" s="753">
        <v>0</v>
      </c>
      <c r="T533" s="820"/>
      <c r="U533" s="776">
        <v>0</v>
      </c>
    </row>
    <row r="534" spans="1:21" ht="14.4" customHeight="1" x14ac:dyDescent="0.3">
      <c r="A534" s="736">
        <v>21</v>
      </c>
      <c r="B534" s="737" t="s">
        <v>2715</v>
      </c>
      <c r="C534" s="737" t="s">
        <v>3131</v>
      </c>
      <c r="D534" s="818" t="s">
        <v>4783</v>
      </c>
      <c r="E534" s="819" t="s">
        <v>3142</v>
      </c>
      <c r="F534" s="737" t="s">
        <v>3126</v>
      </c>
      <c r="G534" s="737" t="s">
        <v>3284</v>
      </c>
      <c r="H534" s="737" t="s">
        <v>555</v>
      </c>
      <c r="I534" s="737" t="s">
        <v>1299</v>
      </c>
      <c r="J534" s="737" t="s">
        <v>1300</v>
      </c>
      <c r="K534" s="737" t="s">
        <v>1301</v>
      </c>
      <c r="L534" s="738">
        <v>50.32</v>
      </c>
      <c r="M534" s="738">
        <v>201.28</v>
      </c>
      <c r="N534" s="737">
        <v>4</v>
      </c>
      <c r="O534" s="820">
        <v>0.5</v>
      </c>
      <c r="P534" s="738">
        <v>201.28</v>
      </c>
      <c r="Q534" s="753">
        <v>1</v>
      </c>
      <c r="R534" s="737">
        <v>4</v>
      </c>
      <c r="S534" s="753">
        <v>1</v>
      </c>
      <c r="T534" s="820">
        <v>0.5</v>
      </c>
      <c r="U534" s="776">
        <v>1</v>
      </c>
    </row>
    <row r="535" spans="1:21" ht="14.4" customHeight="1" x14ac:dyDescent="0.3">
      <c r="A535" s="736">
        <v>21</v>
      </c>
      <c r="B535" s="737" t="s">
        <v>2715</v>
      </c>
      <c r="C535" s="737" t="s">
        <v>3131</v>
      </c>
      <c r="D535" s="818" t="s">
        <v>4783</v>
      </c>
      <c r="E535" s="819" t="s">
        <v>3142</v>
      </c>
      <c r="F535" s="737" t="s">
        <v>3126</v>
      </c>
      <c r="G535" s="737" t="s">
        <v>3284</v>
      </c>
      <c r="H535" s="737" t="s">
        <v>555</v>
      </c>
      <c r="I535" s="737" t="s">
        <v>3418</v>
      </c>
      <c r="J535" s="737" t="s">
        <v>1300</v>
      </c>
      <c r="K535" s="737" t="s">
        <v>3419</v>
      </c>
      <c r="L535" s="738">
        <v>0</v>
      </c>
      <c r="M535" s="738">
        <v>0</v>
      </c>
      <c r="N535" s="737">
        <v>3</v>
      </c>
      <c r="O535" s="820">
        <v>0.5</v>
      </c>
      <c r="P535" s="738">
        <v>0</v>
      </c>
      <c r="Q535" s="753"/>
      <c r="R535" s="737">
        <v>3</v>
      </c>
      <c r="S535" s="753">
        <v>1</v>
      </c>
      <c r="T535" s="820">
        <v>0.5</v>
      </c>
      <c r="U535" s="776">
        <v>1</v>
      </c>
    </row>
    <row r="536" spans="1:21" ht="14.4" customHeight="1" x14ac:dyDescent="0.3">
      <c r="A536" s="736">
        <v>21</v>
      </c>
      <c r="B536" s="737" t="s">
        <v>2715</v>
      </c>
      <c r="C536" s="737" t="s">
        <v>3131</v>
      </c>
      <c r="D536" s="818" t="s">
        <v>4783</v>
      </c>
      <c r="E536" s="819" t="s">
        <v>3142</v>
      </c>
      <c r="F536" s="737" t="s">
        <v>3127</v>
      </c>
      <c r="G536" s="737" t="s">
        <v>3291</v>
      </c>
      <c r="H536" s="737" t="s">
        <v>555</v>
      </c>
      <c r="I536" s="737" t="s">
        <v>3292</v>
      </c>
      <c r="J536" s="737" t="s">
        <v>3149</v>
      </c>
      <c r="K536" s="737"/>
      <c r="L536" s="738">
        <v>0</v>
      </c>
      <c r="M536" s="738">
        <v>0</v>
      </c>
      <c r="N536" s="737">
        <v>2</v>
      </c>
      <c r="O536" s="820">
        <v>2</v>
      </c>
      <c r="P536" s="738">
        <v>0</v>
      </c>
      <c r="Q536" s="753"/>
      <c r="R536" s="737">
        <v>2</v>
      </c>
      <c r="S536" s="753">
        <v>1</v>
      </c>
      <c r="T536" s="820">
        <v>2</v>
      </c>
      <c r="U536" s="776">
        <v>1</v>
      </c>
    </row>
    <row r="537" spans="1:21" ht="14.4" customHeight="1" x14ac:dyDescent="0.3">
      <c r="A537" s="736">
        <v>21</v>
      </c>
      <c r="B537" s="737" t="s">
        <v>2715</v>
      </c>
      <c r="C537" s="737" t="s">
        <v>3131</v>
      </c>
      <c r="D537" s="818" t="s">
        <v>4783</v>
      </c>
      <c r="E537" s="819" t="s">
        <v>3142</v>
      </c>
      <c r="F537" s="737" t="s">
        <v>3127</v>
      </c>
      <c r="G537" s="737" t="s">
        <v>3291</v>
      </c>
      <c r="H537" s="737" t="s">
        <v>555</v>
      </c>
      <c r="I537" s="737" t="s">
        <v>3801</v>
      </c>
      <c r="J537" s="737" t="s">
        <v>3149</v>
      </c>
      <c r="K537" s="737"/>
      <c r="L537" s="738">
        <v>0</v>
      </c>
      <c r="M537" s="738">
        <v>0</v>
      </c>
      <c r="N537" s="737">
        <v>1</v>
      </c>
      <c r="O537" s="820">
        <v>1</v>
      </c>
      <c r="P537" s="738">
        <v>0</v>
      </c>
      <c r="Q537" s="753"/>
      <c r="R537" s="737">
        <v>1</v>
      </c>
      <c r="S537" s="753">
        <v>1</v>
      </c>
      <c r="T537" s="820">
        <v>1</v>
      </c>
      <c r="U537" s="776">
        <v>1</v>
      </c>
    </row>
    <row r="538" spans="1:21" ht="14.4" customHeight="1" x14ac:dyDescent="0.3">
      <c r="A538" s="736">
        <v>21</v>
      </c>
      <c r="B538" s="737" t="s">
        <v>2715</v>
      </c>
      <c r="C538" s="737" t="s">
        <v>3131</v>
      </c>
      <c r="D538" s="818" t="s">
        <v>4783</v>
      </c>
      <c r="E538" s="819" t="s">
        <v>3142</v>
      </c>
      <c r="F538" s="737" t="s">
        <v>3128</v>
      </c>
      <c r="G538" s="737" t="s">
        <v>3420</v>
      </c>
      <c r="H538" s="737" t="s">
        <v>555</v>
      </c>
      <c r="I538" s="737" t="s">
        <v>3421</v>
      </c>
      <c r="J538" s="737" t="s">
        <v>3422</v>
      </c>
      <c r="K538" s="737" t="s">
        <v>3423</v>
      </c>
      <c r="L538" s="738">
        <v>1267.1300000000001</v>
      </c>
      <c r="M538" s="738">
        <v>2534.2600000000002</v>
      </c>
      <c r="N538" s="737">
        <v>2</v>
      </c>
      <c r="O538" s="820">
        <v>1</v>
      </c>
      <c r="P538" s="738">
        <v>2534.2600000000002</v>
      </c>
      <c r="Q538" s="753">
        <v>1</v>
      </c>
      <c r="R538" s="737">
        <v>2</v>
      </c>
      <c r="S538" s="753">
        <v>1</v>
      </c>
      <c r="T538" s="820">
        <v>1</v>
      </c>
      <c r="U538" s="776">
        <v>1</v>
      </c>
    </row>
    <row r="539" spans="1:21" ht="14.4" customHeight="1" x14ac:dyDescent="0.3">
      <c r="A539" s="736">
        <v>21</v>
      </c>
      <c r="B539" s="737" t="s">
        <v>2715</v>
      </c>
      <c r="C539" s="737" t="s">
        <v>3131</v>
      </c>
      <c r="D539" s="818" t="s">
        <v>4783</v>
      </c>
      <c r="E539" s="819" t="s">
        <v>3143</v>
      </c>
      <c r="F539" s="737" t="s">
        <v>3126</v>
      </c>
      <c r="G539" s="737" t="s">
        <v>3196</v>
      </c>
      <c r="H539" s="737" t="s">
        <v>1499</v>
      </c>
      <c r="I539" s="737" t="s">
        <v>2306</v>
      </c>
      <c r="J539" s="737" t="s">
        <v>3058</v>
      </c>
      <c r="K539" s="737" t="s">
        <v>2950</v>
      </c>
      <c r="L539" s="738">
        <v>4.7</v>
      </c>
      <c r="M539" s="738">
        <v>4.7</v>
      </c>
      <c r="N539" s="737">
        <v>1</v>
      </c>
      <c r="O539" s="820">
        <v>0.5</v>
      </c>
      <c r="P539" s="738">
        <v>4.7</v>
      </c>
      <c r="Q539" s="753">
        <v>1</v>
      </c>
      <c r="R539" s="737">
        <v>1</v>
      </c>
      <c r="S539" s="753">
        <v>1</v>
      </c>
      <c r="T539" s="820">
        <v>0.5</v>
      </c>
      <c r="U539" s="776">
        <v>1</v>
      </c>
    </row>
    <row r="540" spans="1:21" ht="14.4" customHeight="1" x14ac:dyDescent="0.3">
      <c r="A540" s="736">
        <v>21</v>
      </c>
      <c r="B540" s="737" t="s">
        <v>2715</v>
      </c>
      <c r="C540" s="737" t="s">
        <v>3131</v>
      </c>
      <c r="D540" s="818" t="s">
        <v>4783</v>
      </c>
      <c r="E540" s="819" t="s">
        <v>3143</v>
      </c>
      <c r="F540" s="737" t="s">
        <v>3126</v>
      </c>
      <c r="G540" s="737" t="s">
        <v>3802</v>
      </c>
      <c r="H540" s="737" t="s">
        <v>1499</v>
      </c>
      <c r="I540" s="737" t="s">
        <v>3803</v>
      </c>
      <c r="J540" s="737" t="s">
        <v>3804</v>
      </c>
      <c r="K540" s="737" t="s">
        <v>3805</v>
      </c>
      <c r="L540" s="738">
        <v>69.16</v>
      </c>
      <c r="M540" s="738">
        <v>207.48</v>
      </c>
      <c r="N540" s="737">
        <v>3</v>
      </c>
      <c r="O540" s="820">
        <v>0.5</v>
      </c>
      <c r="P540" s="738"/>
      <c r="Q540" s="753">
        <v>0</v>
      </c>
      <c r="R540" s="737"/>
      <c r="S540" s="753">
        <v>0</v>
      </c>
      <c r="T540" s="820"/>
      <c r="U540" s="776">
        <v>0</v>
      </c>
    </row>
    <row r="541" spans="1:21" ht="14.4" customHeight="1" x14ac:dyDescent="0.3">
      <c r="A541" s="736">
        <v>21</v>
      </c>
      <c r="B541" s="737" t="s">
        <v>2715</v>
      </c>
      <c r="C541" s="737" t="s">
        <v>3131</v>
      </c>
      <c r="D541" s="818" t="s">
        <v>4783</v>
      </c>
      <c r="E541" s="819" t="s">
        <v>3143</v>
      </c>
      <c r="F541" s="737" t="s">
        <v>3126</v>
      </c>
      <c r="G541" s="737" t="s">
        <v>3338</v>
      </c>
      <c r="H541" s="737" t="s">
        <v>1499</v>
      </c>
      <c r="I541" s="737" t="s">
        <v>3339</v>
      </c>
      <c r="J541" s="737" t="s">
        <v>1699</v>
      </c>
      <c r="K541" s="737" t="s">
        <v>3340</v>
      </c>
      <c r="L541" s="738">
        <v>0</v>
      </c>
      <c r="M541" s="738">
        <v>0</v>
      </c>
      <c r="N541" s="737">
        <v>1</v>
      </c>
      <c r="O541" s="820">
        <v>0.5</v>
      </c>
      <c r="P541" s="738">
        <v>0</v>
      </c>
      <c r="Q541" s="753"/>
      <c r="R541" s="737">
        <v>1</v>
      </c>
      <c r="S541" s="753">
        <v>1</v>
      </c>
      <c r="T541" s="820">
        <v>0.5</v>
      </c>
      <c r="U541" s="776">
        <v>1</v>
      </c>
    </row>
    <row r="542" spans="1:21" ht="14.4" customHeight="1" x14ac:dyDescent="0.3">
      <c r="A542" s="736">
        <v>21</v>
      </c>
      <c r="B542" s="737" t="s">
        <v>2715</v>
      </c>
      <c r="C542" s="737" t="s">
        <v>3131</v>
      </c>
      <c r="D542" s="818" t="s">
        <v>4783</v>
      </c>
      <c r="E542" s="819" t="s">
        <v>3143</v>
      </c>
      <c r="F542" s="737" t="s">
        <v>3126</v>
      </c>
      <c r="G542" s="737" t="s">
        <v>3806</v>
      </c>
      <c r="H542" s="737" t="s">
        <v>555</v>
      </c>
      <c r="I542" s="737" t="s">
        <v>3807</v>
      </c>
      <c r="J542" s="737" t="s">
        <v>3808</v>
      </c>
      <c r="K542" s="737" t="s">
        <v>3809</v>
      </c>
      <c r="L542" s="738">
        <v>522.53</v>
      </c>
      <c r="M542" s="738">
        <v>1045.06</v>
      </c>
      <c r="N542" s="737">
        <v>2</v>
      </c>
      <c r="O542" s="820">
        <v>0.5</v>
      </c>
      <c r="P542" s="738"/>
      <c r="Q542" s="753">
        <v>0</v>
      </c>
      <c r="R542" s="737"/>
      <c r="S542" s="753">
        <v>0</v>
      </c>
      <c r="T542" s="820"/>
      <c r="U542" s="776">
        <v>0</v>
      </c>
    </row>
    <row r="543" spans="1:21" ht="14.4" customHeight="1" x14ac:dyDescent="0.3">
      <c r="A543" s="736">
        <v>21</v>
      </c>
      <c r="B543" s="737" t="s">
        <v>2715</v>
      </c>
      <c r="C543" s="737" t="s">
        <v>3131</v>
      </c>
      <c r="D543" s="818" t="s">
        <v>4783</v>
      </c>
      <c r="E543" s="819" t="s">
        <v>3150</v>
      </c>
      <c r="F543" s="737" t="s">
        <v>3126</v>
      </c>
      <c r="G543" s="737" t="s">
        <v>3810</v>
      </c>
      <c r="H543" s="737" t="s">
        <v>555</v>
      </c>
      <c r="I543" s="737" t="s">
        <v>3811</v>
      </c>
      <c r="J543" s="737" t="s">
        <v>3812</v>
      </c>
      <c r="K543" s="737" t="s">
        <v>3813</v>
      </c>
      <c r="L543" s="738">
        <v>0</v>
      </c>
      <c r="M543" s="738">
        <v>0</v>
      </c>
      <c r="N543" s="737">
        <v>2</v>
      </c>
      <c r="O543" s="820">
        <v>0.5</v>
      </c>
      <c r="P543" s="738">
        <v>0</v>
      </c>
      <c r="Q543" s="753"/>
      <c r="R543" s="737">
        <v>2</v>
      </c>
      <c r="S543" s="753">
        <v>1</v>
      </c>
      <c r="T543" s="820">
        <v>0.5</v>
      </c>
      <c r="U543" s="776">
        <v>1</v>
      </c>
    </row>
    <row r="544" spans="1:21" ht="14.4" customHeight="1" x14ac:dyDescent="0.3">
      <c r="A544" s="736">
        <v>21</v>
      </c>
      <c r="B544" s="737" t="s">
        <v>2715</v>
      </c>
      <c r="C544" s="737" t="s">
        <v>3131</v>
      </c>
      <c r="D544" s="818" t="s">
        <v>4783</v>
      </c>
      <c r="E544" s="819" t="s">
        <v>3150</v>
      </c>
      <c r="F544" s="737" t="s">
        <v>3126</v>
      </c>
      <c r="G544" s="737" t="s">
        <v>3189</v>
      </c>
      <c r="H544" s="737" t="s">
        <v>555</v>
      </c>
      <c r="I544" s="737" t="s">
        <v>686</v>
      </c>
      <c r="J544" s="737" t="s">
        <v>687</v>
      </c>
      <c r="K544" s="737" t="s">
        <v>3194</v>
      </c>
      <c r="L544" s="738">
        <v>36.270000000000003</v>
      </c>
      <c r="M544" s="738">
        <v>36.270000000000003</v>
      </c>
      <c r="N544" s="737">
        <v>1</v>
      </c>
      <c r="O544" s="820">
        <v>1</v>
      </c>
      <c r="P544" s="738">
        <v>36.270000000000003</v>
      </c>
      <c r="Q544" s="753">
        <v>1</v>
      </c>
      <c r="R544" s="737">
        <v>1</v>
      </c>
      <c r="S544" s="753">
        <v>1</v>
      </c>
      <c r="T544" s="820">
        <v>1</v>
      </c>
      <c r="U544" s="776">
        <v>1</v>
      </c>
    </row>
    <row r="545" spans="1:21" ht="14.4" customHeight="1" x14ac:dyDescent="0.3">
      <c r="A545" s="736">
        <v>21</v>
      </c>
      <c r="B545" s="737" t="s">
        <v>2715</v>
      </c>
      <c r="C545" s="737" t="s">
        <v>3131</v>
      </c>
      <c r="D545" s="818" t="s">
        <v>4783</v>
      </c>
      <c r="E545" s="819" t="s">
        <v>3150</v>
      </c>
      <c r="F545" s="737" t="s">
        <v>3126</v>
      </c>
      <c r="G545" s="737" t="s">
        <v>3197</v>
      </c>
      <c r="H545" s="737" t="s">
        <v>555</v>
      </c>
      <c r="I545" s="737" t="s">
        <v>964</v>
      </c>
      <c r="J545" s="737" t="s">
        <v>961</v>
      </c>
      <c r="K545" s="737" t="s">
        <v>3017</v>
      </c>
      <c r="L545" s="738">
        <v>31.09</v>
      </c>
      <c r="M545" s="738">
        <v>62.18</v>
      </c>
      <c r="N545" s="737">
        <v>2</v>
      </c>
      <c r="O545" s="820">
        <v>0.5</v>
      </c>
      <c r="P545" s="738">
        <v>62.18</v>
      </c>
      <c r="Q545" s="753">
        <v>1</v>
      </c>
      <c r="R545" s="737">
        <v>2</v>
      </c>
      <c r="S545" s="753">
        <v>1</v>
      </c>
      <c r="T545" s="820">
        <v>0.5</v>
      </c>
      <c r="U545" s="776">
        <v>1</v>
      </c>
    </row>
    <row r="546" spans="1:21" ht="14.4" customHeight="1" x14ac:dyDescent="0.3">
      <c r="A546" s="736">
        <v>21</v>
      </c>
      <c r="B546" s="737" t="s">
        <v>2715</v>
      </c>
      <c r="C546" s="737" t="s">
        <v>3131</v>
      </c>
      <c r="D546" s="818" t="s">
        <v>4783</v>
      </c>
      <c r="E546" s="819" t="s">
        <v>3150</v>
      </c>
      <c r="F546" s="737" t="s">
        <v>3126</v>
      </c>
      <c r="G546" s="737" t="s">
        <v>3198</v>
      </c>
      <c r="H546" s="737" t="s">
        <v>1499</v>
      </c>
      <c r="I546" s="737" t="s">
        <v>1817</v>
      </c>
      <c r="J546" s="737" t="s">
        <v>1662</v>
      </c>
      <c r="K546" s="737" t="s">
        <v>2894</v>
      </c>
      <c r="L546" s="738">
        <v>154.36000000000001</v>
      </c>
      <c r="M546" s="738">
        <v>154.36000000000001</v>
      </c>
      <c r="N546" s="737">
        <v>1</v>
      </c>
      <c r="O546" s="820">
        <v>1</v>
      </c>
      <c r="P546" s="738">
        <v>154.36000000000001</v>
      </c>
      <c r="Q546" s="753">
        <v>1</v>
      </c>
      <c r="R546" s="737">
        <v>1</v>
      </c>
      <c r="S546" s="753">
        <v>1</v>
      </c>
      <c r="T546" s="820">
        <v>1</v>
      </c>
      <c r="U546" s="776">
        <v>1</v>
      </c>
    </row>
    <row r="547" spans="1:21" ht="14.4" customHeight="1" x14ac:dyDescent="0.3">
      <c r="A547" s="736">
        <v>21</v>
      </c>
      <c r="B547" s="737" t="s">
        <v>2715</v>
      </c>
      <c r="C547" s="737" t="s">
        <v>3131</v>
      </c>
      <c r="D547" s="818" t="s">
        <v>4783</v>
      </c>
      <c r="E547" s="819" t="s">
        <v>3150</v>
      </c>
      <c r="F547" s="737" t="s">
        <v>3126</v>
      </c>
      <c r="G547" s="737" t="s">
        <v>3575</v>
      </c>
      <c r="H547" s="737" t="s">
        <v>1499</v>
      </c>
      <c r="I547" s="737" t="s">
        <v>1615</v>
      </c>
      <c r="J547" s="737" t="s">
        <v>1616</v>
      </c>
      <c r="K547" s="737" t="s">
        <v>2838</v>
      </c>
      <c r="L547" s="738">
        <v>0</v>
      </c>
      <c r="M547" s="738">
        <v>0</v>
      </c>
      <c r="N547" s="737">
        <v>1</v>
      </c>
      <c r="O547" s="820">
        <v>1</v>
      </c>
      <c r="P547" s="738"/>
      <c r="Q547" s="753"/>
      <c r="R547" s="737"/>
      <c r="S547" s="753">
        <v>0</v>
      </c>
      <c r="T547" s="820"/>
      <c r="U547" s="776">
        <v>0</v>
      </c>
    </row>
    <row r="548" spans="1:21" ht="14.4" customHeight="1" x14ac:dyDescent="0.3">
      <c r="A548" s="736">
        <v>21</v>
      </c>
      <c r="B548" s="737" t="s">
        <v>2715</v>
      </c>
      <c r="C548" s="737" t="s">
        <v>3131</v>
      </c>
      <c r="D548" s="818" t="s">
        <v>4783</v>
      </c>
      <c r="E548" s="819" t="s">
        <v>3150</v>
      </c>
      <c r="F548" s="737" t="s">
        <v>3126</v>
      </c>
      <c r="G548" s="737" t="s">
        <v>3350</v>
      </c>
      <c r="H548" s="737" t="s">
        <v>555</v>
      </c>
      <c r="I548" s="737" t="s">
        <v>3351</v>
      </c>
      <c r="J548" s="737" t="s">
        <v>3352</v>
      </c>
      <c r="K548" s="737" t="s">
        <v>3353</v>
      </c>
      <c r="L548" s="738">
        <v>1540.82</v>
      </c>
      <c r="M548" s="738">
        <v>13867.38</v>
      </c>
      <c r="N548" s="737">
        <v>9</v>
      </c>
      <c r="O548" s="820">
        <v>3</v>
      </c>
      <c r="P548" s="738">
        <v>13867.38</v>
      </c>
      <c r="Q548" s="753">
        <v>1</v>
      </c>
      <c r="R548" s="737">
        <v>9</v>
      </c>
      <c r="S548" s="753">
        <v>1</v>
      </c>
      <c r="T548" s="820">
        <v>3</v>
      </c>
      <c r="U548" s="776">
        <v>1</v>
      </c>
    </row>
    <row r="549" spans="1:21" ht="14.4" customHeight="1" x14ac:dyDescent="0.3">
      <c r="A549" s="736">
        <v>21</v>
      </c>
      <c r="B549" s="737" t="s">
        <v>2715</v>
      </c>
      <c r="C549" s="737" t="s">
        <v>3131</v>
      </c>
      <c r="D549" s="818" t="s">
        <v>4783</v>
      </c>
      <c r="E549" s="819" t="s">
        <v>3150</v>
      </c>
      <c r="F549" s="737" t="s">
        <v>3126</v>
      </c>
      <c r="G549" s="737" t="s">
        <v>3465</v>
      </c>
      <c r="H549" s="737" t="s">
        <v>1499</v>
      </c>
      <c r="I549" s="737" t="s">
        <v>3814</v>
      </c>
      <c r="J549" s="737" t="s">
        <v>3467</v>
      </c>
      <c r="K549" s="737" t="s">
        <v>3815</v>
      </c>
      <c r="L549" s="738">
        <v>3818.86</v>
      </c>
      <c r="M549" s="738">
        <v>3818.86</v>
      </c>
      <c r="N549" s="737">
        <v>1</v>
      </c>
      <c r="O549" s="820">
        <v>1</v>
      </c>
      <c r="P549" s="738">
        <v>3818.86</v>
      </c>
      <c r="Q549" s="753">
        <v>1</v>
      </c>
      <c r="R549" s="737">
        <v>1</v>
      </c>
      <c r="S549" s="753">
        <v>1</v>
      </c>
      <c r="T549" s="820">
        <v>1</v>
      </c>
      <c r="U549" s="776">
        <v>1</v>
      </c>
    </row>
    <row r="550" spans="1:21" ht="14.4" customHeight="1" x14ac:dyDescent="0.3">
      <c r="A550" s="736">
        <v>21</v>
      </c>
      <c r="B550" s="737" t="s">
        <v>2715</v>
      </c>
      <c r="C550" s="737" t="s">
        <v>3131</v>
      </c>
      <c r="D550" s="818" t="s">
        <v>4783</v>
      </c>
      <c r="E550" s="819" t="s">
        <v>3150</v>
      </c>
      <c r="F550" s="737" t="s">
        <v>3126</v>
      </c>
      <c r="G550" s="737" t="s">
        <v>3471</v>
      </c>
      <c r="H550" s="737" t="s">
        <v>555</v>
      </c>
      <c r="I550" s="737" t="s">
        <v>861</v>
      </c>
      <c r="J550" s="737" t="s">
        <v>3474</v>
      </c>
      <c r="K550" s="737" t="s">
        <v>3475</v>
      </c>
      <c r="L550" s="738">
        <v>0</v>
      </c>
      <c r="M550" s="738">
        <v>0</v>
      </c>
      <c r="N550" s="737">
        <v>1</v>
      </c>
      <c r="O550" s="820">
        <v>0.5</v>
      </c>
      <c r="P550" s="738"/>
      <c r="Q550" s="753"/>
      <c r="R550" s="737"/>
      <c r="S550" s="753">
        <v>0</v>
      </c>
      <c r="T550" s="820"/>
      <c r="U550" s="776">
        <v>0</v>
      </c>
    </row>
    <row r="551" spans="1:21" ht="14.4" customHeight="1" x14ac:dyDescent="0.3">
      <c r="A551" s="736">
        <v>21</v>
      </c>
      <c r="B551" s="737" t="s">
        <v>2715</v>
      </c>
      <c r="C551" s="737" t="s">
        <v>3131</v>
      </c>
      <c r="D551" s="818" t="s">
        <v>4783</v>
      </c>
      <c r="E551" s="819" t="s">
        <v>3150</v>
      </c>
      <c r="F551" s="737" t="s">
        <v>3126</v>
      </c>
      <c r="G551" s="737" t="s">
        <v>3471</v>
      </c>
      <c r="H551" s="737" t="s">
        <v>555</v>
      </c>
      <c r="I551" s="737" t="s">
        <v>865</v>
      </c>
      <c r="J551" s="737" t="s">
        <v>866</v>
      </c>
      <c r="K551" s="737" t="s">
        <v>2844</v>
      </c>
      <c r="L551" s="738">
        <v>0</v>
      </c>
      <c r="M551" s="738">
        <v>0</v>
      </c>
      <c r="N551" s="737">
        <v>1</v>
      </c>
      <c r="O551" s="820">
        <v>1</v>
      </c>
      <c r="P551" s="738">
        <v>0</v>
      </c>
      <c r="Q551" s="753"/>
      <c r="R551" s="737">
        <v>1</v>
      </c>
      <c r="S551" s="753">
        <v>1</v>
      </c>
      <c r="T551" s="820">
        <v>1</v>
      </c>
      <c r="U551" s="776">
        <v>1</v>
      </c>
    </row>
    <row r="552" spans="1:21" ht="14.4" customHeight="1" x14ac:dyDescent="0.3">
      <c r="A552" s="736">
        <v>21</v>
      </c>
      <c r="B552" s="737" t="s">
        <v>2715</v>
      </c>
      <c r="C552" s="737" t="s">
        <v>3131</v>
      </c>
      <c r="D552" s="818" t="s">
        <v>4783</v>
      </c>
      <c r="E552" s="819" t="s">
        <v>3150</v>
      </c>
      <c r="F552" s="737" t="s">
        <v>3126</v>
      </c>
      <c r="G552" s="737" t="s">
        <v>3471</v>
      </c>
      <c r="H552" s="737" t="s">
        <v>555</v>
      </c>
      <c r="I552" s="737" t="s">
        <v>3582</v>
      </c>
      <c r="J552" s="737" t="s">
        <v>3474</v>
      </c>
      <c r="K552" s="737" t="s">
        <v>3583</v>
      </c>
      <c r="L552" s="738">
        <v>0</v>
      </c>
      <c r="M552" s="738">
        <v>0</v>
      </c>
      <c r="N552" s="737">
        <v>1</v>
      </c>
      <c r="O552" s="820">
        <v>1</v>
      </c>
      <c r="P552" s="738"/>
      <c r="Q552" s="753"/>
      <c r="R552" s="737"/>
      <c r="S552" s="753">
        <v>0</v>
      </c>
      <c r="T552" s="820"/>
      <c r="U552" s="776">
        <v>0</v>
      </c>
    </row>
    <row r="553" spans="1:21" ht="14.4" customHeight="1" x14ac:dyDescent="0.3">
      <c r="A553" s="736">
        <v>21</v>
      </c>
      <c r="B553" s="737" t="s">
        <v>2715</v>
      </c>
      <c r="C553" s="737" t="s">
        <v>3131</v>
      </c>
      <c r="D553" s="818" t="s">
        <v>4783</v>
      </c>
      <c r="E553" s="819" t="s">
        <v>3150</v>
      </c>
      <c r="F553" s="737" t="s">
        <v>3126</v>
      </c>
      <c r="G553" s="737" t="s">
        <v>3816</v>
      </c>
      <c r="H553" s="737" t="s">
        <v>555</v>
      </c>
      <c r="I553" s="737" t="s">
        <v>3817</v>
      </c>
      <c r="J553" s="737" t="s">
        <v>3818</v>
      </c>
      <c r="K553" s="737" t="s">
        <v>3819</v>
      </c>
      <c r="L553" s="738">
        <v>0</v>
      </c>
      <c r="M553" s="738">
        <v>0</v>
      </c>
      <c r="N553" s="737">
        <v>1</v>
      </c>
      <c r="O553" s="820">
        <v>0.5</v>
      </c>
      <c r="P553" s="738">
        <v>0</v>
      </c>
      <c r="Q553" s="753"/>
      <c r="R553" s="737">
        <v>1</v>
      </c>
      <c r="S553" s="753">
        <v>1</v>
      </c>
      <c r="T553" s="820">
        <v>0.5</v>
      </c>
      <c r="U553" s="776">
        <v>1</v>
      </c>
    </row>
    <row r="554" spans="1:21" ht="14.4" customHeight="1" x14ac:dyDescent="0.3">
      <c r="A554" s="736">
        <v>21</v>
      </c>
      <c r="B554" s="737" t="s">
        <v>2715</v>
      </c>
      <c r="C554" s="737" t="s">
        <v>3131</v>
      </c>
      <c r="D554" s="818" t="s">
        <v>4783</v>
      </c>
      <c r="E554" s="819" t="s">
        <v>3150</v>
      </c>
      <c r="F554" s="737" t="s">
        <v>3126</v>
      </c>
      <c r="G554" s="737" t="s">
        <v>3210</v>
      </c>
      <c r="H554" s="737" t="s">
        <v>555</v>
      </c>
      <c r="I554" s="737" t="s">
        <v>1104</v>
      </c>
      <c r="J554" s="737" t="s">
        <v>1105</v>
      </c>
      <c r="K554" s="737" t="s">
        <v>3211</v>
      </c>
      <c r="L554" s="738">
        <v>344</v>
      </c>
      <c r="M554" s="738">
        <v>1032</v>
      </c>
      <c r="N554" s="737">
        <v>3</v>
      </c>
      <c r="O554" s="820">
        <v>0.5</v>
      </c>
      <c r="P554" s="738"/>
      <c r="Q554" s="753">
        <v>0</v>
      </c>
      <c r="R554" s="737"/>
      <c r="S554" s="753">
        <v>0</v>
      </c>
      <c r="T554" s="820"/>
      <c r="U554" s="776">
        <v>0</v>
      </c>
    </row>
    <row r="555" spans="1:21" ht="14.4" customHeight="1" x14ac:dyDescent="0.3">
      <c r="A555" s="736">
        <v>21</v>
      </c>
      <c r="B555" s="737" t="s">
        <v>2715</v>
      </c>
      <c r="C555" s="737" t="s">
        <v>3131</v>
      </c>
      <c r="D555" s="818" t="s">
        <v>4783</v>
      </c>
      <c r="E555" s="819" t="s">
        <v>3150</v>
      </c>
      <c r="F555" s="737" t="s">
        <v>3126</v>
      </c>
      <c r="G555" s="737" t="s">
        <v>3210</v>
      </c>
      <c r="H555" s="737" t="s">
        <v>555</v>
      </c>
      <c r="I555" s="737" t="s">
        <v>3300</v>
      </c>
      <c r="J555" s="737" t="s">
        <v>1105</v>
      </c>
      <c r="K555" s="737" t="s">
        <v>3301</v>
      </c>
      <c r="L555" s="738">
        <v>0</v>
      </c>
      <c r="M555" s="738">
        <v>0</v>
      </c>
      <c r="N555" s="737">
        <v>1</v>
      </c>
      <c r="O555" s="820">
        <v>0.5</v>
      </c>
      <c r="P555" s="738"/>
      <c r="Q555" s="753"/>
      <c r="R555" s="737"/>
      <c r="S555" s="753">
        <v>0</v>
      </c>
      <c r="T555" s="820"/>
      <c r="U555" s="776">
        <v>0</v>
      </c>
    </row>
    <row r="556" spans="1:21" ht="14.4" customHeight="1" x14ac:dyDescent="0.3">
      <c r="A556" s="736">
        <v>21</v>
      </c>
      <c r="B556" s="737" t="s">
        <v>2715</v>
      </c>
      <c r="C556" s="737" t="s">
        <v>3131</v>
      </c>
      <c r="D556" s="818" t="s">
        <v>4783</v>
      </c>
      <c r="E556" s="819" t="s">
        <v>3150</v>
      </c>
      <c r="F556" s="737" t="s">
        <v>3126</v>
      </c>
      <c r="G556" s="737" t="s">
        <v>3212</v>
      </c>
      <c r="H556" s="737" t="s">
        <v>555</v>
      </c>
      <c r="I556" s="737" t="s">
        <v>3820</v>
      </c>
      <c r="J556" s="737" t="s">
        <v>1112</v>
      </c>
      <c r="K556" s="737" t="s">
        <v>3821</v>
      </c>
      <c r="L556" s="738">
        <v>0</v>
      </c>
      <c r="M556" s="738">
        <v>0</v>
      </c>
      <c r="N556" s="737">
        <v>3</v>
      </c>
      <c r="O556" s="820">
        <v>1</v>
      </c>
      <c r="P556" s="738">
        <v>0</v>
      </c>
      <c r="Q556" s="753"/>
      <c r="R556" s="737">
        <v>3</v>
      </c>
      <c r="S556" s="753">
        <v>1</v>
      </c>
      <c r="T556" s="820">
        <v>1</v>
      </c>
      <c r="U556" s="776">
        <v>1</v>
      </c>
    </row>
    <row r="557" spans="1:21" ht="14.4" customHeight="1" x14ac:dyDescent="0.3">
      <c r="A557" s="736">
        <v>21</v>
      </c>
      <c r="B557" s="737" t="s">
        <v>2715</v>
      </c>
      <c r="C557" s="737" t="s">
        <v>3131</v>
      </c>
      <c r="D557" s="818" t="s">
        <v>4783</v>
      </c>
      <c r="E557" s="819" t="s">
        <v>3150</v>
      </c>
      <c r="F557" s="737" t="s">
        <v>3126</v>
      </c>
      <c r="G557" s="737" t="s">
        <v>3212</v>
      </c>
      <c r="H557" s="737" t="s">
        <v>555</v>
      </c>
      <c r="I557" s="737" t="s">
        <v>1111</v>
      </c>
      <c r="J557" s="737" t="s">
        <v>1112</v>
      </c>
      <c r="K557" s="737" t="s">
        <v>3822</v>
      </c>
      <c r="L557" s="738">
        <v>78.03</v>
      </c>
      <c r="M557" s="738">
        <v>78.03</v>
      </c>
      <c r="N557" s="737">
        <v>1</v>
      </c>
      <c r="O557" s="820">
        <v>1</v>
      </c>
      <c r="P557" s="738">
        <v>78.03</v>
      </c>
      <c r="Q557" s="753">
        <v>1</v>
      </c>
      <c r="R557" s="737">
        <v>1</v>
      </c>
      <c r="S557" s="753">
        <v>1</v>
      </c>
      <c r="T557" s="820">
        <v>1</v>
      </c>
      <c r="U557" s="776">
        <v>1</v>
      </c>
    </row>
    <row r="558" spans="1:21" ht="14.4" customHeight="1" x14ac:dyDescent="0.3">
      <c r="A558" s="736">
        <v>21</v>
      </c>
      <c r="B558" s="737" t="s">
        <v>2715</v>
      </c>
      <c r="C558" s="737" t="s">
        <v>3131</v>
      </c>
      <c r="D558" s="818" t="s">
        <v>4783</v>
      </c>
      <c r="E558" s="819" t="s">
        <v>3150</v>
      </c>
      <c r="F558" s="737" t="s">
        <v>3126</v>
      </c>
      <c r="G558" s="737" t="s">
        <v>3750</v>
      </c>
      <c r="H558" s="737" t="s">
        <v>1499</v>
      </c>
      <c r="I558" s="737" t="s">
        <v>3751</v>
      </c>
      <c r="J558" s="737" t="s">
        <v>3752</v>
      </c>
      <c r="K558" s="737" t="s">
        <v>3753</v>
      </c>
      <c r="L558" s="738">
        <v>550.39</v>
      </c>
      <c r="M558" s="738">
        <v>2201.56</v>
      </c>
      <c r="N558" s="737">
        <v>4</v>
      </c>
      <c r="O558" s="820">
        <v>1</v>
      </c>
      <c r="P558" s="738">
        <v>2201.56</v>
      </c>
      <c r="Q558" s="753">
        <v>1</v>
      </c>
      <c r="R558" s="737">
        <v>4</v>
      </c>
      <c r="S558" s="753">
        <v>1</v>
      </c>
      <c r="T558" s="820">
        <v>1</v>
      </c>
      <c r="U558" s="776">
        <v>1</v>
      </c>
    </row>
    <row r="559" spans="1:21" ht="14.4" customHeight="1" x14ac:dyDescent="0.3">
      <c r="A559" s="736">
        <v>21</v>
      </c>
      <c r="B559" s="737" t="s">
        <v>2715</v>
      </c>
      <c r="C559" s="737" t="s">
        <v>3131</v>
      </c>
      <c r="D559" s="818" t="s">
        <v>4783</v>
      </c>
      <c r="E559" s="819" t="s">
        <v>3150</v>
      </c>
      <c r="F559" s="737" t="s">
        <v>3126</v>
      </c>
      <c r="G559" s="737" t="s">
        <v>3302</v>
      </c>
      <c r="H559" s="737" t="s">
        <v>555</v>
      </c>
      <c r="I559" s="737" t="s">
        <v>603</v>
      </c>
      <c r="J559" s="737" t="s">
        <v>2932</v>
      </c>
      <c r="K559" s="737" t="s">
        <v>2933</v>
      </c>
      <c r="L559" s="738">
        <v>1454.23</v>
      </c>
      <c r="M559" s="738">
        <v>2908.46</v>
      </c>
      <c r="N559" s="737">
        <v>2</v>
      </c>
      <c r="O559" s="820">
        <v>1</v>
      </c>
      <c r="P559" s="738">
        <v>2908.46</v>
      </c>
      <c r="Q559" s="753">
        <v>1</v>
      </c>
      <c r="R559" s="737">
        <v>2</v>
      </c>
      <c r="S559" s="753">
        <v>1</v>
      </c>
      <c r="T559" s="820">
        <v>1</v>
      </c>
      <c r="U559" s="776">
        <v>1</v>
      </c>
    </row>
    <row r="560" spans="1:21" ht="14.4" customHeight="1" x14ac:dyDescent="0.3">
      <c r="A560" s="736">
        <v>21</v>
      </c>
      <c r="B560" s="737" t="s">
        <v>2715</v>
      </c>
      <c r="C560" s="737" t="s">
        <v>3131</v>
      </c>
      <c r="D560" s="818" t="s">
        <v>4783</v>
      </c>
      <c r="E560" s="819" t="s">
        <v>3150</v>
      </c>
      <c r="F560" s="737" t="s">
        <v>3126</v>
      </c>
      <c r="G560" s="737" t="s">
        <v>3302</v>
      </c>
      <c r="H560" s="737" t="s">
        <v>555</v>
      </c>
      <c r="I560" s="737" t="s">
        <v>588</v>
      </c>
      <c r="J560" s="737" t="s">
        <v>2932</v>
      </c>
      <c r="K560" s="737" t="s">
        <v>3303</v>
      </c>
      <c r="L560" s="738">
        <v>484.75</v>
      </c>
      <c r="M560" s="738">
        <v>2908.5</v>
      </c>
      <c r="N560" s="737">
        <v>6</v>
      </c>
      <c r="O560" s="820">
        <v>3.5</v>
      </c>
      <c r="P560" s="738">
        <v>2908.5</v>
      </c>
      <c r="Q560" s="753">
        <v>1</v>
      </c>
      <c r="R560" s="737">
        <v>6</v>
      </c>
      <c r="S560" s="753">
        <v>1</v>
      </c>
      <c r="T560" s="820">
        <v>3.5</v>
      </c>
      <c r="U560" s="776">
        <v>1</v>
      </c>
    </row>
    <row r="561" spans="1:21" ht="14.4" customHeight="1" x14ac:dyDescent="0.3">
      <c r="A561" s="736">
        <v>21</v>
      </c>
      <c r="B561" s="737" t="s">
        <v>2715</v>
      </c>
      <c r="C561" s="737" t="s">
        <v>3131</v>
      </c>
      <c r="D561" s="818" t="s">
        <v>4783</v>
      </c>
      <c r="E561" s="819" t="s">
        <v>3150</v>
      </c>
      <c r="F561" s="737" t="s">
        <v>3126</v>
      </c>
      <c r="G561" s="737" t="s">
        <v>3302</v>
      </c>
      <c r="H561" s="737" t="s">
        <v>555</v>
      </c>
      <c r="I561" s="737" t="s">
        <v>592</v>
      </c>
      <c r="J561" s="737" t="s">
        <v>2932</v>
      </c>
      <c r="K561" s="737" t="s">
        <v>3304</v>
      </c>
      <c r="L561" s="738">
        <v>969.48</v>
      </c>
      <c r="M561" s="738">
        <v>9694.7999999999993</v>
      </c>
      <c r="N561" s="737">
        <v>10</v>
      </c>
      <c r="O561" s="820">
        <v>2</v>
      </c>
      <c r="P561" s="738">
        <v>9694.7999999999993</v>
      </c>
      <c r="Q561" s="753">
        <v>1</v>
      </c>
      <c r="R561" s="737">
        <v>10</v>
      </c>
      <c r="S561" s="753">
        <v>1</v>
      </c>
      <c r="T561" s="820">
        <v>2</v>
      </c>
      <c r="U561" s="776">
        <v>1</v>
      </c>
    </row>
    <row r="562" spans="1:21" ht="14.4" customHeight="1" x14ac:dyDescent="0.3">
      <c r="A562" s="736">
        <v>21</v>
      </c>
      <c r="B562" s="737" t="s">
        <v>2715</v>
      </c>
      <c r="C562" s="737" t="s">
        <v>3131</v>
      </c>
      <c r="D562" s="818" t="s">
        <v>4783</v>
      </c>
      <c r="E562" s="819" t="s">
        <v>3150</v>
      </c>
      <c r="F562" s="737" t="s">
        <v>3126</v>
      </c>
      <c r="G562" s="737" t="s">
        <v>3302</v>
      </c>
      <c r="H562" s="737" t="s">
        <v>555</v>
      </c>
      <c r="I562" s="737" t="s">
        <v>3823</v>
      </c>
      <c r="J562" s="737" t="s">
        <v>3824</v>
      </c>
      <c r="K562" s="737" t="s">
        <v>2928</v>
      </c>
      <c r="L562" s="738">
        <v>1938.97</v>
      </c>
      <c r="M562" s="738">
        <v>5816.91</v>
      </c>
      <c r="N562" s="737">
        <v>3</v>
      </c>
      <c r="O562" s="820">
        <v>0.5</v>
      </c>
      <c r="P562" s="738">
        <v>5816.91</v>
      </c>
      <c r="Q562" s="753">
        <v>1</v>
      </c>
      <c r="R562" s="737">
        <v>3</v>
      </c>
      <c r="S562" s="753">
        <v>1</v>
      </c>
      <c r="T562" s="820">
        <v>0.5</v>
      </c>
      <c r="U562" s="776">
        <v>1</v>
      </c>
    </row>
    <row r="563" spans="1:21" ht="14.4" customHeight="1" x14ac:dyDescent="0.3">
      <c r="A563" s="736">
        <v>21</v>
      </c>
      <c r="B563" s="737" t="s">
        <v>2715</v>
      </c>
      <c r="C563" s="737" t="s">
        <v>3131</v>
      </c>
      <c r="D563" s="818" t="s">
        <v>4783</v>
      </c>
      <c r="E563" s="819" t="s">
        <v>3150</v>
      </c>
      <c r="F563" s="737" t="s">
        <v>3126</v>
      </c>
      <c r="G563" s="737" t="s">
        <v>3373</v>
      </c>
      <c r="H563" s="737" t="s">
        <v>555</v>
      </c>
      <c r="I563" s="737" t="s">
        <v>1908</v>
      </c>
      <c r="J563" s="737" t="s">
        <v>3055</v>
      </c>
      <c r="K563" s="737" t="s">
        <v>3374</v>
      </c>
      <c r="L563" s="738">
        <v>537.12</v>
      </c>
      <c r="M563" s="738">
        <v>537.12</v>
      </c>
      <c r="N563" s="737">
        <v>1</v>
      </c>
      <c r="O563" s="820">
        <v>1</v>
      </c>
      <c r="P563" s="738">
        <v>537.12</v>
      </c>
      <c r="Q563" s="753">
        <v>1</v>
      </c>
      <c r="R563" s="737">
        <v>1</v>
      </c>
      <c r="S563" s="753">
        <v>1</v>
      </c>
      <c r="T563" s="820">
        <v>1</v>
      </c>
      <c r="U563" s="776">
        <v>1</v>
      </c>
    </row>
    <row r="564" spans="1:21" ht="14.4" customHeight="1" x14ac:dyDescent="0.3">
      <c r="A564" s="736">
        <v>21</v>
      </c>
      <c r="B564" s="737" t="s">
        <v>2715</v>
      </c>
      <c r="C564" s="737" t="s">
        <v>3131</v>
      </c>
      <c r="D564" s="818" t="s">
        <v>4783</v>
      </c>
      <c r="E564" s="819" t="s">
        <v>3150</v>
      </c>
      <c r="F564" s="737" t="s">
        <v>3126</v>
      </c>
      <c r="G564" s="737" t="s">
        <v>3224</v>
      </c>
      <c r="H564" s="737" t="s">
        <v>555</v>
      </c>
      <c r="I564" s="737" t="s">
        <v>806</v>
      </c>
      <c r="J564" s="737" t="s">
        <v>807</v>
      </c>
      <c r="K564" s="737" t="s">
        <v>3225</v>
      </c>
      <c r="L564" s="738">
        <v>107.27</v>
      </c>
      <c r="M564" s="738">
        <v>214.54</v>
      </c>
      <c r="N564" s="737">
        <v>2</v>
      </c>
      <c r="O564" s="820">
        <v>1.5</v>
      </c>
      <c r="P564" s="738">
        <v>107.27</v>
      </c>
      <c r="Q564" s="753">
        <v>0.5</v>
      </c>
      <c r="R564" s="737">
        <v>1</v>
      </c>
      <c r="S564" s="753">
        <v>0.5</v>
      </c>
      <c r="T564" s="820">
        <v>0.5</v>
      </c>
      <c r="U564" s="776">
        <v>0.33333333333333331</v>
      </c>
    </row>
    <row r="565" spans="1:21" ht="14.4" customHeight="1" x14ac:dyDescent="0.3">
      <c r="A565" s="736">
        <v>21</v>
      </c>
      <c r="B565" s="737" t="s">
        <v>2715</v>
      </c>
      <c r="C565" s="737" t="s">
        <v>3131</v>
      </c>
      <c r="D565" s="818" t="s">
        <v>4783</v>
      </c>
      <c r="E565" s="819" t="s">
        <v>3150</v>
      </c>
      <c r="F565" s="737" t="s">
        <v>3126</v>
      </c>
      <c r="G565" s="737" t="s">
        <v>3224</v>
      </c>
      <c r="H565" s="737" t="s">
        <v>555</v>
      </c>
      <c r="I565" s="737" t="s">
        <v>3226</v>
      </c>
      <c r="J565" s="737" t="s">
        <v>807</v>
      </c>
      <c r="K565" s="737" t="s">
        <v>3225</v>
      </c>
      <c r="L565" s="738">
        <v>107.27</v>
      </c>
      <c r="M565" s="738">
        <v>643.62</v>
      </c>
      <c r="N565" s="737">
        <v>6</v>
      </c>
      <c r="O565" s="820">
        <v>1.5</v>
      </c>
      <c r="P565" s="738">
        <v>643.62</v>
      </c>
      <c r="Q565" s="753">
        <v>1</v>
      </c>
      <c r="R565" s="737">
        <v>6</v>
      </c>
      <c r="S565" s="753">
        <v>1</v>
      </c>
      <c r="T565" s="820">
        <v>1.5</v>
      </c>
      <c r="U565" s="776">
        <v>1</v>
      </c>
    </row>
    <row r="566" spans="1:21" ht="14.4" customHeight="1" x14ac:dyDescent="0.3">
      <c r="A566" s="736">
        <v>21</v>
      </c>
      <c r="B566" s="737" t="s">
        <v>2715</v>
      </c>
      <c r="C566" s="737" t="s">
        <v>3131</v>
      </c>
      <c r="D566" s="818" t="s">
        <v>4783</v>
      </c>
      <c r="E566" s="819" t="s">
        <v>3150</v>
      </c>
      <c r="F566" s="737" t="s">
        <v>3126</v>
      </c>
      <c r="G566" s="737" t="s">
        <v>3376</v>
      </c>
      <c r="H566" s="737" t="s">
        <v>555</v>
      </c>
      <c r="I566" s="737" t="s">
        <v>3377</v>
      </c>
      <c r="J566" s="737" t="s">
        <v>3378</v>
      </c>
      <c r="K566" s="737" t="s">
        <v>3379</v>
      </c>
      <c r="L566" s="738">
        <v>0</v>
      </c>
      <c r="M566" s="738">
        <v>0</v>
      </c>
      <c r="N566" s="737">
        <v>1</v>
      </c>
      <c r="O566" s="820">
        <v>0.5</v>
      </c>
      <c r="P566" s="738">
        <v>0</v>
      </c>
      <c r="Q566" s="753"/>
      <c r="R566" s="737">
        <v>1</v>
      </c>
      <c r="S566" s="753">
        <v>1</v>
      </c>
      <c r="T566" s="820">
        <v>0.5</v>
      </c>
      <c r="U566" s="776">
        <v>1</v>
      </c>
    </row>
    <row r="567" spans="1:21" ht="14.4" customHeight="1" x14ac:dyDescent="0.3">
      <c r="A567" s="736">
        <v>21</v>
      </c>
      <c r="B567" s="737" t="s">
        <v>2715</v>
      </c>
      <c r="C567" s="737" t="s">
        <v>3131</v>
      </c>
      <c r="D567" s="818" t="s">
        <v>4783</v>
      </c>
      <c r="E567" s="819" t="s">
        <v>3150</v>
      </c>
      <c r="F567" s="737" t="s">
        <v>3126</v>
      </c>
      <c r="G567" s="737" t="s">
        <v>3825</v>
      </c>
      <c r="H567" s="737" t="s">
        <v>555</v>
      </c>
      <c r="I567" s="737" t="s">
        <v>3826</v>
      </c>
      <c r="J567" s="737" t="s">
        <v>3827</v>
      </c>
      <c r="K567" s="737" t="s">
        <v>3578</v>
      </c>
      <c r="L567" s="738">
        <v>2950.43</v>
      </c>
      <c r="M567" s="738">
        <v>5900.86</v>
      </c>
      <c r="N567" s="737">
        <v>2</v>
      </c>
      <c r="O567" s="820">
        <v>0.5</v>
      </c>
      <c r="P567" s="738">
        <v>5900.86</v>
      </c>
      <c r="Q567" s="753">
        <v>1</v>
      </c>
      <c r="R567" s="737">
        <v>2</v>
      </c>
      <c r="S567" s="753">
        <v>1</v>
      </c>
      <c r="T567" s="820">
        <v>0.5</v>
      </c>
      <c r="U567" s="776">
        <v>1</v>
      </c>
    </row>
    <row r="568" spans="1:21" ht="14.4" customHeight="1" x14ac:dyDescent="0.3">
      <c r="A568" s="736">
        <v>21</v>
      </c>
      <c r="B568" s="737" t="s">
        <v>2715</v>
      </c>
      <c r="C568" s="737" t="s">
        <v>3131</v>
      </c>
      <c r="D568" s="818" t="s">
        <v>4783</v>
      </c>
      <c r="E568" s="819" t="s">
        <v>3150</v>
      </c>
      <c r="F568" s="737" t="s">
        <v>3126</v>
      </c>
      <c r="G568" s="737" t="s">
        <v>3233</v>
      </c>
      <c r="H568" s="737" t="s">
        <v>555</v>
      </c>
      <c r="I568" s="737" t="s">
        <v>3234</v>
      </c>
      <c r="J568" s="737" t="s">
        <v>1448</v>
      </c>
      <c r="K568" s="737" t="s">
        <v>3235</v>
      </c>
      <c r="L568" s="738">
        <v>760.22</v>
      </c>
      <c r="M568" s="738">
        <v>760.22</v>
      </c>
      <c r="N568" s="737">
        <v>1</v>
      </c>
      <c r="O568" s="820">
        <v>1</v>
      </c>
      <c r="P568" s="738"/>
      <c r="Q568" s="753">
        <v>0</v>
      </c>
      <c r="R568" s="737"/>
      <c r="S568" s="753">
        <v>0</v>
      </c>
      <c r="T568" s="820"/>
      <c r="U568" s="776">
        <v>0</v>
      </c>
    </row>
    <row r="569" spans="1:21" ht="14.4" customHeight="1" x14ac:dyDescent="0.3">
      <c r="A569" s="736">
        <v>21</v>
      </c>
      <c r="B569" s="737" t="s">
        <v>2715</v>
      </c>
      <c r="C569" s="737" t="s">
        <v>3131</v>
      </c>
      <c r="D569" s="818" t="s">
        <v>4783</v>
      </c>
      <c r="E569" s="819" t="s">
        <v>3150</v>
      </c>
      <c r="F569" s="737" t="s">
        <v>3126</v>
      </c>
      <c r="G569" s="737" t="s">
        <v>3496</v>
      </c>
      <c r="H569" s="737" t="s">
        <v>1499</v>
      </c>
      <c r="I569" s="737" t="s">
        <v>3497</v>
      </c>
      <c r="J569" s="737" t="s">
        <v>3498</v>
      </c>
      <c r="K569" s="737" t="s">
        <v>3499</v>
      </c>
      <c r="L569" s="738">
        <v>550.39</v>
      </c>
      <c r="M569" s="738">
        <v>2201.56</v>
      </c>
      <c r="N569" s="737">
        <v>4</v>
      </c>
      <c r="O569" s="820">
        <v>3</v>
      </c>
      <c r="P569" s="738">
        <v>1651.17</v>
      </c>
      <c r="Q569" s="753">
        <v>0.75</v>
      </c>
      <c r="R569" s="737">
        <v>3</v>
      </c>
      <c r="S569" s="753">
        <v>0.75</v>
      </c>
      <c r="T569" s="820">
        <v>2</v>
      </c>
      <c r="U569" s="776">
        <v>0.66666666666666663</v>
      </c>
    </row>
    <row r="570" spans="1:21" ht="14.4" customHeight="1" x14ac:dyDescent="0.3">
      <c r="A570" s="736">
        <v>21</v>
      </c>
      <c r="B570" s="737" t="s">
        <v>2715</v>
      </c>
      <c r="C570" s="737" t="s">
        <v>3131</v>
      </c>
      <c r="D570" s="818" t="s">
        <v>4783</v>
      </c>
      <c r="E570" s="819" t="s">
        <v>3150</v>
      </c>
      <c r="F570" s="737" t="s">
        <v>3126</v>
      </c>
      <c r="G570" s="737" t="s">
        <v>3451</v>
      </c>
      <c r="H570" s="737" t="s">
        <v>555</v>
      </c>
      <c r="I570" s="737" t="s">
        <v>722</v>
      </c>
      <c r="J570" s="737" t="s">
        <v>723</v>
      </c>
      <c r="K570" s="737" t="s">
        <v>3452</v>
      </c>
      <c r="L570" s="738">
        <v>0</v>
      </c>
      <c r="M570" s="738">
        <v>0</v>
      </c>
      <c r="N570" s="737">
        <v>1</v>
      </c>
      <c r="O570" s="820">
        <v>0.5</v>
      </c>
      <c r="P570" s="738">
        <v>0</v>
      </c>
      <c r="Q570" s="753"/>
      <c r="R570" s="737">
        <v>1</v>
      </c>
      <c r="S570" s="753">
        <v>1</v>
      </c>
      <c r="T570" s="820">
        <v>0.5</v>
      </c>
      <c r="U570" s="776">
        <v>1</v>
      </c>
    </row>
    <row r="571" spans="1:21" ht="14.4" customHeight="1" x14ac:dyDescent="0.3">
      <c r="A571" s="736">
        <v>21</v>
      </c>
      <c r="B571" s="737" t="s">
        <v>2715</v>
      </c>
      <c r="C571" s="737" t="s">
        <v>3131</v>
      </c>
      <c r="D571" s="818" t="s">
        <v>4783</v>
      </c>
      <c r="E571" s="819" t="s">
        <v>3150</v>
      </c>
      <c r="F571" s="737" t="s">
        <v>3126</v>
      </c>
      <c r="G571" s="737" t="s">
        <v>3828</v>
      </c>
      <c r="H571" s="737" t="s">
        <v>555</v>
      </c>
      <c r="I571" s="737" t="s">
        <v>3829</v>
      </c>
      <c r="J571" s="737" t="s">
        <v>3830</v>
      </c>
      <c r="K571" s="737" t="s">
        <v>3831</v>
      </c>
      <c r="L571" s="738">
        <v>59.78</v>
      </c>
      <c r="M571" s="738">
        <v>59.78</v>
      </c>
      <c r="N571" s="737">
        <v>1</v>
      </c>
      <c r="O571" s="820">
        <v>1</v>
      </c>
      <c r="P571" s="738">
        <v>59.78</v>
      </c>
      <c r="Q571" s="753">
        <v>1</v>
      </c>
      <c r="R571" s="737">
        <v>1</v>
      </c>
      <c r="S571" s="753">
        <v>1</v>
      </c>
      <c r="T571" s="820">
        <v>1</v>
      </c>
      <c r="U571" s="776">
        <v>1</v>
      </c>
    </row>
    <row r="572" spans="1:21" ht="14.4" customHeight="1" x14ac:dyDescent="0.3">
      <c r="A572" s="736">
        <v>21</v>
      </c>
      <c r="B572" s="737" t="s">
        <v>2715</v>
      </c>
      <c r="C572" s="737" t="s">
        <v>3131</v>
      </c>
      <c r="D572" s="818" t="s">
        <v>4783</v>
      </c>
      <c r="E572" s="819" t="s">
        <v>3150</v>
      </c>
      <c r="F572" s="737" t="s">
        <v>3126</v>
      </c>
      <c r="G572" s="737" t="s">
        <v>3240</v>
      </c>
      <c r="H572" s="737" t="s">
        <v>555</v>
      </c>
      <c r="I572" s="737" t="s">
        <v>875</v>
      </c>
      <c r="J572" s="737" t="s">
        <v>876</v>
      </c>
      <c r="K572" s="737" t="s">
        <v>3241</v>
      </c>
      <c r="L572" s="738">
        <v>53.57</v>
      </c>
      <c r="M572" s="738">
        <v>160.71</v>
      </c>
      <c r="N572" s="737">
        <v>3</v>
      </c>
      <c r="O572" s="820">
        <v>0.5</v>
      </c>
      <c r="P572" s="738">
        <v>160.71</v>
      </c>
      <c r="Q572" s="753">
        <v>1</v>
      </c>
      <c r="R572" s="737">
        <v>3</v>
      </c>
      <c r="S572" s="753">
        <v>1</v>
      </c>
      <c r="T572" s="820">
        <v>0.5</v>
      </c>
      <c r="U572" s="776">
        <v>1</v>
      </c>
    </row>
    <row r="573" spans="1:21" ht="14.4" customHeight="1" x14ac:dyDescent="0.3">
      <c r="A573" s="736">
        <v>21</v>
      </c>
      <c r="B573" s="737" t="s">
        <v>2715</v>
      </c>
      <c r="C573" s="737" t="s">
        <v>3131</v>
      </c>
      <c r="D573" s="818" t="s">
        <v>4783</v>
      </c>
      <c r="E573" s="819" t="s">
        <v>3150</v>
      </c>
      <c r="F573" s="737" t="s">
        <v>3126</v>
      </c>
      <c r="G573" s="737" t="s">
        <v>3393</v>
      </c>
      <c r="H573" s="737" t="s">
        <v>555</v>
      </c>
      <c r="I573" s="737" t="s">
        <v>3832</v>
      </c>
      <c r="J573" s="737" t="s">
        <v>3395</v>
      </c>
      <c r="K573" s="737" t="s">
        <v>3205</v>
      </c>
      <c r="L573" s="738">
        <v>0</v>
      </c>
      <c r="M573" s="738">
        <v>0</v>
      </c>
      <c r="N573" s="737">
        <v>2</v>
      </c>
      <c r="O573" s="820">
        <v>0.5</v>
      </c>
      <c r="P573" s="738">
        <v>0</v>
      </c>
      <c r="Q573" s="753"/>
      <c r="R573" s="737">
        <v>2</v>
      </c>
      <c r="S573" s="753">
        <v>1</v>
      </c>
      <c r="T573" s="820">
        <v>0.5</v>
      </c>
      <c r="U573" s="776">
        <v>1</v>
      </c>
    </row>
    <row r="574" spans="1:21" ht="14.4" customHeight="1" x14ac:dyDescent="0.3">
      <c r="A574" s="736">
        <v>21</v>
      </c>
      <c r="B574" s="737" t="s">
        <v>2715</v>
      </c>
      <c r="C574" s="737" t="s">
        <v>3131</v>
      </c>
      <c r="D574" s="818" t="s">
        <v>4783</v>
      </c>
      <c r="E574" s="819" t="s">
        <v>3150</v>
      </c>
      <c r="F574" s="737" t="s">
        <v>3126</v>
      </c>
      <c r="G574" s="737" t="s">
        <v>3181</v>
      </c>
      <c r="H574" s="737" t="s">
        <v>1499</v>
      </c>
      <c r="I574" s="737" t="s">
        <v>1534</v>
      </c>
      <c r="J574" s="737" t="s">
        <v>1535</v>
      </c>
      <c r="K574" s="737" t="s">
        <v>3252</v>
      </c>
      <c r="L574" s="738">
        <v>1847.49</v>
      </c>
      <c r="M574" s="738">
        <v>24017.370000000003</v>
      </c>
      <c r="N574" s="737">
        <v>13</v>
      </c>
      <c r="O574" s="820">
        <v>3</v>
      </c>
      <c r="P574" s="738">
        <v>11084.94</v>
      </c>
      <c r="Q574" s="753">
        <v>0.46153846153846151</v>
      </c>
      <c r="R574" s="737">
        <v>6</v>
      </c>
      <c r="S574" s="753">
        <v>0.46153846153846156</v>
      </c>
      <c r="T574" s="820">
        <v>1</v>
      </c>
      <c r="U574" s="776">
        <v>0.33333333333333331</v>
      </c>
    </row>
    <row r="575" spans="1:21" ht="14.4" customHeight="1" x14ac:dyDescent="0.3">
      <c r="A575" s="736">
        <v>21</v>
      </c>
      <c r="B575" s="737" t="s">
        <v>2715</v>
      </c>
      <c r="C575" s="737" t="s">
        <v>3131</v>
      </c>
      <c r="D575" s="818" t="s">
        <v>4783</v>
      </c>
      <c r="E575" s="819" t="s">
        <v>3150</v>
      </c>
      <c r="F575" s="737" t="s">
        <v>3126</v>
      </c>
      <c r="G575" s="737" t="s">
        <v>3643</v>
      </c>
      <c r="H575" s="737" t="s">
        <v>555</v>
      </c>
      <c r="I575" s="737" t="s">
        <v>1272</v>
      </c>
      <c r="J575" s="737" t="s">
        <v>616</v>
      </c>
      <c r="K575" s="737" t="s">
        <v>3645</v>
      </c>
      <c r="L575" s="738">
        <v>48.42</v>
      </c>
      <c r="M575" s="738">
        <v>48.42</v>
      </c>
      <c r="N575" s="737">
        <v>1</v>
      </c>
      <c r="O575" s="820">
        <v>1</v>
      </c>
      <c r="P575" s="738">
        <v>48.42</v>
      </c>
      <c r="Q575" s="753">
        <v>1</v>
      </c>
      <c r="R575" s="737">
        <v>1</v>
      </c>
      <c r="S575" s="753">
        <v>1</v>
      </c>
      <c r="T575" s="820">
        <v>1</v>
      </c>
      <c r="U575" s="776">
        <v>1</v>
      </c>
    </row>
    <row r="576" spans="1:21" ht="14.4" customHeight="1" x14ac:dyDescent="0.3">
      <c r="A576" s="736">
        <v>21</v>
      </c>
      <c r="B576" s="737" t="s">
        <v>2715</v>
      </c>
      <c r="C576" s="737" t="s">
        <v>3131</v>
      </c>
      <c r="D576" s="818" t="s">
        <v>4783</v>
      </c>
      <c r="E576" s="819" t="s">
        <v>3150</v>
      </c>
      <c r="F576" s="737" t="s">
        <v>3126</v>
      </c>
      <c r="G576" s="737" t="s">
        <v>3643</v>
      </c>
      <c r="H576" s="737" t="s">
        <v>555</v>
      </c>
      <c r="I576" s="737" t="s">
        <v>3833</v>
      </c>
      <c r="J576" s="737" t="s">
        <v>3834</v>
      </c>
      <c r="K576" s="737" t="s">
        <v>3835</v>
      </c>
      <c r="L576" s="738">
        <v>48.42</v>
      </c>
      <c r="M576" s="738">
        <v>96.84</v>
      </c>
      <c r="N576" s="737">
        <v>2</v>
      </c>
      <c r="O576" s="820">
        <v>1.5</v>
      </c>
      <c r="P576" s="738">
        <v>96.84</v>
      </c>
      <c r="Q576" s="753">
        <v>1</v>
      </c>
      <c r="R576" s="737">
        <v>2</v>
      </c>
      <c r="S576" s="753">
        <v>1</v>
      </c>
      <c r="T576" s="820">
        <v>1.5</v>
      </c>
      <c r="U576" s="776">
        <v>1</v>
      </c>
    </row>
    <row r="577" spans="1:21" ht="14.4" customHeight="1" x14ac:dyDescent="0.3">
      <c r="A577" s="736">
        <v>21</v>
      </c>
      <c r="B577" s="737" t="s">
        <v>2715</v>
      </c>
      <c r="C577" s="737" t="s">
        <v>3131</v>
      </c>
      <c r="D577" s="818" t="s">
        <v>4783</v>
      </c>
      <c r="E577" s="819" t="s">
        <v>3150</v>
      </c>
      <c r="F577" s="737" t="s">
        <v>3126</v>
      </c>
      <c r="G577" s="737" t="s">
        <v>3257</v>
      </c>
      <c r="H577" s="737" t="s">
        <v>555</v>
      </c>
      <c r="I577" s="737" t="s">
        <v>1467</v>
      </c>
      <c r="J577" s="737" t="s">
        <v>1468</v>
      </c>
      <c r="K577" s="737" t="s">
        <v>3260</v>
      </c>
      <c r="L577" s="738">
        <v>301.2</v>
      </c>
      <c r="M577" s="738">
        <v>602.4</v>
      </c>
      <c r="N577" s="737">
        <v>2</v>
      </c>
      <c r="O577" s="820">
        <v>1.5</v>
      </c>
      <c r="P577" s="738">
        <v>602.4</v>
      </c>
      <c r="Q577" s="753">
        <v>1</v>
      </c>
      <c r="R577" s="737">
        <v>2</v>
      </c>
      <c r="S577" s="753">
        <v>1</v>
      </c>
      <c r="T577" s="820">
        <v>1.5</v>
      </c>
      <c r="U577" s="776">
        <v>1</v>
      </c>
    </row>
    <row r="578" spans="1:21" ht="14.4" customHeight="1" x14ac:dyDescent="0.3">
      <c r="A578" s="736">
        <v>21</v>
      </c>
      <c r="B578" s="737" t="s">
        <v>2715</v>
      </c>
      <c r="C578" s="737" t="s">
        <v>3131</v>
      </c>
      <c r="D578" s="818" t="s">
        <v>4783</v>
      </c>
      <c r="E578" s="819" t="s">
        <v>3150</v>
      </c>
      <c r="F578" s="737" t="s">
        <v>3126</v>
      </c>
      <c r="G578" s="737" t="s">
        <v>3266</v>
      </c>
      <c r="H578" s="737" t="s">
        <v>555</v>
      </c>
      <c r="I578" s="737" t="s">
        <v>3440</v>
      </c>
      <c r="J578" s="737" t="s">
        <v>3324</v>
      </c>
      <c r="K578" s="737" t="s">
        <v>3441</v>
      </c>
      <c r="L578" s="738">
        <v>334.27</v>
      </c>
      <c r="M578" s="738">
        <v>668.54</v>
      </c>
      <c r="N578" s="737">
        <v>2</v>
      </c>
      <c r="O578" s="820">
        <v>1</v>
      </c>
      <c r="P578" s="738">
        <v>668.54</v>
      </c>
      <c r="Q578" s="753">
        <v>1</v>
      </c>
      <c r="R578" s="737">
        <v>2</v>
      </c>
      <c r="S578" s="753">
        <v>1</v>
      </c>
      <c r="T578" s="820">
        <v>1</v>
      </c>
      <c r="U578" s="776">
        <v>1</v>
      </c>
    </row>
    <row r="579" spans="1:21" ht="14.4" customHeight="1" x14ac:dyDescent="0.3">
      <c r="A579" s="736">
        <v>21</v>
      </c>
      <c r="B579" s="737" t="s">
        <v>2715</v>
      </c>
      <c r="C579" s="737" t="s">
        <v>3131</v>
      </c>
      <c r="D579" s="818" t="s">
        <v>4783</v>
      </c>
      <c r="E579" s="819" t="s">
        <v>3150</v>
      </c>
      <c r="F579" s="737" t="s">
        <v>3126</v>
      </c>
      <c r="G579" s="737" t="s">
        <v>3266</v>
      </c>
      <c r="H579" s="737" t="s">
        <v>1499</v>
      </c>
      <c r="I579" s="737" t="s">
        <v>3267</v>
      </c>
      <c r="J579" s="737" t="s">
        <v>1686</v>
      </c>
      <c r="K579" s="737" t="s">
        <v>2829</v>
      </c>
      <c r="L579" s="738">
        <v>668.54</v>
      </c>
      <c r="M579" s="738">
        <v>2005.62</v>
      </c>
      <c r="N579" s="737">
        <v>3</v>
      </c>
      <c r="O579" s="820">
        <v>1.5</v>
      </c>
      <c r="P579" s="738">
        <v>2005.62</v>
      </c>
      <c r="Q579" s="753">
        <v>1</v>
      </c>
      <c r="R579" s="737">
        <v>3</v>
      </c>
      <c r="S579" s="753">
        <v>1</v>
      </c>
      <c r="T579" s="820">
        <v>1.5</v>
      </c>
      <c r="U579" s="776">
        <v>1</v>
      </c>
    </row>
    <row r="580" spans="1:21" ht="14.4" customHeight="1" x14ac:dyDescent="0.3">
      <c r="A580" s="736">
        <v>21</v>
      </c>
      <c r="B580" s="737" t="s">
        <v>2715</v>
      </c>
      <c r="C580" s="737" t="s">
        <v>3131</v>
      </c>
      <c r="D580" s="818" t="s">
        <v>4783</v>
      </c>
      <c r="E580" s="819" t="s">
        <v>3150</v>
      </c>
      <c r="F580" s="737" t="s">
        <v>3126</v>
      </c>
      <c r="G580" s="737" t="s">
        <v>3836</v>
      </c>
      <c r="H580" s="737" t="s">
        <v>555</v>
      </c>
      <c r="I580" s="737" t="s">
        <v>1080</v>
      </c>
      <c r="J580" s="737" t="s">
        <v>3837</v>
      </c>
      <c r="K580" s="737" t="s">
        <v>3838</v>
      </c>
      <c r="L580" s="738">
        <v>18.809999999999999</v>
      </c>
      <c r="M580" s="738">
        <v>37.619999999999997</v>
      </c>
      <c r="N580" s="737">
        <v>2</v>
      </c>
      <c r="O580" s="820">
        <v>0.5</v>
      </c>
      <c r="P580" s="738"/>
      <c r="Q580" s="753">
        <v>0</v>
      </c>
      <c r="R580" s="737"/>
      <c r="S580" s="753">
        <v>0</v>
      </c>
      <c r="T580" s="820"/>
      <c r="U580" s="776">
        <v>0</v>
      </c>
    </row>
    <row r="581" spans="1:21" ht="14.4" customHeight="1" x14ac:dyDescent="0.3">
      <c r="A581" s="736">
        <v>21</v>
      </c>
      <c r="B581" s="737" t="s">
        <v>2715</v>
      </c>
      <c r="C581" s="737" t="s">
        <v>3131</v>
      </c>
      <c r="D581" s="818" t="s">
        <v>4783</v>
      </c>
      <c r="E581" s="819" t="s">
        <v>3150</v>
      </c>
      <c r="F581" s="737" t="s">
        <v>3126</v>
      </c>
      <c r="G581" s="737" t="s">
        <v>3399</v>
      </c>
      <c r="H581" s="737" t="s">
        <v>555</v>
      </c>
      <c r="I581" s="737" t="s">
        <v>619</v>
      </c>
      <c r="J581" s="737" t="s">
        <v>2924</v>
      </c>
      <c r="K581" s="737" t="s">
        <v>2925</v>
      </c>
      <c r="L581" s="738">
        <v>908.53</v>
      </c>
      <c r="M581" s="738">
        <v>908.53</v>
      </c>
      <c r="N581" s="737">
        <v>1</v>
      </c>
      <c r="O581" s="820">
        <v>0.5</v>
      </c>
      <c r="P581" s="738">
        <v>908.53</v>
      </c>
      <c r="Q581" s="753">
        <v>1</v>
      </c>
      <c r="R581" s="737">
        <v>1</v>
      </c>
      <c r="S581" s="753">
        <v>1</v>
      </c>
      <c r="T581" s="820">
        <v>0.5</v>
      </c>
      <c r="U581" s="776">
        <v>1</v>
      </c>
    </row>
    <row r="582" spans="1:21" ht="14.4" customHeight="1" x14ac:dyDescent="0.3">
      <c r="A582" s="736">
        <v>21</v>
      </c>
      <c r="B582" s="737" t="s">
        <v>2715</v>
      </c>
      <c r="C582" s="737" t="s">
        <v>3131</v>
      </c>
      <c r="D582" s="818" t="s">
        <v>4783</v>
      </c>
      <c r="E582" s="819" t="s">
        <v>3150</v>
      </c>
      <c r="F582" s="737" t="s">
        <v>3126</v>
      </c>
      <c r="G582" s="737" t="s">
        <v>3399</v>
      </c>
      <c r="H582" s="737" t="s">
        <v>555</v>
      </c>
      <c r="I582" s="737" t="s">
        <v>3839</v>
      </c>
      <c r="J582" s="737" t="s">
        <v>2924</v>
      </c>
      <c r="K582" s="737" t="s">
        <v>3403</v>
      </c>
      <c r="L582" s="738">
        <v>583.70000000000005</v>
      </c>
      <c r="M582" s="738">
        <v>7588.1</v>
      </c>
      <c r="N582" s="737">
        <v>13</v>
      </c>
      <c r="O582" s="820">
        <v>6.5</v>
      </c>
      <c r="P582" s="738">
        <v>7588.1</v>
      </c>
      <c r="Q582" s="753">
        <v>1</v>
      </c>
      <c r="R582" s="737">
        <v>13</v>
      </c>
      <c r="S582" s="753">
        <v>1</v>
      </c>
      <c r="T582" s="820">
        <v>6.5</v>
      </c>
      <c r="U582" s="776">
        <v>1</v>
      </c>
    </row>
    <row r="583" spans="1:21" ht="14.4" customHeight="1" x14ac:dyDescent="0.3">
      <c r="A583" s="736">
        <v>21</v>
      </c>
      <c r="B583" s="737" t="s">
        <v>2715</v>
      </c>
      <c r="C583" s="737" t="s">
        <v>3131</v>
      </c>
      <c r="D583" s="818" t="s">
        <v>4783</v>
      </c>
      <c r="E583" s="819" t="s">
        <v>3150</v>
      </c>
      <c r="F583" s="737" t="s">
        <v>3126</v>
      </c>
      <c r="G583" s="737" t="s">
        <v>3399</v>
      </c>
      <c r="H583" s="737" t="s">
        <v>555</v>
      </c>
      <c r="I583" s="737" t="s">
        <v>3840</v>
      </c>
      <c r="J583" s="737" t="s">
        <v>2924</v>
      </c>
      <c r="K583" s="737" t="s">
        <v>3841</v>
      </c>
      <c r="L583" s="738">
        <v>0</v>
      </c>
      <c r="M583" s="738">
        <v>0</v>
      </c>
      <c r="N583" s="737">
        <v>1</v>
      </c>
      <c r="O583" s="820">
        <v>1</v>
      </c>
      <c r="P583" s="738">
        <v>0</v>
      </c>
      <c r="Q583" s="753"/>
      <c r="R583" s="737">
        <v>1</v>
      </c>
      <c r="S583" s="753">
        <v>1</v>
      </c>
      <c r="T583" s="820">
        <v>1</v>
      </c>
      <c r="U583" s="776">
        <v>1</v>
      </c>
    </row>
    <row r="584" spans="1:21" ht="14.4" customHeight="1" x14ac:dyDescent="0.3">
      <c r="A584" s="736">
        <v>21</v>
      </c>
      <c r="B584" s="737" t="s">
        <v>2715</v>
      </c>
      <c r="C584" s="737" t="s">
        <v>3131</v>
      </c>
      <c r="D584" s="818" t="s">
        <v>4783</v>
      </c>
      <c r="E584" s="819" t="s">
        <v>3150</v>
      </c>
      <c r="F584" s="737" t="s">
        <v>3126</v>
      </c>
      <c r="G584" s="737" t="s">
        <v>3399</v>
      </c>
      <c r="H584" s="737" t="s">
        <v>555</v>
      </c>
      <c r="I584" s="737" t="s">
        <v>3842</v>
      </c>
      <c r="J584" s="737" t="s">
        <v>2924</v>
      </c>
      <c r="K584" s="737" t="s">
        <v>3843</v>
      </c>
      <c r="L584" s="738">
        <v>0</v>
      </c>
      <c r="M584" s="738">
        <v>0</v>
      </c>
      <c r="N584" s="737">
        <v>3</v>
      </c>
      <c r="O584" s="820">
        <v>1.5</v>
      </c>
      <c r="P584" s="738">
        <v>0</v>
      </c>
      <c r="Q584" s="753"/>
      <c r="R584" s="737">
        <v>3</v>
      </c>
      <c r="S584" s="753">
        <v>1</v>
      </c>
      <c r="T584" s="820">
        <v>1.5</v>
      </c>
      <c r="U584" s="776">
        <v>1</v>
      </c>
    </row>
    <row r="585" spans="1:21" ht="14.4" customHeight="1" x14ac:dyDescent="0.3">
      <c r="A585" s="736">
        <v>21</v>
      </c>
      <c r="B585" s="737" t="s">
        <v>2715</v>
      </c>
      <c r="C585" s="737" t="s">
        <v>3131</v>
      </c>
      <c r="D585" s="818" t="s">
        <v>4783</v>
      </c>
      <c r="E585" s="819" t="s">
        <v>3150</v>
      </c>
      <c r="F585" s="737" t="s">
        <v>3126</v>
      </c>
      <c r="G585" s="737" t="s">
        <v>3404</v>
      </c>
      <c r="H585" s="737" t="s">
        <v>555</v>
      </c>
      <c r="I585" s="737" t="s">
        <v>1321</v>
      </c>
      <c r="J585" s="737" t="s">
        <v>1322</v>
      </c>
      <c r="K585" s="737" t="s">
        <v>3844</v>
      </c>
      <c r="L585" s="738">
        <v>148.46</v>
      </c>
      <c r="M585" s="738">
        <v>296.92</v>
      </c>
      <c r="N585" s="737">
        <v>2</v>
      </c>
      <c r="O585" s="820">
        <v>1</v>
      </c>
      <c r="P585" s="738">
        <v>296.92</v>
      </c>
      <c r="Q585" s="753">
        <v>1</v>
      </c>
      <c r="R585" s="737">
        <v>2</v>
      </c>
      <c r="S585" s="753">
        <v>1</v>
      </c>
      <c r="T585" s="820">
        <v>1</v>
      </c>
      <c r="U585" s="776">
        <v>1</v>
      </c>
    </row>
    <row r="586" spans="1:21" ht="14.4" customHeight="1" x14ac:dyDescent="0.3">
      <c r="A586" s="736">
        <v>21</v>
      </c>
      <c r="B586" s="737" t="s">
        <v>2715</v>
      </c>
      <c r="C586" s="737" t="s">
        <v>3131</v>
      </c>
      <c r="D586" s="818" t="s">
        <v>4783</v>
      </c>
      <c r="E586" s="819" t="s">
        <v>3150</v>
      </c>
      <c r="F586" s="737" t="s">
        <v>3126</v>
      </c>
      <c r="G586" s="737" t="s">
        <v>3182</v>
      </c>
      <c r="H586" s="737" t="s">
        <v>555</v>
      </c>
      <c r="I586" s="737" t="s">
        <v>1344</v>
      </c>
      <c r="J586" s="737" t="s">
        <v>1345</v>
      </c>
      <c r="K586" s="737" t="s">
        <v>3184</v>
      </c>
      <c r="L586" s="738">
        <v>108.44</v>
      </c>
      <c r="M586" s="738">
        <v>433.76</v>
      </c>
      <c r="N586" s="737">
        <v>4</v>
      </c>
      <c r="O586" s="820">
        <v>1</v>
      </c>
      <c r="P586" s="738">
        <v>433.76</v>
      </c>
      <c r="Q586" s="753">
        <v>1</v>
      </c>
      <c r="R586" s="737">
        <v>4</v>
      </c>
      <c r="S586" s="753">
        <v>1</v>
      </c>
      <c r="T586" s="820">
        <v>1</v>
      </c>
      <c r="U586" s="776">
        <v>1</v>
      </c>
    </row>
    <row r="587" spans="1:21" ht="14.4" customHeight="1" x14ac:dyDescent="0.3">
      <c r="A587" s="736">
        <v>21</v>
      </c>
      <c r="B587" s="737" t="s">
        <v>2715</v>
      </c>
      <c r="C587" s="737" t="s">
        <v>3131</v>
      </c>
      <c r="D587" s="818" t="s">
        <v>4783</v>
      </c>
      <c r="E587" s="819" t="s">
        <v>3150</v>
      </c>
      <c r="F587" s="737" t="s">
        <v>3126</v>
      </c>
      <c r="G587" s="737" t="s">
        <v>3272</v>
      </c>
      <c r="H587" s="737" t="s">
        <v>555</v>
      </c>
      <c r="I587" s="737" t="s">
        <v>3695</v>
      </c>
      <c r="J587" s="737" t="s">
        <v>3696</v>
      </c>
      <c r="K587" s="737" t="s">
        <v>3697</v>
      </c>
      <c r="L587" s="738">
        <v>24.78</v>
      </c>
      <c r="M587" s="738">
        <v>941.64000000000021</v>
      </c>
      <c r="N587" s="737">
        <v>38</v>
      </c>
      <c r="O587" s="820">
        <v>10.5</v>
      </c>
      <c r="P587" s="738">
        <v>743.4000000000002</v>
      </c>
      <c r="Q587" s="753">
        <v>0.78947368421052633</v>
      </c>
      <c r="R587" s="737">
        <v>30</v>
      </c>
      <c r="S587" s="753">
        <v>0.78947368421052633</v>
      </c>
      <c r="T587" s="820">
        <v>9</v>
      </c>
      <c r="U587" s="776">
        <v>0.8571428571428571</v>
      </c>
    </row>
    <row r="588" spans="1:21" ht="14.4" customHeight="1" x14ac:dyDescent="0.3">
      <c r="A588" s="736">
        <v>21</v>
      </c>
      <c r="B588" s="737" t="s">
        <v>2715</v>
      </c>
      <c r="C588" s="737" t="s">
        <v>3131</v>
      </c>
      <c r="D588" s="818" t="s">
        <v>4783</v>
      </c>
      <c r="E588" s="819" t="s">
        <v>3150</v>
      </c>
      <c r="F588" s="737" t="s">
        <v>3126</v>
      </c>
      <c r="G588" s="737" t="s">
        <v>3279</v>
      </c>
      <c r="H588" s="737" t="s">
        <v>1499</v>
      </c>
      <c r="I588" s="737" t="s">
        <v>1531</v>
      </c>
      <c r="J588" s="737" t="s">
        <v>2938</v>
      </c>
      <c r="K588" s="737" t="s">
        <v>2939</v>
      </c>
      <c r="L588" s="738">
        <v>0</v>
      </c>
      <c r="M588" s="738">
        <v>0</v>
      </c>
      <c r="N588" s="737">
        <v>2</v>
      </c>
      <c r="O588" s="820">
        <v>1</v>
      </c>
      <c r="P588" s="738">
        <v>0</v>
      </c>
      <c r="Q588" s="753"/>
      <c r="R588" s="737">
        <v>2</v>
      </c>
      <c r="S588" s="753">
        <v>1</v>
      </c>
      <c r="T588" s="820">
        <v>1</v>
      </c>
      <c r="U588" s="776">
        <v>1</v>
      </c>
    </row>
    <row r="589" spans="1:21" ht="14.4" customHeight="1" x14ac:dyDescent="0.3">
      <c r="A589" s="736">
        <v>21</v>
      </c>
      <c r="B589" s="737" t="s">
        <v>2715</v>
      </c>
      <c r="C589" s="737" t="s">
        <v>3131</v>
      </c>
      <c r="D589" s="818" t="s">
        <v>4783</v>
      </c>
      <c r="E589" s="819" t="s">
        <v>3150</v>
      </c>
      <c r="F589" s="737" t="s">
        <v>3126</v>
      </c>
      <c r="G589" s="737" t="s">
        <v>3280</v>
      </c>
      <c r="H589" s="737" t="s">
        <v>555</v>
      </c>
      <c r="I589" s="737" t="s">
        <v>1894</v>
      </c>
      <c r="J589" s="737" t="s">
        <v>691</v>
      </c>
      <c r="K589" s="737" t="s">
        <v>3519</v>
      </c>
      <c r="L589" s="738">
        <v>126.23</v>
      </c>
      <c r="M589" s="738">
        <v>126.23</v>
      </c>
      <c r="N589" s="737">
        <v>1</v>
      </c>
      <c r="O589" s="820">
        <v>1</v>
      </c>
      <c r="P589" s="738">
        <v>126.23</v>
      </c>
      <c r="Q589" s="753">
        <v>1</v>
      </c>
      <c r="R589" s="737">
        <v>1</v>
      </c>
      <c r="S589" s="753">
        <v>1</v>
      </c>
      <c r="T589" s="820">
        <v>1</v>
      </c>
      <c r="U589" s="776">
        <v>1</v>
      </c>
    </row>
    <row r="590" spans="1:21" ht="14.4" customHeight="1" x14ac:dyDescent="0.3">
      <c r="A590" s="736">
        <v>21</v>
      </c>
      <c r="B590" s="737" t="s">
        <v>2715</v>
      </c>
      <c r="C590" s="737" t="s">
        <v>3131</v>
      </c>
      <c r="D590" s="818" t="s">
        <v>4783</v>
      </c>
      <c r="E590" s="819" t="s">
        <v>3150</v>
      </c>
      <c r="F590" s="737" t="s">
        <v>3126</v>
      </c>
      <c r="G590" s="737" t="s">
        <v>3521</v>
      </c>
      <c r="H590" s="737" t="s">
        <v>1499</v>
      </c>
      <c r="I590" s="737" t="s">
        <v>1647</v>
      </c>
      <c r="J590" s="737" t="s">
        <v>2916</v>
      </c>
      <c r="K590" s="737" t="s">
        <v>2917</v>
      </c>
      <c r="L590" s="738">
        <v>502.31</v>
      </c>
      <c r="M590" s="738">
        <v>1506.93</v>
      </c>
      <c r="N590" s="737">
        <v>3</v>
      </c>
      <c r="O590" s="820">
        <v>2.5</v>
      </c>
      <c r="P590" s="738">
        <v>1004.62</v>
      </c>
      <c r="Q590" s="753">
        <v>0.66666666666666663</v>
      </c>
      <c r="R590" s="737">
        <v>2</v>
      </c>
      <c r="S590" s="753">
        <v>0.66666666666666663</v>
      </c>
      <c r="T590" s="820">
        <v>2</v>
      </c>
      <c r="U590" s="776">
        <v>0.8</v>
      </c>
    </row>
    <row r="591" spans="1:21" ht="14.4" customHeight="1" x14ac:dyDescent="0.3">
      <c r="A591" s="736">
        <v>21</v>
      </c>
      <c r="B591" s="737" t="s">
        <v>2715</v>
      </c>
      <c r="C591" s="737" t="s">
        <v>3131</v>
      </c>
      <c r="D591" s="818" t="s">
        <v>4783</v>
      </c>
      <c r="E591" s="819" t="s">
        <v>3150</v>
      </c>
      <c r="F591" s="737" t="s">
        <v>3126</v>
      </c>
      <c r="G591" s="737" t="s">
        <v>3453</v>
      </c>
      <c r="H591" s="737" t="s">
        <v>1499</v>
      </c>
      <c r="I591" s="737" t="s">
        <v>1519</v>
      </c>
      <c r="J591" s="737" t="s">
        <v>1520</v>
      </c>
      <c r="K591" s="737" t="s">
        <v>2885</v>
      </c>
      <c r="L591" s="738">
        <v>131.54</v>
      </c>
      <c r="M591" s="738">
        <v>263.08</v>
      </c>
      <c r="N591" s="737">
        <v>2</v>
      </c>
      <c r="O591" s="820">
        <v>1</v>
      </c>
      <c r="P591" s="738">
        <v>263.08</v>
      </c>
      <c r="Q591" s="753">
        <v>1</v>
      </c>
      <c r="R591" s="737">
        <v>2</v>
      </c>
      <c r="S591" s="753">
        <v>1</v>
      </c>
      <c r="T591" s="820">
        <v>1</v>
      </c>
      <c r="U591" s="776">
        <v>1</v>
      </c>
    </row>
    <row r="592" spans="1:21" ht="14.4" customHeight="1" x14ac:dyDescent="0.3">
      <c r="A592" s="736">
        <v>21</v>
      </c>
      <c r="B592" s="737" t="s">
        <v>2715</v>
      </c>
      <c r="C592" s="737" t="s">
        <v>3131</v>
      </c>
      <c r="D592" s="818" t="s">
        <v>4783</v>
      </c>
      <c r="E592" s="819" t="s">
        <v>3150</v>
      </c>
      <c r="F592" s="737" t="s">
        <v>3126</v>
      </c>
      <c r="G592" s="737" t="s">
        <v>3845</v>
      </c>
      <c r="H592" s="737" t="s">
        <v>555</v>
      </c>
      <c r="I592" s="737" t="s">
        <v>3846</v>
      </c>
      <c r="J592" s="737" t="s">
        <v>3847</v>
      </c>
      <c r="K592" s="737" t="s">
        <v>3848</v>
      </c>
      <c r="L592" s="738">
        <v>52.47</v>
      </c>
      <c r="M592" s="738">
        <v>104.94</v>
      </c>
      <c r="N592" s="737">
        <v>2</v>
      </c>
      <c r="O592" s="820">
        <v>1</v>
      </c>
      <c r="P592" s="738">
        <v>104.94</v>
      </c>
      <c r="Q592" s="753">
        <v>1</v>
      </c>
      <c r="R592" s="737">
        <v>2</v>
      </c>
      <c r="S592" s="753">
        <v>1</v>
      </c>
      <c r="T592" s="820">
        <v>1</v>
      </c>
      <c r="U592" s="776">
        <v>1</v>
      </c>
    </row>
    <row r="593" spans="1:21" ht="14.4" customHeight="1" x14ac:dyDescent="0.3">
      <c r="A593" s="736">
        <v>21</v>
      </c>
      <c r="B593" s="737" t="s">
        <v>2715</v>
      </c>
      <c r="C593" s="737" t="s">
        <v>3131</v>
      </c>
      <c r="D593" s="818" t="s">
        <v>4783</v>
      </c>
      <c r="E593" s="819" t="s">
        <v>3150</v>
      </c>
      <c r="F593" s="737" t="s">
        <v>3126</v>
      </c>
      <c r="G593" s="737" t="s">
        <v>3185</v>
      </c>
      <c r="H593" s="737" t="s">
        <v>555</v>
      </c>
      <c r="I593" s="737" t="s">
        <v>3186</v>
      </c>
      <c r="J593" s="737" t="s">
        <v>3187</v>
      </c>
      <c r="K593" s="737" t="s">
        <v>3188</v>
      </c>
      <c r="L593" s="738">
        <v>0</v>
      </c>
      <c r="M593" s="738">
        <v>0</v>
      </c>
      <c r="N593" s="737">
        <v>9</v>
      </c>
      <c r="O593" s="820">
        <v>2.5</v>
      </c>
      <c r="P593" s="738">
        <v>0</v>
      </c>
      <c r="Q593" s="753"/>
      <c r="R593" s="737">
        <v>9</v>
      </c>
      <c r="S593" s="753">
        <v>1</v>
      </c>
      <c r="T593" s="820">
        <v>2.5</v>
      </c>
      <c r="U593" s="776">
        <v>1</v>
      </c>
    </row>
    <row r="594" spans="1:21" ht="14.4" customHeight="1" x14ac:dyDescent="0.3">
      <c r="A594" s="736">
        <v>21</v>
      </c>
      <c r="B594" s="737" t="s">
        <v>2715</v>
      </c>
      <c r="C594" s="737" t="s">
        <v>3131</v>
      </c>
      <c r="D594" s="818" t="s">
        <v>4783</v>
      </c>
      <c r="E594" s="819" t="s">
        <v>3150</v>
      </c>
      <c r="F594" s="737" t="s">
        <v>3126</v>
      </c>
      <c r="G594" s="737" t="s">
        <v>3338</v>
      </c>
      <c r="H594" s="737" t="s">
        <v>1499</v>
      </c>
      <c r="I594" s="737" t="s">
        <v>3339</v>
      </c>
      <c r="J594" s="737" t="s">
        <v>1699</v>
      </c>
      <c r="K594" s="737" t="s">
        <v>3340</v>
      </c>
      <c r="L594" s="738">
        <v>0</v>
      </c>
      <c r="M594" s="738">
        <v>0</v>
      </c>
      <c r="N594" s="737">
        <v>1</v>
      </c>
      <c r="O594" s="820">
        <v>1</v>
      </c>
      <c r="P594" s="738"/>
      <c r="Q594" s="753"/>
      <c r="R594" s="737"/>
      <c r="S594" s="753">
        <v>0</v>
      </c>
      <c r="T594" s="820"/>
      <c r="U594" s="776">
        <v>0</v>
      </c>
    </row>
    <row r="595" spans="1:21" ht="14.4" customHeight="1" x14ac:dyDescent="0.3">
      <c r="A595" s="736">
        <v>21</v>
      </c>
      <c r="B595" s="737" t="s">
        <v>2715</v>
      </c>
      <c r="C595" s="737" t="s">
        <v>3131</v>
      </c>
      <c r="D595" s="818" t="s">
        <v>4783</v>
      </c>
      <c r="E595" s="819" t="s">
        <v>3150</v>
      </c>
      <c r="F595" s="737" t="s">
        <v>3126</v>
      </c>
      <c r="G595" s="737" t="s">
        <v>3338</v>
      </c>
      <c r="H595" s="737" t="s">
        <v>555</v>
      </c>
      <c r="I595" s="737" t="s">
        <v>3720</v>
      </c>
      <c r="J595" s="737" t="s">
        <v>3721</v>
      </c>
      <c r="K595" s="737" t="s">
        <v>3722</v>
      </c>
      <c r="L595" s="738">
        <v>0</v>
      </c>
      <c r="M595" s="738">
        <v>0</v>
      </c>
      <c r="N595" s="737">
        <v>1</v>
      </c>
      <c r="O595" s="820">
        <v>1</v>
      </c>
      <c r="P595" s="738"/>
      <c r="Q595" s="753"/>
      <c r="R595" s="737"/>
      <c r="S595" s="753">
        <v>0</v>
      </c>
      <c r="T595" s="820"/>
      <c r="U595" s="776">
        <v>0</v>
      </c>
    </row>
    <row r="596" spans="1:21" ht="14.4" customHeight="1" x14ac:dyDescent="0.3">
      <c r="A596" s="736">
        <v>21</v>
      </c>
      <c r="B596" s="737" t="s">
        <v>2715</v>
      </c>
      <c r="C596" s="737" t="s">
        <v>3131</v>
      </c>
      <c r="D596" s="818" t="s">
        <v>4783</v>
      </c>
      <c r="E596" s="819" t="s">
        <v>3150</v>
      </c>
      <c r="F596" s="737" t="s">
        <v>3126</v>
      </c>
      <c r="G596" s="737" t="s">
        <v>3338</v>
      </c>
      <c r="H596" s="737" t="s">
        <v>555</v>
      </c>
      <c r="I596" s="737" t="s">
        <v>3849</v>
      </c>
      <c r="J596" s="737" t="s">
        <v>3800</v>
      </c>
      <c r="K596" s="737" t="s">
        <v>3340</v>
      </c>
      <c r="L596" s="738">
        <v>0</v>
      </c>
      <c r="M596" s="738">
        <v>0</v>
      </c>
      <c r="N596" s="737">
        <v>1</v>
      </c>
      <c r="O596" s="820">
        <v>1</v>
      </c>
      <c r="P596" s="738"/>
      <c r="Q596" s="753"/>
      <c r="R596" s="737"/>
      <c r="S596" s="753">
        <v>0</v>
      </c>
      <c r="T596" s="820"/>
      <c r="U596" s="776">
        <v>0</v>
      </c>
    </row>
    <row r="597" spans="1:21" ht="14.4" customHeight="1" x14ac:dyDescent="0.3">
      <c r="A597" s="736">
        <v>21</v>
      </c>
      <c r="B597" s="737" t="s">
        <v>2715</v>
      </c>
      <c r="C597" s="737" t="s">
        <v>3131</v>
      </c>
      <c r="D597" s="818" t="s">
        <v>4783</v>
      </c>
      <c r="E597" s="819" t="s">
        <v>3150</v>
      </c>
      <c r="F597" s="737" t="s">
        <v>3126</v>
      </c>
      <c r="G597" s="737" t="s">
        <v>3338</v>
      </c>
      <c r="H597" s="737" t="s">
        <v>555</v>
      </c>
      <c r="I597" s="737" t="s">
        <v>610</v>
      </c>
      <c r="J597" s="737" t="s">
        <v>2957</v>
      </c>
      <c r="K597" s="737" t="s">
        <v>3340</v>
      </c>
      <c r="L597" s="738">
        <v>0</v>
      </c>
      <c r="M597" s="738">
        <v>0</v>
      </c>
      <c r="N597" s="737">
        <v>6</v>
      </c>
      <c r="O597" s="820">
        <v>1.5</v>
      </c>
      <c r="P597" s="738">
        <v>0</v>
      </c>
      <c r="Q597" s="753"/>
      <c r="R597" s="737">
        <v>6</v>
      </c>
      <c r="S597" s="753">
        <v>1</v>
      </c>
      <c r="T597" s="820">
        <v>1.5</v>
      </c>
      <c r="U597" s="776">
        <v>1</v>
      </c>
    </row>
    <row r="598" spans="1:21" ht="14.4" customHeight="1" x14ac:dyDescent="0.3">
      <c r="A598" s="736">
        <v>21</v>
      </c>
      <c r="B598" s="737" t="s">
        <v>2715</v>
      </c>
      <c r="C598" s="737" t="s">
        <v>3131</v>
      </c>
      <c r="D598" s="818" t="s">
        <v>4783</v>
      </c>
      <c r="E598" s="819" t="s">
        <v>3150</v>
      </c>
      <c r="F598" s="737" t="s">
        <v>3126</v>
      </c>
      <c r="G598" s="737" t="s">
        <v>3338</v>
      </c>
      <c r="H598" s="737" t="s">
        <v>555</v>
      </c>
      <c r="I598" s="737" t="s">
        <v>3850</v>
      </c>
      <c r="J598" s="737" t="s">
        <v>3851</v>
      </c>
      <c r="K598" s="737" t="s">
        <v>2958</v>
      </c>
      <c r="L598" s="738">
        <v>0</v>
      </c>
      <c r="M598" s="738">
        <v>0</v>
      </c>
      <c r="N598" s="737">
        <v>1</v>
      </c>
      <c r="O598" s="820">
        <v>1</v>
      </c>
      <c r="P598" s="738">
        <v>0</v>
      </c>
      <c r="Q598" s="753"/>
      <c r="R598" s="737">
        <v>1</v>
      </c>
      <c r="S598" s="753">
        <v>1</v>
      </c>
      <c r="T598" s="820">
        <v>1</v>
      </c>
      <c r="U598" s="776">
        <v>1</v>
      </c>
    </row>
    <row r="599" spans="1:21" ht="14.4" customHeight="1" x14ac:dyDescent="0.3">
      <c r="A599" s="736">
        <v>21</v>
      </c>
      <c r="B599" s="737" t="s">
        <v>2715</v>
      </c>
      <c r="C599" s="737" t="s">
        <v>3131</v>
      </c>
      <c r="D599" s="818" t="s">
        <v>4783</v>
      </c>
      <c r="E599" s="819" t="s">
        <v>3150</v>
      </c>
      <c r="F599" s="737" t="s">
        <v>3126</v>
      </c>
      <c r="G599" s="737" t="s">
        <v>3284</v>
      </c>
      <c r="H599" s="737" t="s">
        <v>555</v>
      </c>
      <c r="I599" s="737" t="s">
        <v>3285</v>
      </c>
      <c r="J599" s="737" t="s">
        <v>1300</v>
      </c>
      <c r="K599" s="737" t="s">
        <v>3286</v>
      </c>
      <c r="L599" s="738">
        <v>50.32</v>
      </c>
      <c r="M599" s="738">
        <v>201.28</v>
      </c>
      <c r="N599" s="737">
        <v>4</v>
      </c>
      <c r="O599" s="820">
        <v>2</v>
      </c>
      <c r="P599" s="738"/>
      <c r="Q599" s="753">
        <v>0</v>
      </c>
      <c r="R599" s="737"/>
      <c r="S599" s="753">
        <v>0</v>
      </c>
      <c r="T599" s="820"/>
      <c r="U599" s="776">
        <v>0</v>
      </c>
    </row>
    <row r="600" spans="1:21" ht="14.4" customHeight="1" x14ac:dyDescent="0.3">
      <c r="A600" s="736">
        <v>21</v>
      </c>
      <c r="B600" s="737" t="s">
        <v>2715</v>
      </c>
      <c r="C600" s="737" t="s">
        <v>3131</v>
      </c>
      <c r="D600" s="818" t="s">
        <v>4783</v>
      </c>
      <c r="E600" s="819" t="s">
        <v>3150</v>
      </c>
      <c r="F600" s="737" t="s">
        <v>3126</v>
      </c>
      <c r="G600" s="737" t="s">
        <v>3284</v>
      </c>
      <c r="H600" s="737" t="s">
        <v>555</v>
      </c>
      <c r="I600" s="737" t="s">
        <v>1299</v>
      </c>
      <c r="J600" s="737" t="s">
        <v>1300</v>
      </c>
      <c r="K600" s="737" t="s">
        <v>1301</v>
      </c>
      <c r="L600" s="738">
        <v>50.32</v>
      </c>
      <c r="M600" s="738">
        <v>150.96</v>
      </c>
      <c r="N600" s="737">
        <v>3</v>
      </c>
      <c r="O600" s="820">
        <v>2</v>
      </c>
      <c r="P600" s="738">
        <v>100.64</v>
      </c>
      <c r="Q600" s="753">
        <v>0.66666666666666663</v>
      </c>
      <c r="R600" s="737">
        <v>2</v>
      </c>
      <c r="S600" s="753">
        <v>0.66666666666666663</v>
      </c>
      <c r="T600" s="820">
        <v>1</v>
      </c>
      <c r="U600" s="776">
        <v>0.5</v>
      </c>
    </row>
    <row r="601" spans="1:21" ht="14.4" customHeight="1" x14ac:dyDescent="0.3">
      <c r="A601" s="736">
        <v>21</v>
      </c>
      <c r="B601" s="737" t="s">
        <v>2715</v>
      </c>
      <c r="C601" s="737" t="s">
        <v>3131</v>
      </c>
      <c r="D601" s="818" t="s">
        <v>4783</v>
      </c>
      <c r="E601" s="819" t="s">
        <v>3150</v>
      </c>
      <c r="F601" s="737" t="s">
        <v>3126</v>
      </c>
      <c r="G601" s="737" t="s">
        <v>3284</v>
      </c>
      <c r="H601" s="737" t="s">
        <v>555</v>
      </c>
      <c r="I601" s="737" t="s">
        <v>3418</v>
      </c>
      <c r="J601" s="737" t="s">
        <v>1300</v>
      </c>
      <c r="K601" s="737" t="s">
        <v>3419</v>
      </c>
      <c r="L601" s="738">
        <v>0</v>
      </c>
      <c r="M601" s="738">
        <v>0</v>
      </c>
      <c r="N601" s="737">
        <v>3</v>
      </c>
      <c r="O601" s="820">
        <v>1</v>
      </c>
      <c r="P601" s="738">
        <v>0</v>
      </c>
      <c r="Q601" s="753"/>
      <c r="R601" s="737">
        <v>3</v>
      </c>
      <c r="S601" s="753">
        <v>1</v>
      </c>
      <c r="T601" s="820">
        <v>1</v>
      </c>
      <c r="U601" s="776">
        <v>1</v>
      </c>
    </row>
    <row r="602" spans="1:21" ht="14.4" customHeight="1" x14ac:dyDescent="0.3">
      <c r="A602" s="736">
        <v>21</v>
      </c>
      <c r="B602" s="737" t="s">
        <v>2715</v>
      </c>
      <c r="C602" s="737" t="s">
        <v>3131</v>
      </c>
      <c r="D602" s="818" t="s">
        <v>4783</v>
      </c>
      <c r="E602" s="819" t="s">
        <v>3150</v>
      </c>
      <c r="F602" s="737" t="s">
        <v>3128</v>
      </c>
      <c r="G602" s="737" t="s">
        <v>3420</v>
      </c>
      <c r="H602" s="737" t="s">
        <v>555</v>
      </c>
      <c r="I602" s="737" t="s">
        <v>3424</v>
      </c>
      <c r="J602" s="737" t="s">
        <v>3425</v>
      </c>
      <c r="K602" s="737" t="s">
        <v>3426</v>
      </c>
      <c r="L602" s="738">
        <v>1000</v>
      </c>
      <c r="M602" s="738">
        <v>3000</v>
      </c>
      <c r="N602" s="737">
        <v>3</v>
      </c>
      <c r="O602" s="820">
        <v>3</v>
      </c>
      <c r="P602" s="738"/>
      <c r="Q602" s="753">
        <v>0</v>
      </c>
      <c r="R602" s="737"/>
      <c r="S602" s="753">
        <v>0</v>
      </c>
      <c r="T602" s="820"/>
      <c r="U602" s="776">
        <v>0</v>
      </c>
    </row>
    <row r="603" spans="1:21" ht="14.4" customHeight="1" x14ac:dyDescent="0.3">
      <c r="A603" s="736">
        <v>21</v>
      </c>
      <c r="B603" s="737" t="s">
        <v>2715</v>
      </c>
      <c r="C603" s="737" t="s">
        <v>3131</v>
      </c>
      <c r="D603" s="818" t="s">
        <v>4783</v>
      </c>
      <c r="E603" s="819" t="s">
        <v>3153</v>
      </c>
      <c r="F603" s="737" t="s">
        <v>3126</v>
      </c>
      <c r="G603" s="737" t="s">
        <v>3810</v>
      </c>
      <c r="H603" s="737" t="s">
        <v>555</v>
      </c>
      <c r="I603" s="737" t="s">
        <v>3852</v>
      </c>
      <c r="J603" s="737" t="s">
        <v>3812</v>
      </c>
      <c r="K603" s="737" t="s">
        <v>3853</v>
      </c>
      <c r="L603" s="738">
        <v>96.84</v>
      </c>
      <c r="M603" s="738">
        <v>193.68</v>
      </c>
      <c r="N603" s="737">
        <v>2</v>
      </c>
      <c r="O603" s="820">
        <v>1.5</v>
      </c>
      <c r="P603" s="738">
        <v>193.68</v>
      </c>
      <c r="Q603" s="753">
        <v>1</v>
      </c>
      <c r="R603" s="737">
        <v>2</v>
      </c>
      <c r="S603" s="753">
        <v>1</v>
      </c>
      <c r="T603" s="820">
        <v>1.5</v>
      </c>
      <c r="U603" s="776">
        <v>1</v>
      </c>
    </row>
    <row r="604" spans="1:21" ht="14.4" customHeight="1" x14ac:dyDescent="0.3">
      <c r="A604" s="736">
        <v>21</v>
      </c>
      <c r="B604" s="737" t="s">
        <v>2715</v>
      </c>
      <c r="C604" s="737" t="s">
        <v>3131</v>
      </c>
      <c r="D604" s="818" t="s">
        <v>4783</v>
      </c>
      <c r="E604" s="819" t="s">
        <v>3153</v>
      </c>
      <c r="F604" s="737" t="s">
        <v>3126</v>
      </c>
      <c r="G604" s="737" t="s">
        <v>3810</v>
      </c>
      <c r="H604" s="737" t="s">
        <v>555</v>
      </c>
      <c r="I604" s="737" t="s">
        <v>3811</v>
      </c>
      <c r="J604" s="737" t="s">
        <v>3812</v>
      </c>
      <c r="K604" s="737" t="s">
        <v>3813</v>
      </c>
      <c r="L604" s="738">
        <v>0</v>
      </c>
      <c r="M604" s="738">
        <v>0</v>
      </c>
      <c r="N604" s="737">
        <v>1</v>
      </c>
      <c r="O604" s="820">
        <v>0.5</v>
      </c>
      <c r="P604" s="738">
        <v>0</v>
      </c>
      <c r="Q604" s="753"/>
      <c r="R604" s="737">
        <v>1</v>
      </c>
      <c r="S604" s="753">
        <v>1</v>
      </c>
      <c r="T604" s="820">
        <v>0.5</v>
      </c>
      <c r="U604" s="776">
        <v>1</v>
      </c>
    </row>
    <row r="605" spans="1:21" ht="14.4" customHeight="1" x14ac:dyDescent="0.3">
      <c r="A605" s="736">
        <v>21</v>
      </c>
      <c r="B605" s="737" t="s">
        <v>2715</v>
      </c>
      <c r="C605" s="737" t="s">
        <v>3131</v>
      </c>
      <c r="D605" s="818" t="s">
        <v>4783</v>
      </c>
      <c r="E605" s="819" t="s">
        <v>3153</v>
      </c>
      <c r="F605" s="737" t="s">
        <v>3126</v>
      </c>
      <c r="G605" s="737" t="s">
        <v>3196</v>
      </c>
      <c r="H605" s="737" t="s">
        <v>1499</v>
      </c>
      <c r="I605" s="737" t="s">
        <v>2358</v>
      </c>
      <c r="J605" s="737" t="s">
        <v>3057</v>
      </c>
      <c r="K605" s="737" t="s">
        <v>2951</v>
      </c>
      <c r="L605" s="738">
        <v>9.4</v>
      </c>
      <c r="M605" s="738">
        <v>9.4</v>
      </c>
      <c r="N605" s="737">
        <v>1</v>
      </c>
      <c r="O605" s="820">
        <v>1</v>
      </c>
      <c r="P605" s="738"/>
      <c r="Q605" s="753">
        <v>0</v>
      </c>
      <c r="R605" s="737"/>
      <c r="S605" s="753">
        <v>0</v>
      </c>
      <c r="T605" s="820"/>
      <c r="U605" s="776">
        <v>0</v>
      </c>
    </row>
    <row r="606" spans="1:21" ht="14.4" customHeight="1" x14ac:dyDescent="0.3">
      <c r="A606" s="736">
        <v>21</v>
      </c>
      <c r="B606" s="737" t="s">
        <v>2715</v>
      </c>
      <c r="C606" s="737" t="s">
        <v>3131</v>
      </c>
      <c r="D606" s="818" t="s">
        <v>4783</v>
      </c>
      <c r="E606" s="819" t="s">
        <v>3153</v>
      </c>
      <c r="F606" s="737" t="s">
        <v>3126</v>
      </c>
      <c r="G606" s="737" t="s">
        <v>3196</v>
      </c>
      <c r="H606" s="737" t="s">
        <v>1499</v>
      </c>
      <c r="I606" s="737" t="s">
        <v>3563</v>
      </c>
      <c r="J606" s="737" t="s">
        <v>3564</v>
      </c>
      <c r="K606" s="737" t="s">
        <v>3059</v>
      </c>
      <c r="L606" s="738">
        <v>18.809999999999999</v>
      </c>
      <c r="M606" s="738">
        <v>37.619999999999997</v>
      </c>
      <c r="N606" s="737">
        <v>2</v>
      </c>
      <c r="O606" s="820">
        <v>2</v>
      </c>
      <c r="P606" s="738"/>
      <c r="Q606" s="753">
        <v>0</v>
      </c>
      <c r="R606" s="737"/>
      <c r="S606" s="753">
        <v>0</v>
      </c>
      <c r="T606" s="820"/>
      <c r="U606" s="776">
        <v>0</v>
      </c>
    </row>
    <row r="607" spans="1:21" ht="14.4" customHeight="1" x14ac:dyDescent="0.3">
      <c r="A607" s="736">
        <v>21</v>
      </c>
      <c r="B607" s="737" t="s">
        <v>2715</v>
      </c>
      <c r="C607" s="737" t="s">
        <v>3131</v>
      </c>
      <c r="D607" s="818" t="s">
        <v>4783</v>
      </c>
      <c r="E607" s="819" t="s">
        <v>3153</v>
      </c>
      <c r="F607" s="737" t="s">
        <v>3126</v>
      </c>
      <c r="G607" s="737" t="s">
        <v>3196</v>
      </c>
      <c r="H607" s="737" t="s">
        <v>555</v>
      </c>
      <c r="I607" s="737" t="s">
        <v>580</v>
      </c>
      <c r="J607" s="737" t="s">
        <v>581</v>
      </c>
      <c r="K607" s="737" t="s">
        <v>2950</v>
      </c>
      <c r="L607" s="738">
        <v>4.7</v>
      </c>
      <c r="M607" s="738">
        <v>14.100000000000001</v>
      </c>
      <c r="N607" s="737">
        <v>3</v>
      </c>
      <c r="O607" s="820">
        <v>1.5</v>
      </c>
      <c r="P607" s="738">
        <v>14.100000000000001</v>
      </c>
      <c r="Q607" s="753">
        <v>1</v>
      </c>
      <c r="R607" s="737">
        <v>3</v>
      </c>
      <c r="S607" s="753">
        <v>1</v>
      </c>
      <c r="T607" s="820">
        <v>1.5</v>
      </c>
      <c r="U607" s="776">
        <v>1</v>
      </c>
    </row>
    <row r="608" spans="1:21" ht="14.4" customHeight="1" x14ac:dyDescent="0.3">
      <c r="A608" s="736">
        <v>21</v>
      </c>
      <c r="B608" s="737" t="s">
        <v>2715</v>
      </c>
      <c r="C608" s="737" t="s">
        <v>3131</v>
      </c>
      <c r="D608" s="818" t="s">
        <v>4783</v>
      </c>
      <c r="E608" s="819" t="s">
        <v>3153</v>
      </c>
      <c r="F608" s="737" t="s">
        <v>3126</v>
      </c>
      <c r="G608" s="737" t="s">
        <v>3196</v>
      </c>
      <c r="H608" s="737" t="s">
        <v>555</v>
      </c>
      <c r="I608" s="737" t="s">
        <v>596</v>
      </c>
      <c r="J608" s="737" t="s">
        <v>581</v>
      </c>
      <c r="K608" s="737" t="s">
        <v>2951</v>
      </c>
      <c r="L608" s="738">
        <v>9.4</v>
      </c>
      <c r="M608" s="738">
        <v>84.600000000000009</v>
      </c>
      <c r="N608" s="737">
        <v>9</v>
      </c>
      <c r="O608" s="820">
        <v>3</v>
      </c>
      <c r="P608" s="738"/>
      <c r="Q608" s="753">
        <v>0</v>
      </c>
      <c r="R608" s="737"/>
      <c r="S608" s="753">
        <v>0</v>
      </c>
      <c r="T608" s="820"/>
      <c r="U608" s="776">
        <v>0</v>
      </c>
    </row>
    <row r="609" spans="1:21" ht="14.4" customHeight="1" x14ac:dyDescent="0.3">
      <c r="A609" s="736">
        <v>21</v>
      </c>
      <c r="B609" s="737" t="s">
        <v>2715</v>
      </c>
      <c r="C609" s="737" t="s">
        <v>3131</v>
      </c>
      <c r="D609" s="818" t="s">
        <v>4783</v>
      </c>
      <c r="E609" s="819" t="s">
        <v>3153</v>
      </c>
      <c r="F609" s="737" t="s">
        <v>3126</v>
      </c>
      <c r="G609" s="737" t="s">
        <v>3196</v>
      </c>
      <c r="H609" s="737" t="s">
        <v>1499</v>
      </c>
      <c r="I609" s="737" t="s">
        <v>2306</v>
      </c>
      <c r="J609" s="737" t="s">
        <v>3058</v>
      </c>
      <c r="K609" s="737" t="s">
        <v>2950</v>
      </c>
      <c r="L609" s="738">
        <v>4.7</v>
      </c>
      <c r="M609" s="738">
        <v>4.7</v>
      </c>
      <c r="N609" s="737">
        <v>1</v>
      </c>
      <c r="O609" s="820">
        <v>1</v>
      </c>
      <c r="P609" s="738"/>
      <c r="Q609" s="753">
        <v>0</v>
      </c>
      <c r="R609" s="737"/>
      <c r="S609" s="753">
        <v>0</v>
      </c>
      <c r="T609" s="820"/>
      <c r="U609" s="776">
        <v>0</v>
      </c>
    </row>
    <row r="610" spans="1:21" ht="14.4" customHeight="1" x14ac:dyDescent="0.3">
      <c r="A610" s="736">
        <v>21</v>
      </c>
      <c r="B610" s="737" t="s">
        <v>2715</v>
      </c>
      <c r="C610" s="737" t="s">
        <v>3131</v>
      </c>
      <c r="D610" s="818" t="s">
        <v>4783</v>
      </c>
      <c r="E610" s="819" t="s">
        <v>3153</v>
      </c>
      <c r="F610" s="737" t="s">
        <v>3126</v>
      </c>
      <c r="G610" s="737" t="s">
        <v>3569</v>
      </c>
      <c r="H610" s="737" t="s">
        <v>555</v>
      </c>
      <c r="I610" s="737" t="s">
        <v>3854</v>
      </c>
      <c r="J610" s="737" t="s">
        <v>3855</v>
      </c>
      <c r="K610" s="737" t="s">
        <v>3572</v>
      </c>
      <c r="L610" s="738">
        <v>513.70000000000005</v>
      </c>
      <c r="M610" s="738">
        <v>3082.2000000000003</v>
      </c>
      <c r="N610" s="737">
        <v>6</v>
      </c>
      <c r="O610" s="820">
        <v>2</v>
      </c>
      <c r="P610" s="738">
        <v>3082.2000000000003</v>
      </c>
      <c r="Q610" s="753">
        <v>1</v>
      </c>
      <c r="R610" s="737">
        <v>6</v>
      </c>
      <c r="S610" s="753">
        <v>1</v>
      </c>
      <c r="T610" s="820">
        <v>2</v>
      </c>
      <c r="U610" s="776">
        <v>1</v>
      </c>
    </row>
    <row r="611" spans="1:21" ht="14.4" customHeight="1" x14ac:dyDescent="0.3">
      <c r="A611" s="736">
        <v>21</v>
      </c>
      <c r="B611" s="737" t="s">
        <v>2715</v>
      </c>
      <c r="C611" s="737" t="s">
        <v>3131</v>
      </c>
      <c r="D611" s="818" t="s">
        <v>4783</v>
      </c>
      <c r="E611" s="819" t="s">
        <v>3153</v>
      </c>
      <c r="F611" s="737" t="s">
        <v>3126</v>
      </c>
      <c r="G611" s="737" t="s">
        <v>3569</v>
      </c>
      <c r="H611" s="737" t="s">
        <v>1499</v>
      </c>
      <c r="I611" s="737" t="s">
        <v>3570</v>
      </c>
      <c r="J611" s="737" t="s">
        <v>3571</v>
      </c>
      <c r="K611" s="737" t="s">
        <v>3572</v>
      </c>
      <c r="L611" s="738">
        <v>513.70000000000005</v>
      </c>
      <c r="M611" s="738">
        <v>11815.1</v>
      </c>
      <c r="N611" s="737">
        <v>23</v>
      </c>
      <c r="O611" s="820">
        <v>7</v>
      </c>
      <c r="P611" s="738">
        <v>9246.6</v>
      </c>
      <c r="Q611" s="753">
        <v>0.78260869565217395</v>
      </c>
      <c r="R611" s="737">
        <v>18</v>
      </c>
      <c r="S611" s="753">
        <v>0.78260869565217395</v>
      </c>
      <c r="T611" s="820">
        <v>5.5</v>
      </c>
      <c r="U611" s="776">
        <v>0.7857142857142857</v>
      </c>
    </row>
    <row r="612" spans="1:21" ht="14.4" customHeight="1" x14ac:dyDescent="0.3">
      <c r="A612" s="736">
        <v>21</v>
      </c>
      <c r="B612" s="737" t="s">
        <v>2715</v>
      </c>
      <c r="C612" s="737" t="s">
        <v>3131</v>
      </c>
      <c r="D612" s="818" t="s">
        <v>4783</v>
      </c>
      <c r="E612" s="819" t="s">
        <v>3153</v>
      </c>
      <c r="F612" s="737" t="s">
        <v>3126</v>
      </c>
      <c r="G612" s="737" t="s">
        <v>3569</v>
      </c>
      <c r="H612" s="737" t="s">
        <v>1499</v>
      </c>
      <c r="I612" s="737" t="s">
        <v>3856</v>
      </c>
      <c r="J612" s="737" t="s">
        <v>3571</v>
      </c>
      <c r="K612" s="737" t="s">
        <v>3857</v>
      </c>
      <c r="L612" s="738">
        <v>1834.64</v>
      </c>
      <c r="M612" s="738">
        <v>12842.48</v>
      </c>
      <c r="N612" s="737">
        <v>7</v>
      </c>
      <c r="O612" s="820">
        <v>6.5</v>
      </c>
      <c r="P612" s="738">
        <v>7338.56</v>
      </c>
      <c r="Q612" s="753">
        <v>0.57142857142857151</v>
      </c>
      <c r="R612" s="737">
        <v>4</v>
      </c>
      <c r="S612" s="753">
        <v>0.5714285714285714</v>
      </c>
      <c r="T612" s="820">
        <v>3.5</v>
      </c>
      <c r="U612" s="776">
        <v>0.53846153846153844</v>
      </c>
    </row>
    <row r="613" spans="1:21" ht="14.4" customHeight="1" x14ac:dyDescent="0.3">
      <c r="A613" s="736">
        <v>21</v>
      </c>
      <c r="B613" s="737" t="s">
        <v>2715</v>
      </c>
      <c r="C613" s="737" t="s">
        <v>3131</v>
      </c>
      <c r="D613" s="818" t="s">
        <v>4783</v>
      </c>
      <c r="E613" s="819" t="s">
        <v>3153</v>
      </c>
      <c r="F613" s="737" t="s">
        <v>3126</v>
      </c>
      <c r="G613" s="737" t="s">
        <v>3350</v>
      </c>
      <c r="H613" s="737" t="s">
        <v>555</v>
      </c>
      <c r="I613" s="737" t="s">
        <v>3351</v>
      </c>
      <c r="J613" s="737" t="s">
        <v>3352</v>
      </c>
      <c r="K613" s="737" t="s">
        <v>3353</v>
      </c>
      <c r="L613" s="738">
        <v>1540.82</v>
      </c>
      <c r="M613" s="738">
        <v>6163.28</v>
      </c>
      <c r="N613" s="737">
        <v>4</v>
      </c>
      <c r="O613" s="820">
        <v>3</v>
      </c>
      <c r="P613" s="738">
        <v>6163.28</v>
      </c>
      <c r="Q613" s="753">
        <v>1</v>
      </c>
      <c r="R613" s="737">
        <v>4</v>
      </c>
      <c r="S613" s="753">
        <v>1</v>
      </c>
      <c r="T613" s="820">
        <v>3</v>
      </c>
      <c r="U613" s="776">
        <v>1</v>
      </c>
    </row>
    <row r="614" spans="1:21" ht="14.4" customHeight="1" x14ac:dyDescent="0.3">
      <c r="A614" s="736">
        <v>21</v>
      </c>
      <c r="B614" s="737" t="s">
        <v>2715</v>
      </c>
      <c r="C614" s="737" t="s">
        <v>3131</v>
      </c>
      <c r="D614" s="818" t="s">
        <v>4783</v>
      </c>
      <c r="E614" s="819" t="s">
        <v>3153</v>
      </c>
      <c r="F614" s="737" t="s">
        <v>3126</v>
      </c>
      <c r="G614" s="737" t="s">
        <v>3858</v>
      </c>
      <c r="H614" s="737" t="s">
        <v>1499</v>
      </c>
      <c r="I614" s="737" t="s">
        <v>3859</v>
      </c>
      <c r="J614" s="737" t="s">
        <v>2876</v>
      </c>
      <c r="K614" s="737" t="s">
        <v>2958</v>
      </c>
      <c r="L614" s="738">
        <v>196.21</v>
      </c>
      <c r="M614" s="738">
        <v>196.21</v>
      </c>
      <c r="N614" s="737">
        <v>1</v>
      </c>
      <c r="O614" s="820">
        <v>1</v>
      </c>
      <c r="P614" s="738">
        <v>196.21</v>
      </c>
      <c r="Q614" s="753">
        <v>1</v>
      </c>
      <c r="R614" s="737">
        <v>1</v>
      </c>
      <c r="S614" s="753">
        <v>1</v>
      </c>
      <c r="T614" s="820">
        <v>1</v>
      </c>
      <c r="U614" s="776">
        <v>1</v>
      </c>
    </row>
    <row r="615" spans="1:21" ht="14.4" customHeight="1" x14ac:dyDescent="0.3">
      <c r="A615" s="736">
        <v>21</v>
      </c>
      <c r="B615" s="737" t="s">
        <v>2715</v>
      </c>
      <c r="C615" s="737" t="s">
        <v>3131</v>
      </c>
      <c r="D615" s="818" t="s">
        <v>4783</v>
      </c>
      <c r="E615" s="819" t="s">
        <v>3153</v>
      </c>
      <c r="F615" s="737" t="s">
        <v>3126</v>
      </c>
      <c r="G615" s="737" t="s">
        <v>3860</v>
      </c>
      <c r="H615" s="737" t="s">
        <v>555</v>
      </c>
      <c r="I615" s="737" t="s">
        <v>3861</v>
      </c>
      <c r="J615" s="737" t="s">
        <v>3862</v>
      </c>
      <c r="K615" s="737" t="s">
        <v>3863</v>
      </c>
      <c r="L615" s="738">
        <v>47.41</v>
      </c>
      <c r="M615" s="738">
        <v>94.82</v>
      </c>
      <c r="N615" s="737">
        <v>2</v>
      </c>
      <c r="O615" s="820">
        <v>1.5</v>
      </c>
      <c r="P615" s="738">
        <v>47.41</v>
      </c>
      <c r="Q615" s="753">
        <v>0.5</v>
      </c>
      <c r="R615" s="737">
        <v>1</v>
      </c>
      <c r="S615" s="753">
        <v>0.5</v>
      </c>
      <c r="T615" s="820">
        <v>0.5</v>
      </c>
      <c r="U615" s="776">
        <v>0.33333333333333331</v>
      </c>
    </row>
    <row r="616" spans="1:21" ht="14.4" customHeight="1" x14ac:dyDescent="0.3">
      <c r="A616" s="736">
        <v>21</v>
      </c>
      <c r="B616" s="737" t="s">
        <v>2715</v>
      </c>
      <c r="C616" s="737" t="s">
        <v>3131</v>
      </c>
      <c r="D616" s="818" t="s">
        <v>4783</v>
      </c>
      <c r="E616" s="819" t="s">
        <v>3153</v>
      </c>
      <c r="F616" s="737" t="s">
        <v>3126</v>
      </c>
      <c r="G616" s="737" t="s">
        <v>3579</v>
      </c>
      <c r="H616" s="737" t="s">
        <v>555</v>
      </c>
      <c r="I616" s="737" t="s">
        <v>2407</v>
      </c>
      <c r="J616" s="737" t="s">
        <v>3580</v>
      </c>
      <c r="K616" s="737" t="s">
        <v>3581</v>
      </c>
      <c r="L616" s="738">
        <v>86.02</v>
      </c>
      <c r="M616" s="738">
        <v>86.02</v>
      </c>
      <c r="N616" s="737">
        <v>1</v>
      </c>
      <c r="O616" s="820">
        <v>0.5</v>
      </c>
      <c r="P616" s="738">
        <v>86.02</v>
      </c>
      <c r="Q616" s="753">
        <v>1</v>
      </c>
      <c r="R616" s="737">
        <v>1</v>
      </c>
      <c r="S616" s="753">
        <v>1</v>
      </c>
      <c r="T616" s="820">
        <v>0.5</v>
      </c>
      <c r="U616" s="776">
        <v>1</v>
      </c>
    </row>
    <row r="617" spans="1:21" ht="14.4" customHeight="1" x14ac:dyDescent="0.3">
      <c r="A617" s="736">
        <v>21</v>
      </c>
      <c r="B617" s="737" t="s">
        <v>2715</v>
      </c>
      <c r="C617" s="737" t="s">
        <v>3131</v>
      </c>
      <c r="D617" s="818" t="s">
        <v>4783</v>
      </c>
      <c r="E617" s="819" t="s">
        <v>3153</v>
      </c>
      <c r="F617" s="737" t="s">
        <v>3126</v>
      </c>
      <c r="G617" s="737" t="s">
        <v>3471</v>
      </c>
      <c r="H617" s="737" t="s">
        <v>555</v>
      </c>
      <c r="I617" s="737" t="s">
        <v>861</v>
      </c>
      <c r="J617" s="737" t="s">
        <v>3474</v>
      </c>
      <c r="K617" s="737" t="s">
        <v>3475</v>
      </c>
      <c r="L617" s="738">
        <v>0</v>
      </c>
      <c r="M617" s="738">
        <v>0</v>
      </c>
      <c r="N617" s="737">
        <v>4</v>
      </c>
      <c r="O617" s="820">
        <v>2</v>
      </c>
      <c r="P617" s="738">
        <v>0</v>
      </c>
      <c r="Q617" s="753"/>
      <c r="R617" s="737">
        <v>2</v>
      </c>
      <c r="S617" s="753">
        <v>0.5</v>
      </c>
      <c r="T617" s="820">
        <v>1</v>
      </c>
      <c r="U617" s="776">
        <v>0.5</v>
      </c>
    </row>
    <row r="618" spans="1:21" ht="14.4" customHeight="1" x14ac:dyDescent="0.3">
      <c r="A618" s="736">
        <v>21</v>
      </c>
      <c r="B618" s="737" t="s">
        <v>2715</v>
      </c>
      <c r="C618" s="737" t="s">
        <v>3131</v>
      </c>
      <c r="D618" s="818" t="s">
        <v>4783</v>
      </c>
      <c r="E618" s="819" t="s">
        <v>3153</v>
      </c>
      <c r="F618" s="737" t="s">
        <v>3126</v>
      </c>
      <c r="G618" s="737" t="s">
        <v>3471</v>
      </c>
      <c r="H618" s="737" t="s">
        <v>555</v>
      </c>
      <c r="I618" s="737" t="s">
        <v>865</v>
      </c>
      <c r="J618" s="737" t="s">
        <v>866</v>
      </c>
      <c r="K618" s="737" t="s">
        <v>2844</v>
      </c>
      <c r="L618" s="738">
        <v>0</v>
      </c>
      <c r="M618" s="738">
        <v>0</v>
      </c>
      <c r="N618" s="737">
        <v>2</v>
      </c>
      <c r="O618" s="820">
        <v>1</v>
      </c>
      <c r="P618" s="738"/>
      <c r="Q618" s="753"/>
      <c r="R618" s="737"/>
      <c r="S618" s="753">
        <v>0</v>
      </c>
      <c r="T618" s="820"/>
      <c r="U618" s="776">
        <v>0</v>
      </c>
    </row>
    <row r="619" spans="1:21" ht="14.4" customHeight="1" x14ac:dyDescent="0.3">
      <c r="A619" s="736">
        <v>21</v>
      </c>
      <c r="B619" s="737" t="s">
        <v>2715</v>
      </c>
      <c r="C619" s="737" t="s">
        <v>3131</v>
      </c>
      <c r="D619" s="818" t="s">
        <v>4783</v>
      </c>
      <c r="E619" s="819" t="s">
        <v>3153</v>
      </c>
      <c r="F619" s="737" t="s">
        <v>3126</v>
      </c>
      <c r="G619" s="737" t="s">
        <v>3471</v>
      </c>
      <c r="H619" s="737" t="s">
        <v>555</v>
      </c>
      <c r="I619" s="737" t="s">
        <v>3864</v>
      </c>
      <c r="J619" s="737" t="s">
        <v>3474</v>
      </c>
      <c r="K619" s="737" t="s">
        <v>3475</v>
      </c>
      <c r="L619" s="738">
        <v>0</v>
      </c>
      <c r="M619" s="738">
        <v>0</v>
      </c>
      <c r="N619" s="737">
        <v>2</v>
      </c>
      <c r="O619" s="820">
        <v>0.5</v>
      </c>
      <c r="P619" s="738"/>
      <c r="Q619" s="753"/>
      <c r="R619" s="737"/>
      <c r="S619" s="753">
        <v>0</v>
      </c>
      <c r="T619" s="820"/>
      <c r="U619" s="776">
        <v>0</v>
      </c>
    </row>
    <row r="620" spans="1:21" ht="14.4" customHeight="1" x14ac:dyDescent="0.3">
      <c r="A620" s="736">
        <v>21</v>
      </c>
      <c r="B620" s="737" t="s">
        <v>2715</v>
      </c>
      <c r="C620" s="737" t="s">
        <v>3131</v>
      </c>
      <c r="D620" s="818" t="s">
        <v>4783</v>
      </c>
      <c r="E620" s="819" t="s">
        <v>3153</v>
      </c>
      <c r="F620" s="737" t="s">
        <v>3126</v>
      </c>
      <c r="G620" s="737" t="s">
        <v>3471</v>
      </c>
      <c r="H620" s="737" t="s">
        <v>555</v>
      </c>
      <c r="I620" s="737" t="s">
        <v>3865</v>
      </c>
      <c r="J620" s="737" t="s">
        <v>866</v>
      </c>
      <c r="K620" s="737" t="s">
        <v>2844</v>
      </c>
      <c r="L620" s="738">
        <v>0</v>
      </c>
      <c r="M620" s="738">
        <v>0</v>
      </c>
      <c r="N620" s="737">
        <v>3</v>
      </c>
      <c r="O620" s="820">
        <v>1</v>
      </c>
      <c r="P620" s="738">
        <v>0</v>
      </c>
      <c r="Q620" s="753"/>
      <c r="R620" s="737">
        <v>3</v>
      </c>
      <c r="S620" s="753">
        <v>1</v>
      </c>
      <c r="T620" s="820">
        <v>1</v>
      </c>
      <c r="U620" s="776">
        <v>1</v>
      </c>
    </row>
    <row r="621" spans="1:21" ht="14.4" customHeight="1" x14ac:dyDescent="0.3">
      <c r="A621" s="736">
        <v>21</v>
      </c>
      <c r="B621" s="737" t="s">
        <v>2715</v>
      </c>
      <c r="C621" s="737" t="s">
        <v>3131</v>
      </c>
      <c r="D621" s="818" t="s">
        <v>4783</v>
      </c>
      <c r="E621" s="819" t="s">
        <v>3153</v>
      </c>
      <c r="F621" s="737" t="s">
        <v>3126</v>
      </c>
      <c r="G621" s="737" t="s">
        <v>3471</v>
      </c>
      <c r="H621" s="737" t="s">
        <v>555</v>
      </c>
      <c r="I621" s="737" t="s">
        <v>3582</v>
      </c>
      <c r="J621" s="737" t="s">
        <v>3474</v>
      </c>
      <c r="K621" s="737" t="s">
        <v>3583</v>
      </c>
      <c r="L621" s="738">
        <v>0</v>
      </c>
      <c r="M621" s="738">
        <v>0</v>
      </c>
      <c r="N621" s="737">
        <v>2</v>
      </c>
      <c r="O621" s="820">
        <v>1</v>
      </c>
      <c r="P621" s="738">
        <v>0</v>
      </c>
      <c r="Q621" s="753"/>
      <c r="R621" s="737">
        <v>2</v>
      </c>
      <c r="S621" s="753">
        <v>1</v>
      </c>
      <c r="T621" s="820">
        <v>1</v>
      </c>
      <c r="U621" s="776">
        <v>1</v>
      </c>
    </row>
    <row r="622" spans="1:21" ht="14.4" customHeight="1" x14ac:dyDescent="0.3">
      <c r="A622" s="736">
        <v>21</v>
      </c>
      <c r="B622" s="737" t="s">
        <v>2715</v>
      </c>
      <c r="C622" s="737" t="s">
        <v>3131</v>
      </c>
      <c r="D622" s="818" t="s">
        <v>4783</v>
      </c>
      <c r="E622" s="819" t="s">
        <v>3153</v>
      </c>
      <c r="F622" s="737" t="s">
        <v>3126</v>
      </c>
      <c r="G622" s="737" t="s">
        <v>3866</v>
      </c>
      <c r="H622" s="737" t="s">
        <v>555</v>
      </c>
      <c r="I622" s="737" t="s">
        <v>3867</v>
      </c>
      <c r="J622" s="737" t="s">
        <v>3868</v>
      </c>
      <c r="K622" s="737" t="s">
        <v>3869</v>
      </c>
      <c r="L622" s="738">
        <v>0</v>
      </c>
      <c r="M622" s="738">
        <v>0</v>
      </c>
      <c r="N622" s="737">
        <v>2</v>
      </c>
      <c r="O622" s="820">
        <v>2</v>
      </c>
      <c r="P622" s="738">
        <v>0</v>
      </c>
      <c r="Q622" s="753"/>
      <c r="R622" s="737">
        <v>1</v>
      </c>
      <c r="S622" s="753">
        <v>0.5</v>
      </c>
      <c r="T622" s="820">
        <v>1</v>
      </c>
      <c r="U622" s="776">
        <v>0.5</v>
      </c>
    </row>
    <row r="623" spans="1:21" ht="14.4" customHeight="1" x14ac:dyDescent="0.3">
      <c r="A623" s="736">
        <v>21</v>
      </c>
      <c r="B623" s="737" t="s">
        <v>2715</v>
      </c>
      <c r="C623" s="737" t="s">
        <v>3131</v>
      </c>
      <c r="D623" s="818" t="s">
        <v>4783</v>
      </c>
      <c r="E623" s="819" t="s">
        <v>3153</v>
      </c>
      <c r="F623" s="737" t="s">
        <v>3126</v>
      </c>
      <c r="G623" s="737" t="s">
        <v>3870</v>
      </c>
      <c r="H623" s="737" t="s">
        <v>555</v>
      </c>
      <c r="I623" s="737" t="s">
        <v>1973</v>
      </c>
      <c r="J623" s="737" t="s">
        <v>727</v>
      </c>
      <c r="K623" s="737" t="s">
        <v>3871</v>
      </c>
      <c r="L623" s="738">
        <v>0</v>
      </c>
      <c r="M623" s="738">
        <v>0</v>
      </c>
      <c r="N623" s="737">
        <v>1</v>
      </c>
      <c r="O623" s="820">
        <v>1</v>
      </c>
      <c r="P623" s="738"/>
      <c r="Q623" s="753"/>
      <c r="R623" s="737"/>
      <c r="S623" s="753">
        <v>0</v>
      </c>
      <c r="T623" s="820"/>
      <c r="U623" s="776">
        <v>0</v>
      </c>
    </row>
    <row r="624" spans="1:21" ht="14.4" customHeight="1" x14ac:dyDescent="0.3">
      <c r="A624" s="736">
        <v>21</v>
      </c>
      <c r="B624" s="737" t="s">
        <v>2715</v>
      </c>
      <c r="C624" s="737" t="s">
        <v>3131</v>
      </c>
      <c r="D624" s="818" t="s">
        <v>4783</v>
      </c>
      <c r="E624" s="819" t="s">
        <v>3153</v>
      </c>
      <c r="F624" s="737" t="s">
        <v>3126</v>
      </c>
      <c r="G624" s="737" t="s">
        <v>3207</v>
      </c>
      <c r="H624" s="737" t="s">
        <v>1499</v>
      </c>
      <c r="I624" s="737" t="s">
        <v>1708</v>
      </c>
      <c r="J624" s="737" t="s">
        <v>2976</v>
      </c>
      <c r="K624" s="737" t="s">
        <v>2977</v>
      </c>
      <c r="L624" s="738">
        <v>69.16</v>
      </c>
      <c r="M624" s="738">
        <v>553.28</v>
      </c>
      <c r="N624" s="737">
        <v>8</v>
      </c>
      <c r="O624" s="820">
        <v>5</v>
      </c>
      <c r="P624" s="738">
        <v>414.95999999999992</v>
      </c>
      <c r="Q624" s="753">
        <v>0.74999999999999989</v>
      </c>
      <c r="R624" s="737">
        <v>6</v>
      </c>
      <c r="S624" s="753">
        <v>0.75</v>
      </c>
      <c r="T624" s="820">
        <v>4.5</v>
      </c>
      <c r="U624" s="776">
        <v>0.9</v>
      </c>
    </row>
    <row r="625" spans="1:21" ht="14.4" customHeight="1" x14ac:dyDescent="0.3">
      <c r="A625" s="736">
        <v>21</v>
      </c>
      <c r="B625" s="737" t="s">
        <v>2715</v>
      </c>
      <c r="C625" s="737" t="s">
        <v>3131</v>
      </c>
      <c r="D625" s="818" t="s">
        <v>4783</v>
      </c>
      <c r="E625" s="819" t="s">
        <v>3153</v>
      </c>
      <c r="F625" s="737" t="s">
        <v>3126</v>
      </c>
      <c r="G625" s="737" t="s">
        <v>3210</v>
      </c>
      <c r="H625" s="737" t="s">
        <v>555</v>
      </c>
      <c r="I625" s="737" t="s">
        <v>1104</v>
      </c>
      <c r="J625" s="737" t="s">
        <v>1105</v>
      </c>
      <c r="K625" s="737" t="s">
        <v>3211</v>
      </c>
      <c r="L625" s="738">
        <v>344</v>
      </c>
      <c r="M625" s="738">
        <v>2752</v>
      </c>
      <c r="N625" s="737">
        <v>8</v>
      </c>
      <c r="O625" s="820">
        <v>2</v>
      </c>
      <c r="P625" s="738">
        <v>2752</v>
      </c>
      <c r="Q625" s="753">
        <v>1</v>
      </c>
      <c r="R625" s="737">
        <v>8</v>
      </c>
      <c r="S625" s="753">
        <v>1</v>
      </c>
      <c r="T625" s="820">
        <v>2</v>
      </c>
      <c r="U625" s="776">
        <v>1</v>
      </c>
    </row>
    <row r="626" spans="1:21" ht="14.4" customHeight="1" x14ac:dyDescent="0.3">
      <c r="A626" s="736">
        <v>21</v>
      </c>
      <c r="B626" s="737" t="s">
        <v>2715</v>
      </c>
      <c r="C626" s="737" t="s">
        <v>3131</v>
      </c>
      <c r="D626" s="818" t="s">
        <v>4783</v>
      </c>
      <c r="E626" s="819" t="s">
        <v>3153</v>
      </c>
      <c r="F626" s="737" t="s">
        <v>3126</v>
      </c>
      <c r="G626" s="737" t="s">
        <v>3589</v>
      </c>
      <c r="H626" s="737" t="s">
        <v>555</v>
      </c>
      <c r="I626" s="737" t="s">
        <v>710</v>
      </c>
      <c r="J626" s="737" t="s">
        <v>711</v>
      </c>
      <c r="K626" s="737" t="s">
        <v>3872</v>
      </c>
      <c r="L626" s="738">
        <v>91.11</v>
      </c>
      <c r="M626" s="738">
        <v>273.33</v>
      </c>
      <c r="N626" s="737">
        <v>3</v>
      </c>
      <c r="O626" s="820">
        <v>1</v>
      </c>
      <c r="P626" s="738">
        <v>273.33</v>
      </c>
      <c r="Q626" s="753">
        <v>1</v>
      </c>
      <c r="R626" s="737">
        <v>3</v>
      </c>
      <c r="S626" s="753">
        <v>1</v>
      </c>
      <c r="T626" s="820">
        <v>1</v>
      </c>
      <c r="U626" s="776">
        <v>1</v>
      </c>
    </row>
    <row r="627" spans="1:21" ht="14.4" customHeight="1" x14ac:dyDescent="0.3">
      <c r="A627" s="736">
        <v>21</v>
      </c>
      <c r="B627" s="737" t="s">
        <v>2715</v>
      </c>
      <c r="C627" s="737" t="s">
        <v>3131</v>
      </c>
      <c r="D627" s="818" t="s">
        <v>4783</v>
      </c>
      <c r="E627" s="819" t="s">
        <v>3153</v>
      </c>
      <c r="F627" s="737" t="s">
        <v>3126</v>
      </c>
      <c r="G627" s="737" t="s">
        <v>3360</v>
      </c>
      <c r="H627" s="737" t="s">
        <v>555</v>
      </c>
      <c r="I627" s="737" t="s">
        <v>1084</v>
      </c>
      <c r="J627" s="737" t="s">
        <v>3361</v>
      </c>
      <c r="K627" s="737" t="s">
        <v>3362</v>
      </c>
      <c r="L627" s="738">
        <v>29.13</v>
      </c>
      <c r="M627" s="738">
        <v>174.78</v>
      </c>
      <c r="N627" s="737">
        <v>6</v>
      </c>
      <c r="O627" s="820">
        <v>1</v>
      </c>
      <c r="P627" s="738">
        <v>174.78</v>
      </c>
      <c r="Q627" s="753">
        <v>1</v>
      </c>
      <c r="R627" s="737">
        <v>6</v>
      </c>
      <c r="S627" s="753">
        <v>1</v>
      </c>
      <c r="T627" s="820">
        <v>1</v>
      </c>
      <c r="U627" s="776">
        <v>1</v>
      </c>
    </row>
    <row r="628" spans="1:21" ht="14.4" customHeight="1" x14ac:dyDescent="0.3">
      <c r="A628" s="736">
        <v>21</v>
      </c>
      <c r="B628" s="737" t="s">
        <v>2715</v>
      </c>
      <c r="C628" s="737" t="s">
        <v>3131</v>
      </c>
      <c r="D628" s="818" t="s">
        <v>4783</v>
      </c>
      <c r="E628" s="819" t="s">
        <v>3153</v>
      </c>
      <c r="F628" s="737" t="s">
        <v>3126</v>
      </c>
      <c r="G628" s="737" t="s">
        <v>3217</v>
      </c>
      <c r="H628" s="737" t="s">
        <v>555</v>
      </c>
      <c r="I628" s="737" t="s">
        <v>1784</v>
      </c>
      <c r="J628" s="737" t="s">
        <v>3478</v>
      </c>
      <c r="K628" s="737" t="s">
        <v>3479</v>
      </c>
      <c r="L628" s="738">
        <v>46.75</v>
      </c>
      <c r="M628" s="738">
        <v>46.75</v>
      </c>
      <c r="N628" s="737">
        <v>1</v>
      </c>
      <c r="O628" s="820">
        <v>1</v>
      </c>
      <c r="P628" s="738"/>
      <c r="Q628" s="753">
        <v>0</v>
      </c>
      <c r="R628" s="737"/>
      <c r="S628" s="753">
        <v>0</v>
      </c>
      <c r="T628" s="820"/>
      <c r="U628" s="776">
        <v>0</v>
      </c>
    </row>
    <row r="629" spans="1:21" ht="14.4" customHeight="1" x14ac:dyDescent="0.3">
      <c r="A629" s="736">
        <v>21</v>
      </c>
      <c r="B629" s="737" t="s">
        <v>2715</v>
      </c>
      <c r="C629" s="737" t="s">
        <v>3131</v>
      </c>
      <c r="D629" s="818" t="s">
        <v>4783</v>
      </c>
      <c r="E629" s="819" t="s">
        <v>3153</v>
      </c>
      <c r="F629" s="737" t="s">
        <v>3126</v>
      </c>
      <c r="G629" s="737" t="s">
        <v>3302</v>
      </c>
      <c r="H629" s="737" t="s">
        <v>555</v>
      </c>
      <c r="I629" s="737" t="s">
        <v>3873</v>
      </c>
      <c r="J629" s="737" t="s">
        <v>3367</v>
      </c>
      <c r="K629" s="737" t="s">
        <v>3874</v>
      </c>
      <c r="L629" s="738">
        <v>5322.08</v>
      </c>
      <c r="M629" s="738">
        <v>42576.639999999999</v>
      </c>
      <c r="N629" s="737">
        <v>8</v>
      </c>
      <c r="O629" s="820">
        <v>3</v>
      </c>
      <c r="P629" s="738">
        <v>42576.639999999999</v>
      </c>
      <c r="Q629" s="753">
        <v>1</v>
      </c>
      <c r="R629" s="737">
        <v>8</v>
      </c>
      <c r="S629" s="753">
        <v>1</v>
      </c>
      <c r="T629" s="820">
        <v>3</v>
      </c>
      <c r="U629" s="776">
        <v>1</v>
      </c>
    </row>
    <row r="630" spans="1:21" ht="14.4" customHeight="1" x14ac:dyDescent="0.3">
      <c r="A630" s="736">
        <v>21</v>
      </c>
      <c r="B630" s="737" t="s">
        <v>2715</v>
      </c>
      <c r="C630" s="737" t="s">
        <v>3131</v>
      </c>
      <c r="D630" s="818" t="s">
        <v>4783</v>
      </c>
      <c r="E630" s="819" t="s">
        <v>3153</v>
      </c>
      <c r="F630" s="737" t="s">
        <v>3126</v>
      </c>
      <c r="G630" s="737" t="s">
        <v>3302</v>
      </c>
      <c r="H630" s="737" t="s">
        <v>555</v>
      </c>
      <c r="I630" s="737" t="s">
        <v>588</v>
      </c>
      <c r="J630" s="737" t="s">
        <v>2932</v>
      </c>
      <c r="K630" s="737" t="s">
        <v>3303</v>
      </c>
      <c r="L630" s="738">
        <v>484.75</v>
      </c>
      <c r="M630" s="738">
        <v>1454.25</v>
      </c>
      <c r="N630" s="737">
        <v>3</v>
      </c>
      <c r="O630" s="820">
        <v>1</v>
      </c>
      <c r="P630" s="738">
        <v>1454.25</v>
      </c>
      <c r="Q630" s="753">
        <v>1</v>
      </c>
      <c r="R630" s="737">
        <v>3</v>
      </c>
      <c r="S630" s="753">
        <v>1</v>
      </c>
      <c r="T630" s="820">
        <v>1</v>
      </c>
      <c r="U630" s="776">
        <v>1</v>
      </c>
    </row>
    <row r="631" spans="1:21" ht="14.4" customHeight="1" x14ac:dyDescent="0.3">
      <c r="A631" s="736">
        <v>21</v>
      </c>
      <c r="B631" s="737" t="s">
        <v>2715</v>
      </c>
      <c r="C631" s="737" t="s">
        <v>3131</v>
      </c>
      <c r="D631" s="818" t="s">
        <v>4783</v>
      </c>
      <c r="E631" s="819" t="s">
        <v>3153</v>
      </c>
      <c r="F631" s="737" t="s">
        <v>3126</v>
      </c>
      <c r="G631" s="737" t="s">
        <v>3302</v>
      </c>
      <c r="H631" s="737" t="s">
        <v>555</v>
      </c>
      <c r="I631" s="737" t="s">
        <v>592</v>
      </c>
      <c r="J631" s="737" t="s">
        <v>2932</v>
      </c>
      <c r="K631" s="737" t="s">
        <v>3304</v>
      </c>
      <c r="L631" s="738">
        <v>969.48</v>
      </c>
      <c r="M631" s="738">
        <v>5816.88</v>
      </c>
      <c r="N631" s="737">
        <v>6</v>
      </c>
      <c r="O631" s="820">
        <v>2</v>
      </c>
      <c r="P631" s="738">
        <v>5816.88</v>
      </c>
      <c r="Q631" s="753">
        <v>1</v>
      </c>
      <c r="R631" s="737">
        <v>6</v>
      </c>
      <c r="S631" s="753">
        <v>1</v>
      </c>
      <c r="T631" s="820">
        <v>2</v>
      </c>
      <c r="U631" s="776">
        <v>1</v>
      </c>
    </row>
    <row r="632" spans="1:21" ht="14.4" customHeight="1" x14ac:dyDescent="0.3">
      <c r="A632" s="736">
        <v>21</v>
      </c>
      <c r="B632" s="737" t="s">
        <v>2715</v>
      </c>
      <c r="C632" s="737" t="s">
        <v>3131</v>
      </c>
      <c r="D632" s="818" t="s">
        <v>4783</v>
      </c>
      <c r="E632" s="819" t="s">
        <v>3153</v>
      </c>
      <c r="F632" s="737" t="s">
        <v>3126</v>
      </c>
      <c r="G632" s="737" t="s">
        <v>3302</v>
      </c>
      <c r="H632" s="737" t="s">
        <v>1499</v>
      </c>
      <c r="I632" s="737" t="s">
        <v>1723</v>
      </c>
      <c r="J632" s="737" t="s">
        <v>2927</v>
      </c>
      <c r="K632" s="737" t="s">
        <v>2930</v>
      </c>
      <c r="L632" s="738">
        <v>484.75</v>
      </c>
      <c r="M632" s="738">
        <v>2908.5</v>
      </c>
      <c r="N632" s="737">
        <v>6</v>
      </c>
      <c r="O632" s="820">
        <v>2</v>
      </c>
      <c r="P632" s="738">
        <v>2908.5</v>
      </c>
      <c r="Q632" s="753">
        <v>1</v>
      </c>
      <c r="R632" s="737">
        <v>6</v>
      </c>
      <c r="S632" s="753">
        <v>1</v>
      </c>
      <c r="T632" s="820">
        <v>2</v>
      </c>
      <c r="U632" s="776">
        <v>1</v>
      </c>
    </row>
    <row r="633" spans="1:21" ht="14.4" customHeight="1" x14ac:dyDescent="0.3">
      <c r="A633" s="736">
        <v>21</v>
      </c>
      <c r="B633" s="737" t="s">
        <v>2715</v>
      </c>
      <c r="C633" s="737" t="s">
        <v>3131</v>
      </c>
      <c r="D633" s="818" t="s">
        <v>4783</v>
      </c>
      <c r="E633" s="819" t="s">
        <v>3153</v>
      </c>
      <c r="F633" s="737" t="s">
        <v>3126</v>
      </c>
      <c r="G633" s="737" t="s">
        <v>3302</v>
      </c>
      <c r="H633" s="737" t="s">
        <v>1499</v>
      </c>
      <c r="I633" s="737" t="s">
        <v>1719</v>
      </c>
      <c r="J633" s="737" t="s">
        <v>2927</v>
      </c>
      <c r="K633" s="737" t="s">
        <v>2931</v>
      </c>
      <c r="L633" s="738">
        <v>969.48</v>
      </c>
      <c r="M633" s="738">
        <v>10664.28</v>
      </c>
      <c r="N633" s="737">
        <v>11</v>
      </c>
      <c r="O633" s="820">
        <v>4</v>
      </c>
      <c r="P633" s="738">
        <v>7755.84</v>
      </c>
      <c r="Q633" s="753">
        <v>0.72727272727272729</v>
      </c>
      <c r="R633" s="737">
        <v>8</v>
      </c>
      <c r="S633" s="753">
        <v>0.72727272727272729</v>
      </c>
      <c r="T633" s="820">
        <v>3</v>
      </c>
      <c r="U633" s="776">
        <v>0.75</v>
      </c>
    </row>
    <row r="634" spans="1:21" ht="14.4" customHeight="1" x14ac:dyDescent="0.3">
      <c r="A634" s="736">
        <v>21</v>
      </c>
      <c r="B634" s="737" t="s">
        <v>2715</v>
      </c>
      <c r="C634" s="737" t="s">
        <v>3131</v>
      </c>
      <c r="D634" s="818" t="s">
        <v>4783</v>
      </c>
      <c r="E634" s="819" t="s">
        <v>3153</v>
      </c>
      <c r="F634" s="737" t="s">
        <v>3126</v>
      </c>
      <c r="G634" s="737" t="s">
        <v>3222</v>
      </c>
      <c r="H634" s="737" t="s">
        <v>555</v>
      </c>
      <c r="I634" s="737" t="s">
        <v>3875</v>
      </c>
      <c r="J634" s="737" t="s">
        <v>907</v>
      </c>
      <c r="K634" s="737" t="s">
        <v>3876</v>
      </c>
      <c r="L634" s="738">
        <v>0</v>
      </c>
      <c r="M634" s="738">
        <v>0</v>
      </c>
      <c r="N634" s="737">
        <v>1</v>
      </c>
      <c r="O634" s="820">
        <v>0.5</v>
      </c>
      <c r="P634" s="738"/>
      <c r="Q634" s="753"/>
      <c r="R634" s="737"/>
      <c r="S634" s="753">
        <v>0</v>
      </c>
      <c r="T634" s="820"/>
      <c r="U634" s="776">
        <v>0</v>
      </c>
    </row>
    <row r="635" spans="1:21" ht="14.4" customHeight="1" x14ac:dyDescent="0.3">
      <c r="A635" s="736">
        <v>21</v>
      </c>
      <c r="B635" s="737" t="s">
        <v>2715</v>
      </c>
      <c r="C635" s="737" t="s">
        <v>3131</v>
      </c>
      <c r="D635" s="818" t="s">
        <v>4783</v>
      </c>
      <c r="E635" s="819" t="s">
        <v>3153</v>
      </c>
      <c r="F635" s="737" t="s">
        <v>3126</v>
      </c>
      <c r="G635" s="737" t="s">
        <v>3222</v>
      </c>
      <c r="H635" s="737" t="s">
        <v>555</v>
      </c>
      <c r="I635" s="737" t="s">
        <v>906</v>
      </c>
      <c r="J635" s="737" t="s">
        <v>907</v>
      </c>
      <c r="K635" s="737" t="s">
        <v>3223</v>
      </c>
      <c r="L635" s="738">
        <v>42.51</v>
      </c>
      <c r="M635" s="738">
        <v>42.51</v>
      </c>
      <c r="N635" s="737">
        <v>1</v>
      </c>
      <c r="O635" s="820">
        <v>1</v>
      </c>
      <c r="P635" s="738"/>
      <c r="Q635" s="753">
        <v>0</v>
      </c>
      <c r="R635" s="737"/>
      <c r="S635" s="753">
        <v>0</v>
      </c>
      <c r="T635" s="820"/>
      <c r="U635" s="776">
        <v>0</v>
      </c>
    </row>
    <row r="636" spans="1:21" ht="14.4" customHeight="1" x14ac:dyDescent="0.3">
      <c r="A636" s="736">
        <v>21</v>
      </c>
      <c r="B636" s="737" t="s">
        <v>2715</v>
      </c>
      <c r="C636" s="737" t="s">
        <v>3131</v>
      </c>
      <c r="D636" s="818" t="s">
        <v>4783</v>
      </c>
      <c r="E636" s="819" t="s">
        <v>3153</v>
      </c>
      <c r="F636" s="737" t="s">
        <v>3126</v>
      </c>
      <c r="G636" s="737" t="s">
        <v>3373</v>
      </c>
      <c r="H636" s="737" t="s">
        <v>555</v>
      </c>
      <c r="I636" s="737" t="s">
        <v>845</v>
      </c>
      <c r="J636" s="737" t="s">
        <v>3055</v>
      </c>
      <c r="K636" s="737" t="s">
        <v>3375</v>
      </c>
      <c r="L636" s="738">
        <v>848.49</v>
      </c>
      <c r="M636" s="738">
        <v>1696.98</v>
      </c>
      <c r="N636" s="737">
        <v>2</v>
      </c>
      <c r="O636" s="820">
        <v>1.5</v>
      </c>
      <c r="P636" s="738">
        <v>1696.98</v>
      </c>
      <c r="Q636" s="753">
        <v>1</v>
      </c>
      <c r="R636" s="737">
        <v>2</v>
      </c>
      <c r="S636" s="753">
        <v>1</v>
      </c>
      <c r="T636" s="820">
        <v>1.5</v>
      </c>
      <c r="U636" s="776">
        <v>1</v>
      </c>
    </row>
    <row r="637" spans="1:21" ht="14.4" customHeight="1" x14ac:dyDescent="0.3">
      <c r="A637" s="736">
        <v>21</v>
      </c>
      <c r="B637" s="737" t="s">
        <v>2715</v>
      </c>
      <c r="C637" s="737" t="s">
        <v>3131</v>
      </c>
      <c r="D637" s="818" t="s">
        <v>4783</v>
      </c>
      <c r="E637" s="819" t="s">
        <v>3153</v>
      </c>
      <c r="F637" s="737" t="s">
        <v>3126</v>
      </c>
      <c r="G637" s="737" t="s">
        <v>3877</v>
      </c>
      <c r="H637" s="737" t="s">
        <v>1499</v>
      </c>
      <c r="I637" s="737" t="s">
        <v>3878</v>
      </c>
      <c r="J637" s="737" t="s">
        <v>3879</v>
      </c>
      <c r="K637" s="737" t="s">
        <v>3880</v>
      </c>
      <c r="L637" s="738">
        <v>668.54</v>
      </c>
      <c r="M637" s="738">
        <v>1337.08</v>
      </c>
      <c r="N637" s="737">
        <v>2</v>
      </c>
      <c r="O637" s="820">
        <v>1</v>
      </c>
      <c r="P637" s="738"/>
      <c r="Q637" s="753">
        <v>0</v>
      </c>
      <c r="R637" s="737"/>
      <c r="S637" s="753">
        <v>0</v>
      </c>
      <c r="T637" s="820"/>
      <c r="U637" s="776">
        <v>0</v>
      </c>
    </row>
    <row r="638" spans="1:21" ht="14.4" customHeight="1" x14ac:dyDescent="0.3">
      <c r="A638" s="736">
        <v>21</v>
      </c>
      <c r="B638" s="737" t="s">
        <v>2715</v>
      </c>
      <c r="C638" s="737" t="s">
        <v>3131</v>
      </c>
      <c r="D638" s="818" t="s">
        <v>4783</v>
      </c>
      <c r="E638" s="819" t="s">
        <v>3153</v>
      </c>
      <c r="F638" s="737" t="s">
        <v>3126</v>
      </c>
      <c r="G638" s="737" t="s">
        <v>3224</v>
      </c>
      <c r="H638" s="737" t="s">
        <v>555</v>
      </c>
      <c r="I638" s="737" t="s">
        <v>806</v>
      </c>
      <c r="J638" s="737" t="s">
        <v>807</v>
      </c>
      <c r="K638" s="737" t="s">
        <v>3225</v>
      </c>
      <c r="L638" s="738">
        <v>107.27</v>
      </c>
      <c r="M638" s="738">
        <v>1072.7</v>
      </c>
      <c r="N638" s="737">
        <v>10</v>
      </c>
      <c r="O638" s="820">
        <v>4.5</v>
      </c>
      <c r="P638" s="738">
        <v>750.89</v>
      </c>
      <c r="Q638" s="753">
        <v>0.7</v>
      </c>
      <c r="R638" s="737">
        <v>7</v>
      </c>
      <c r="S638" s="753">
        <v>0.7</v>
      </c>
      <c r="T638" s="820">
        <v>3.5</v>
      </c>
      <c r="U638" s="776">
        <v>0.77777777777777779</v>
      </c>
    </row>
    <row r="639" spans="1:21" ht="14.4" customHeight="1" x14ac:dyDescent="0.3">
      <c r="A639" s="736">
        <v>21</v>
      </c>
      <c r="B639" s="737" t="s">
        <v>2715</v>
      </c>
      <c r="C639" s="737" t="s">
        <v>3131</v>
      </c>
      <c r="D639" s="818" t="s">
        <v>4783</v>
      </c>
      <c r="E639" s="819" t="s">
        <v>3153</v>
      </c>
      <c r="F639" s="737" t="s">
        <v>3126</v>
      </c>
      <c r="G639" s="737" t="s">
        <v>3224</v>
      </c>
      <c r="H639" s="737" t="s">
        <v>555</v>
      </c>
      <c r="I639" s="737" t="s">
        <v>3226</v>
      </c>
      <c r="J639" s="737" t="s">
        <v>807</v>
      </c>
      <c r="K639" s="737" t="s">
        <v>3225</v>
      </c>
      <c r="L639" s="738">
        <v>107.27</v>
      </c>
      <c r="M639" s="738">
        <v>750.89</v>
      </c>
      <c r="N639" s="737">
        <v>7</v>
      </c>
      <c r="O639" s="820">
        <v>4</v>
      </c>
      <c r="P639" s="738">
        <v>214.54</v>
      </c>
      <c r="Q639" s="753">
        <v>0.2857142857142857</v>
      </c>
      <c r="R639" s="737">
        <v>2</v>
      </c>
      <c r="S639" s="753">
        <v>0.2857142857142857</v>
      </c>
      <c r="T639" s="820">
        <v>1</v>
      </c>
      <c r="U639" s="776">
        <v>0.25</v>
      </c>
    </row>
    <row r="640" spans="1:21" ht="14.4" customHeight="1" x14ac:dyDescent="0.3">
      <c r="A640" s="736">
        <v>21</v>
      </c>
      <c r="B640" s="737" t="s">
        <v>2715</v>
      </c>
      <c r="C640" s="737" t="s">
        <v>3131</v>
      </c>
      <c r="D640" s="818" t="s">
        <v>4783</v>
      </c>
      <c r="E640" s="819" t="s">
        <v>3153</v>
      </c>
      <c r="F640" s="737" t="s">
        <v>3126</v>
      </c>
      <c r="G640" s="737" t="s">
        <v>3881</v>
      </c>
      <c r="H640" s="737" t="s">
        <v>555</v>
      </c>
      <c r="I640" s="737" t="s">
        <v>2024</v>
      </c>
      <c r="J640" s="737" t="s">
        <v>3882</v>
      </c>
      <c r="K640" s="737" t="s">
        <v>3883</v>
      </c>
      <c r="L640" s="738">
        <v>38.47</v>
      </c>
      <c r="M640" s="738">
        <v>38.47</v>
      </c>
      <c r="N640" s="737">
        <v>1</v>
      </c>
      <c r="O640" s="820">
        <v>1</v>
      </c>
      <c r="P640" s="738">
        <v>38.47</v>
      </c>
      <c r="Q640" s="753">
        <v>1</v>
      </c>
      <c r="R640" s="737">
        <v>1</v>
      </c>
      <c r="S640" s="753">
        <v>1</v>
      </c>
      <c r="T640" s="820">
        <v>1</v>
      </c>
      <c r="U640" s="776">
        <v>1</v>
      </c>
    </row>
    <row r="641" spans="1:21" ht="14.4" customHeight="1" x14ac:dyDescent="0.3">
      <c r="A641" s="736">
        <v>21</v>
      </c>
      <c r="B641" s="737" t="s">
        <v>2715</v>
      </c>
      <c r="C641" s="737" t="s">
        <v>3131</v>
      </c>
      <c r="D641" s="818" t="s">
        <v>4783</v>
      </c>
      <c r="E641" s="819" t="s">
        <v>3153</v>
      </c>
      <c r="F641" s="737" t="s">
        <v>3126</v>
      </c>
      <c r="G641" s="737" t="s">
        <v>3227</v>
      </c>
      <c r="H641" s="737" t="s">
        <v>555</v>
      </c>
      <c r="I641" s="737" t="s">
        <v>718</v>
      </c>
      <c r="J641" s="737" t="s">
        <v>719</v>
      </c>
      <c r="K641" s="737" t="s">
        <v>3435</v>
      </c>
      <c r="L641" s="738">
        <v>55.01</v>
      </c>
      <c r="M641" s="738">
        <v>110.02</v>
      </c>
      <c r="N641" s="737">
        <v>2</v>
      </c>
      <c r="O641" s="820">
        <v>1.5</v>
      </c>
      <c r="P641" s="738">
        <v>110.02</v>
      </c>
      <c r="Q641" s="753">
        <v>1</v>
      </c>
      <c r="R641" s="737">
        <v>2</v>
      </c>
      <c r="S641" s="753">
        <v>1</v>
      </c>
      <c r="T641" s="820">
        <v>1.5</v>
      </c>
      <c r="U641" s="776">
        <v>1</v>
      </c>
    </row>
    <row r="642" spans="1:21" ht="14.4" customHeight="1" x14ac:dyDescent="0.3">
      <c r="A642" s="736">
        <v>21</v>
      </c>
      <c r="B642" s="737" t="s">
        <v>2715</v>
      </c>
      <c r="C642" s="737" t="s">
        <v>3131</v>
      </c>
      <c r="D642" s="818" t="s">
        <v>4783</v>
      </c>
      <c r="E642" s="819" t="s">
        <v>3153</v>
      </c>
      <c r="F642" s="737" t="s">
        <v>3126</v>
      </c>
      <c r="G642" s="737" t="s">
        <v>3227</v>
      </c>
      <c r="H642" s="737" t="s">
        <v>555</v>
      </c>
      <c r="I642" s="737" t="s">
        <v>2201</v>
      </c>
      <c r="J642" s="737" t="s">
        <v>941</v>
      </c>
      <c r="K642" s="737" t="s">
        <v>3228</v>
      </c>
      <c r="L642" s="738">
        <v>33</v>
      </c>
      <c r="M642" s="738">
        <v>132</v>
      </c>
      <c r="N642" s="737">
        <v>4</v>
      </c>
      <c r="O642" s="820">
        <v>2</v>
      </c>
      <c r="P642" s="738">
        <v>132</v>
      </c>
      <c r="Q642" s="753">
        <v>1</v>
      </c>
      <c r="R642" s="737">
        <v>4</v>
      </c>
      <c r="S642" s="753">
        <v>1</v>
      </c>
      <c r="T642" s="820">
        <v>2</v>
      </c>
      <c r="U642" s="776">
        <v>1</v>
      </c>
    </row>
    <row r="643" spans="1:21" ht="14.4" customHeight="1" x14ac:dyDescent="0.3">
      <c r="A643" s="736">
        <v>21</v>
      </c>
      <c r="B643" s="737" t="s">
        <v>2715</v>
      </c>
      <c r="C643" s="737" t="s">
        <v>3131</v>
      </c>
      <c r="D643" s="818" t="s">
        <v>4783</v>
      </c>
      <c r="E643" s="819" t="s">
        <v>3153</v>
      </c>
      <c r="F643" s="737" t="s">
        <v>3126</v>
      </c>
      <c r="G643" s="737" t="s">
        <v>3530</v>
      </c>
      <c r="H643" s="737" t="s">
        <v>555</v>
      </c>
      <c r="I643" s="737" t="s">
        <v>2139</v>
      </c>
      <c r="J643" s="737" t="s">
        <v>3884</v>
      </c>
      <c r="K643" s="737" t="s">
        <v>3885</v>
      </c>
      <c r="L643" s="738">
        <v>0</v>
      </c>
      <c r="M643" s="738">
        <v>0</v>
      </c>
      <c r="N643" s="737">
        <v>1</v>
      </c>
      <c r="O643" s="820">
        <v>1</v>
      </c>
      <c r="P643" s="738"/>
      <c r="Q643" s="753"/>
      <c r="R643" s="737"/>
      <c r="S643" s="753">
        <v>0</v>
      </c>
      <c r="T643" s="820"/>
      <c r="U643" s="776">
        <v>0</v>
      </c>
    </row>
    <row r="644" spans="1:21" ht="14.4" customHeight="1" x14ac:dyDescent="0.3">
      <c r="A644" s="736">
        <v>21</v>
      </c>
      <c r="B644" s="737" t="s">
        <v>2715</v>
      </c>
      <c r="C644" s="737" t="s">
        <v>3131</v>
      </c>
      <c r="D644" s="818" t="s">
        <v>4783</v>
      </c>
      <c r="E644" s="819" t="s">
        <v>3153</v>
      </c>
      <c r="F644" s="737" t="s">
        <v>3126</v>
      </c>
      <c r="G644" s="737" t="s">
        <v>3490</v>
      </c>
      <c r="H644" s="737" t="s">
        <v>555</v>
      </c>
      <c r="I644" s="737" t="s">
        <v>1773</v>
      </c>
      <c r="J644" s="737" t="s">
        <v>1774</v>
      </c>
      <c r="K644" s="737" t="s">
        <v>3491</v>
      </c>
      <c r="L644" s="738">
        <v>48.09</v>
      </c>
      <c r="M644" s="738">
        <v>192.36</v>
      </c>
      <c r="N644" s="737">
        <v>4</v>
      </c>
      <c r="O644" s="820">
        <v>2.5</v>
      </c>
      <c r="P644" s="738">
        <v>144.27000000000001</v>
      </c>
      <c r="Q644" s="753">
        <v>0.75</v>
      </c>
      <c r="R644" s="737">
        <v>3</v>
      </c>
      <c r="S644" s="753">
        <v>0.75</v>
      </c>
      <c r="T644" s="820">
        <v>1.5</v>
      </c>
      <c r="U644" s="776">
        <v>0.6</v>
      </c>
    </row>
    <row r="645" spans="1:21" ht="14.4" customHeight="1" x14ac:dyDescent="0.3">
      <c r="A645" s="736">
        <v>21</v>
      </c>
      <c r="B645" s="737" t="s">
        <v>2715</v>
      </c>
      <c r="C645" s="737" t="s">
        <v>3131</v>
      </c>
      <c r="D645" s="818" t="s">
        <v>4783</v>
      </c>
      <c r="E645" s="819" t="s">
        <v>3153</v>
      </c>
      <c r="F645" s="737" t="s">
        <v>3126</v>
      </c>
      <c r="G645" s="737" t="s">
        <v>3620</v>
      </c>
      <c r="H645" s="737" t="s">
        <v>555</v>
      </c>
      <c r="I645" s="737" t="s">
        <v>3762</v>
      </c>
      <c r="J645" s="737" t="s">
        <v>3763</v>
      </c>
      <c r="K645" s="737" t="s">
        <v>3590</v>
      </c>
      <c r="L645" s="738">
        <v>3689.11</v>
      </c>
      <c r="M645" s="738">
        <v>11067.33</v>
      </c>
      <c r="N645" s="737">
        <v>3</v>
      </c>
      <c r="O645" s="820">
        <v>3</v>
      </c>
      <c r="P645" s="738">
        <v>11067.33</v>
      </c>
      <c r="Q645" s="753">
        <v>1</v>
      </c>
      <c r="R645" s="737">
        <v>3</v>
      </c>
      <c r="S645" s="753">
        <v>1</v>
      </c>
      <c r="T645" s="820">
        <v>3</v>
      </c>
      <c r="U645" s="776">
        <v>1</v>
      </c>
    </row>
    <row r="646" spans="1:21" ht="14.4" customHeight="1" x14ac:dyDescent="0.3">
      <c r="A646" s="736">
        <v>21</v>
      </c>
      <c r="B646" s="737" t="s">
        <v>2715</v>
      </c>
      <c r="C646" s="737" t="s">
        <v>3131</v>
      </c>
      <c r="D646" s="818" t="s">
        <v>4783</v>
      </c>
      <c r="E646" s="819" t="s">
        <v>3153</v>
      </c>
      <c r="F646" s="737" t="s">
        <v>3126</v>
      </c>
      <c r="G646" s="737" t="s">
        <v>3620</v>
      </c>
      <c r="H646" s="737" t="s">
        <v>1499</v>
      </c>
      <c r="I646" s="737" t="s">
        <v>3621</v>
      </c>
      <c r="J646" s="737" t="s">
        <v>3622</v>
      </c>
      <c r="K646" s="737" t="s">
        <v>3623</v>
      </c>
      <c r="L646" s="738">
        <v>3689.11</v>
      </c>
      <c r="M646" s="738">
        <v>11067.33</v>
      </c>
      <c r="N646" s="737">
        <v>3</v>
      </c>
      <c r="O646" s="820">
        <v>2.5</v>
      </c>
      <c r="P646" s="738">
        <v>11067.33</v>
      </c>
      <c r="Q646" s="753">
        <v>1</v>
      </c>
      <c r="R646" s="737">
        <v>3</v>
      </c>
      <c r="S646" s="753">
        <v>1</v>
      </c>
      <c r="T646" s="820">
        <v>2.5</v>
      </c>
      <c r="U646" s="776">
        <v>1</v>
      </c>
    </row>
    <row r="647" spans="1:21" ht="14.4" customHeight="1" x14ac:dyDescent="0.3">
      <c r="A647" s="736">
        <v>21</v>
      </c>
      <c r="B647" s="737" t="s">
        <v>2715</v>
      </c>
      <c r="C647" s="737" t="s">
        <v>3131</v>
      </c>
      <c r="D647" s="818" t="s">
        <v>4783</v>
      </c>
      <c r="E647" s="819" t="s">
        <v>3153</v>
      </c>
      <c r="F647" s="737" t="s">
        <v>3126</v>
      </c>
      <c r="G647" s="737" t="s">
        <v>3620</v>
      </c>
      <c r="H647" s="737" t="s">
        <v>1499</v>
      </c>
      <c r="I647" s="737" t="s">
        <v>3886</v>
      </c>
      <c r="J647" s="737" t="s">
        <v>3622</v>
      </c>
      <c r="K647" s="737" t="s">
        <v>3887</v>
      </c>
      <c r="L647" s="738">
        <v>3689.11</v>
      </c>
      <c r="M647" s="738">
        <v>33201.99</v>
      </c>
      <c r="N647" s="737">
        <v>9</v>
      </c>
      <c r="O647" s="820">
        <v>7.5</v>
      </c>
      <c r="P647" s="738">
        <v>33201.99</v>
      </c>
      <c r="Q647" s="753">
        <v>1</v>
      </c>
      <c r="R647" s="737">
        <v>9</v>
      </c>
      <c r="S647" s="753">
        <v>1</v>
      </c>
      <c r="T647" s="820">
        <v>7.5</v>
      </c>
      <c r="U647" s="776">
        <v>1</v>
      </c>
    </row>
    <row r="648" spans="1:21" ht="14.4" customHeight="1" x14ac:dyDescent="0.3">
      <c r="A648" s="736">
        <v>21</v>
      </c>
      <c r="B648" s="737" t="s">
        <v>2715</v>
      </c>
      <c r="C648" s="737" t="s">
        <v>3131</v>
      </c>
      <c r="D648" s="818" t="s">
        <v>4783</v>
      </c>
      <c r="E648" s="819" t="s">
        <v>3153</v>
      </c>
      <c r="F648" s="737" t="s">
        <v>3126</v>
      </c>
      <c r="G648" s="737" t="s">
        <v>3620</v>
      </c>
      <c r="H648" s="737" t="s">
        <v>1499</v>
      </c>
      <c r="I648" s="737" t="s">
        <v>3888</v>
      </c>
      <c r="J648" s="737" t="s">
        <v>3622</v>
      </c>
      <c r="K648" s="737" t="s">
        <v>3889</v>
      </c>
      <c r="L648" s="738">
        <v>0</v>
      </c>
      <c r="M648" s="738">
        <v>0</v>
      </c>
      <c r="N648" s="737">
        <v>1</v>
      </c>
      <c r="O648" s="820">
        <v>1</v>
      </c>
      <c r="P648" s="738">
        <v>0</v>
      </c>
      <c r="Q648" s="753"/>
      <c r="R648" s="737">
        <v>1</v>
      </c>
      <c r="S648" s="753">
        <v>1</v>
      </c>
      <c r="T648" s="820">
        <v>1</v>
      </c>
      <c r="U648" s="776">
        <v>1</v>
      </c>
    </row>
    <row r="649" spans="1:21" ht="14.4" customHeight="1" x14ac:dyDescent="0.3">
      <c r="A649" s="736">
        <v>21</v>
      </c>
      <c r="B649" s="737" t="s">
        <v>2715</v>
      </c>
      <c r="C649" s="737" t="s">
        <v>3131</v>
      </c>
      <c r="D649" s="818" t="s">
        <v>4783</v>
      </c>
      <c r="E649" s="819" t="s">
        <v>3153</v>
      </c>
      <c r="F649" s="737" t="s">
        <v>3126</v>
      </c>
      <c r="G649" s="737" t="s">
        <v>3380</v>
      </c>
      <c r="H649" s="737" t="s">
        <v>555</v>
      </c>
      <c r="I649" s="737" t="s">
        <v>779</v>
      </c>
      <c r="J649" s="737" t="s">
        <v>3382</v>
      </c>
      <c r="K649" s="737" t="s">
        <v>3383</v>
      </c>
      <c r="L649" s="738">
        <v>38.5</v>
      </c>
      <c r="M649" s="738">
        <v>38.5</v>
      </c>
      <c r="N649" s="737">
        <v>1</v>
      </c>
      <c r="O649" s="820">
        <v>1</v>
      </c>
      <c r="P649" s="738">
        <v>38.5</v>
      </c>
      <c r="Q649" s="753">
        <v>1</v>
      </c>
      <c r="R649" s="737">
        <v>1</v>
      </c>
      <c r="S649" s="753">
        <v>1</v>
      </c>
      <c r="T649" s="820">
        <v>1</v>
      </c>
      <c r="U649" s="776">
        <v>1</v>
      </c>
    </row>
    <row r="650" spans="1:21" ht="14.4" customHeight="1" x14ac:dyDescent="0.3">
      <c r="A650" s="736">
        <v>21</v>
      </c>
      <c r="B650" s="737" t="s">
        <v>2715</v>
      </c>
      <c r="C650" s="737" t="s">
        <v>3131</v>
      </c>
      <c r="D650" s="818" t="s">
        <v>4783</v>
      </c>
      <c r="E650" s="819" t="s">
        <v>3153</v>
      </c>
      <c r="F650" s="737" t="s">
        <v>3126</v>
      </c>
      <c r="G650" s="737" t="s">
        <v>3380</v>
      </c>
      <c r="H650" s="737" t="s">
        <v>555</v>
      </c>
      <c r="I650" s="737" t="s">
        <v>3381</v>
      </c>
      <c r="J650" s="737" t="s">
        <v>3382</v>
      </c>
      <c r="K650" s="737" t="s">
        <v>3383</v>
      </c>
      <c r="L650" s="738">
        <v>0</v>
      </c>
      <c r="M650" s="738">
        <v>0</v>
      </c>
      <c r="N650" s="737">
        <v>3</v>
      </c>
      <c r="O650" s="820">
        <v>2</v>
      </c>
      <c r="P650" s="738">
        <v>0</v>
      </c>
      <c r="Q650" s="753"/>
      <c r="R650" s="737">
        <v>2</v>
      </c>
      <c r="S650" s="753">
        <v>0.66666666666666663</v>
      </c>
      <c r="T650" s="820">
        <v>1</v>
      </c>
      <c r="U650" s="776">
        <v>0.5</v>
      </c>
    </row>
    <row r="651" spans="1:21" ht="14.4" customHeight="1" x14ac:dyDescent="0.3">
      <c r="A651" s="736">
        <v>21</v>
      </c>
      <c r="B651" s="737" t="s">
        <v>2715</v>
      </c>
      <c r="C651" s="737" t="s">
        <v>3131</v>
      </c>
      <c r="D651" s="818" t="s">
        <v>4783</v>
      </c>
      <c r="E651" s="819" t="s">
        <v>3153</v>
      </c>
      <c r="F651" s="737" t="s">
        <v>3126</v>
      </c>
      <c r="G651" s="737" t="s">
        <v>3496</v>
      </c>
      <c r="H651" s="737" t="s">
        <v>555</v>
      </c>
      <c r="I651" s="737" t="s">
        <v>3632</v>
      </c>
      <c r="J651" s="737" t="s">
        <v>3633</v>
      </c>
      <c r="K651" s="737" t="s">
        <v>3634</v>
      </c>
      <c r="L651" s="738">
        <v>550.39</v>
      </c>
      <c r="M651" s="738">
        <v>6604.68</v>
      </c>
      <c r="N651" s="737">
        <v>12</v>
      </c>
      <c r="O651" s="820">
        <v>4</v>
      </c>
      <c r="P651" s="738">
        <v>4953.51</v>
      </c>
      <c r="Q651" s="753">
        <v>0.75</v>
      </c>
      <c r="R651" s="737">
        <v>9</v>
      </c>
      <c r="S651" s="753">
        <v>0.75</v>
      </c>
      <c r="T651" s="820">
        <v>3</v>
      </c>
      <c r="U651" s="776">
        <v>0.75</v>
      </c>
    </row>
    <row r="652" spans="1:21" ht="14.4" customHeight="1" x14ac:dyDescent="0.3">
      <c r="A652" s="736">
        <v>21</v>
      </c>
      <c r="B652" s="737" t="s">
        <v>2715</v>
      </c>
      <c r="C652" s="737" t="s">
        <v>3131</v>
      </c>
      <c r="D652" s="818" t="s">
        <v>4783</v>
      </c>
      <c r="E652" s="819" t="s">
        <v>3153</v>
      </c>
      <c r="F652" s="737" t="s">
        <v>3126</v>
      </c>
      <c r="G652" s="737" t="s">
        <v>3496</v>
      </c>
      <c r="H652" s="737" t="s">
        <v>555</v>
      </c>
      <c r="I652" s="737" t="s">
        <v>3770</v>
      </c>
      <c r="J652" s="737" t="s">
        <v>3633</v>
      </c>
      <c r="K652" s="737" t="s">
        <v>3499</v>
      </c>
      <c r="L652" s="738">
        <v>550.39</v>
      </c>
      <c r="M652" s="738">
        <v>1651.17</v>
      </c>
      <c r="N652" s="737">
        <v>3</v>
      </c>
      <c r="O652" s="820">
        <v>1</v>
      </c>
      <c r="P652" s="738"/>
      <c r="Q652" s="753">
        <v>0</v>
      </c>
      <c r="R652" s="737"/>
      <c r="S652" s="753">
        <v>0</v>
      </c>
      <c r="T652" s="820"/>
      <c r="U652" s="776">
        <v>0</v>
      </c>
    </row>
    <row r="653" spans="1:21" ht="14.4" customHeight="1" x14ac:dyDescent="0.3">
      <c r="A653" s="736">
        <v>21</v>
      </c>
      <c r="B653" s="737" t="s">
        <v>2715</v>
      </c>
      <c r="C653" s="737" t="s">
        <v>3131</v>
      </c>
      <c r="D653" s="818" t="s">
        <v>4783</v>
      </c>
      <c r="E653" s="819" t="s">
        <v>3153</v>
      </c>
      <c r="F653" s="737" t="s">
        <v>3126</v>
      </c>
      <c r="G653" s="737" t="s">
        <v>3496</v>
      </c>
      <c r="H653" s="737" t="s">
        <v>1499</v>
      </c>
      <c r="I653" s="737" t="s">
        <v>3497</v>
      </c>
      <c r="J653" s="737" t="s">
        <v>3498</v>
      </c>
      <c r="K653" s="737" t="s">
        <v>3499</v>
      </c>
      <c r="L653" s="738">
        <v>550.39</v>
      </c>
      <c r="M653" s="738">
        <v>372614.03000000084</v>
      </c>
      <c r="N653" s="737">
        <v>677</v>
      </c>
      <c r="O653" s="820">
        <v>224</v>
      </c>
      <c r="P653" s="738">
        <v>266939.1500000009</v>
      </c>
      <c r="Q653" s="753">
        <v>0.71639586410635236</v>
      </c>
      <c r="R653" s="737">
        <v>485</v>
      </c>
      <c r="S653" s="753">
        <v>0.71639586410635159</v>
      </c>
      <c r="T653" s="820">
        <v>160</v>
      </c>
      <c r="U653" s="776">
        <v>0.7142857142857143</v>
      </c>
    </row>
    <row r="654" spans="1:21" ht="14.4" customHeight="1" x14ac:dyDescent="0.3">
      <c r="A654" s="736">
        <v>21</v>
      </c>
      <c r="B654" s="737" t="s">
        <v>2715</v>
      </c>
      <c r="C654" s="737" t="s">
        <v>3131</v>
      </c>
      <c r="D654" s="818" t="s">
        <v>4783</v>
      </c>
      <c r="E654" s="819" t="s">
        <v>3153</v>
      </c>
      <c r="F654" s="737" t="s">
        <v>3126</v>
      </c>
      <c r="G654" s="737" t="s">
        <v>3312</v>
      </c>
      <c r="H654" s="737" t="s">
        <v>555</v>
      </c>
      <c r="I654" s="737" t="s">
        <v>871</v>
      </c>
      <c r="J654" s="737" t="s">
        <v>872</v>
      </c>
      <c r="K654" s="737" t="s">
        <v>3384</v>
      </c>
      <c r="L654" s="738">
        <v>0</v>
      </c>
      <c r="M654" s="738">
        <v>0</v>
      </c>
      <c r="N654" s="737">
        <v>1</v>
      </c>
      <c r="O654" s="820">
        <v>1</v>
      </c>
      <c r="P654" s="738">
        <v>0</v>
      </c>
      <c r="Q654" s="753"/>
      <c r="R654" s="737">
        <v>1</v>
      </c>
      <c r="S654" s="753">
        <v>1</v>
      </c>
      <c r="T654" s="820">
        <v>1</v>
      </c>
      <c r="U654" s="776">
        <v>1</v>
      </c>
    </row>
    <row r="655" spans="1:21" ht="14.4" customHeight="1" x14ac:dyDescent="0.3">
      <c r="A655" s="736">
        <v>21</v>
      </c>
      <c r="B655" s="737" t="s">
        <v>2715</v>
      </c>
      <c r="C655" s="737" t="s">
        <v>3131</v>
      </c>
      <c r="D655" s="818" t="s">
        <v>4783</v>
      </c>
      <c r="E655" s="819" t="s">
        <v>3153</v>
      </c>
      <c r="F655" s="737" t="s">
        <v>3126</v>
      </c>
      <c r="G655" s="737" t="s">
        <v>3385</v>
      </c>
      <c r="H655" s="737" t="s">
        <v>555</v>
      </c>
      <c r="I655" s="737" t="s">
        <v>3386</v>
      </c>
      <c r="J655" s="737" t="s">
        <v>3387</v>
      </c>
      <c r="K655" s="737" t="s">
        <v>3388</v>
      </c>
      <c r="L655" s="738">
        <v>256.67</v>
      </c>
      <c r="M655" s="738">
        <v>513.34</v>
      </c>
      <c r="N655" s="737">
        <v>2</v>
      </c>
      <c r="O655" s="820">
        <v>2</v>
      </c>
      <c r="P655" s="738"/>
      <c r="Q655" s="753">
        <v>0</v>
      </c>
      <c r="R655" s="737"/>
      <c r="S655" s="753">
        <v>0</v>
      </c>
      <c r="T655" s="820"/>
      <c r="U655" s="776">
        <v>0</v>
      </c>
    </row>
    <row r="656" spans="1:21" ht="14.4" customHeight="1" x14ac:dyDescent="0.3">
      <c r="A656" s="736">
        <v>21</v>
      </c>
      <c r="B656" s="737" t="s">
        <v>2715</v>
      </c>
      <c r="C656" s="737" t="s">
        <v>3131</v>
      </c>
      <c r="D656" s="818" t="s">
        <v>4783</v>
      </c>
      <c r="E656" s="819" t="s">
        <v>3153</v>
      </c>
      <c r="F656" s="737" t="s">
        <v>3126</v>
      </c>
      <c r="G656" s="737" t="s">
        <v>3236</v>
      </c>
      <c r="H656" s="737" t="s">
        <v>555</v>
      </c>
      <c r="I656" s="737" t="s">
        <v>2148</v>
      </c>
      <c r="J656" s="737" t="s">
        <v>2149</v>
      </c>
      <c r="K656" s="737" t="s">
        <v>3890</v>
      </c>
      <c r="L656" s="738">
        <v>1454.05</v>
      </c>
      <c r="M656" s="738">
        <v>1454.05</v>
      </c>
      <c r="N656" s="737">
        <v>1</v>
      </c>
      <c r="O656" s="820">
        <v>1</v>
      </c>
      <c r="P656" s="738">
        <v>1454.05</v>
      </c>
      <c r="Q656" s="753">
        <v>1</v>
      </c>
      <c r="R656" s="737">
        <v>1</v>
      </c>
      <c r="S656" s="753">
        <v>1</v>
      </c>
      <c r="T656" s="820">
        <v>1</v>
      </c>
      <c r="U656" s="776">
        <v>1</v>
      </c>
    </row>
    <row r="657" spans="1:21" ht="14.4" customHeight="1" x14ac:dyDescent="0.3">
      <c r="A657" s="736">
        <v>21</v>
      </c>
      <c r="B657" s="737" t="s">
        <v>2715</v>
      </c>
      <c r="C657" s="737" t="s">
        <v>3131</v>
      </c>
      <c r="D657" s="818" t="s">
        <v>4783</v>
      </c>
      <c r="E657" s="819" t="s">
        <v>3153</v>
      </c>
      <c r="F657" s="737" t="s">
        <v>3126</v>
      </c>
      <c r="G657" s="737" t="s">
        <v>3891</v>
      </c>
      <c r="H657" s="737" t="s">
        <v>1499</v>
      </c>
      <c r="I657" s="737" t="s">
        <v>3892</v>
      </c>
      <c r="J657" s="737" t="s">
        <v>3893</v>
      </c>
      <c r="K657" s="737" t="s">
        <v>3894</v>
      </c>
      <c r="L657" s="738">
        <v>96.84</v>
      </c>
      <c r="M657" s="738">
        <v>193.68</v>
      </c>
      <c r="N657" s="737">
        <v>2</v>
      </c>
      <c r="O657" s="820">
        <v>1</v>
      </c>
      <c r="P657" s="738"/>
      <c r="Q657" s="753">
        <v>0</v>
      </c>
      <c r="R657" s="737"/>
      <c r="S657" s="753">
        <v>0</v>
      </c>
      <c r="T657" s="820"/>
      <c r="U657" s="776">
        <v>0</v>
      </c>
    </row>
    <row r="658" spans="1:21" ht="14.4" customHeight="1" x14ac:dyDescent="0.3">
      <c r="A658" s="736">
        <v>21</v>
      </c>
      <c r="B658" s="737" t="s">
        <v>2715</v>
      </c>
      <c r="C658" s="737" t="s">
        <v>3131</v>
      </c>
      <c r="D658" s="818" t="s">
        <v>4783</v>
      </c>
      <c r="E658" s="819" t="s">
        <v>3153</v>
      </c>
      <c r="F658" s="737" t="s">
        <v>3126</v>
      </c>
      <c r="G658" s="737" t="s">
        <v>3240</v>
      </c>
      <c r="H658" s="737" t="s">
        <v>555</v>
      </c>
      <c r="I658" s="737" t="s">
        <v>875</v>
      </c>
      <c r="J658" s="737" t="s">
        <v>876</v>
      </c>
      <c r="K658" s="737" t="s">
        <v>3241</v>
      </c>
      <c r="L658" s="738">
        <v>53.57</v>
      </c>
      <c r="M658" s="738">
        <v>321.42</v>
      </c>
      <c r="N658" s="737">
        <v>6</v>
      </c>
      <c r="O658" s="820">
        <v>4.5</v>
      </c>
      <c r="P658" s="738">
        <v>321.42</v>
      </c>
      <c r="Q658" s="753">
        <v>1</v>
      </c>
      <c r="R658" s="737">
        <v>6</v>
      </c>
      <c r="S658" s="753">
        <v>1</v>
      </c>
      <c r="T658" s="820">
        <v>4.5</v>
      </c>
      <c r="U658" s="776">
        <v>1</v>
      </c>
    </row>
    <row r="659" spans="1:21" ht="14.4" customHeight="1" x14ac:dyDescent="0.3">
      <c r="A659" s="736">
        <v>21</v>
      </c>
      <c r="B659" s="737" t="s">
        <v>2715</v>
      </c>
      <c r="C659" s="737" t="s">
        <v>3131</v>
      </c>
      <c r="D659" s="818" t="s">
        <v>4783</v>
      </c>
      <c r="E659" s="819" t="s">
        <v>3153</v>
      </c>
      <c r="F659" s="737" t="s">
        <v>3126</v>
      </c>
      <c r="G659" s="737" t="s">
        <v>3245</v>
      </c>
      <c r="H659" s="737" t="s">
        <v>1499</v>
      </c>
      <c r="I659" s="737" t="s">
        <v>3895</v>
      </c>
      <c r="J659" s="737" t="s">
        <v>2953</v>
      </c>
      <c r="K659" s="737" t="s">
        <v>3896</v>
      </c>
      <c r="L659" s="738">
        <v>0</v>
      </c>
      <c r="M659" s="738">
        <v>0</v>
      </c>
      <c r="N659" s="737">
        <v>1</v>
      </c>
      <c r="O659" s="820">
        <v>1</v>
      </c>
      <c r="P659" s="738"/>
      <c r="Q659" s="753"/>
      <c r="R659" s="737"/>
      <c r="S659" s="753">
        <v>0</v>
      </c>
      <c r="T659" s="820"/>
      <c r="U659" s="776">
        <v>0</v>
      </c>
    </row>
    <row r="660" spans="1:21" ht="14.4" customHeight="1" x14ac:dyDescent="0.3">
      <c r="A660" s="736">
        <v>21</v>
      </c>
      <c r="B660" s="737" t="s">
        <v>2715</v>
      </c>
      <c r="C660" s="737" t="s">
        <v>3131</v>
      </c>
      <c r="D660" s="818" t="s">
        <v>4783</v>
      </c>
      <c r="E660" s="819" t="s">
        <v>3153</v>
      </c>
      <c r="F660" s="737" t="s">
        <v>3126</v>
      </c>
      <c r="G660" s="737" t="s">
        <v>3181</v>
      </c>
      <c r="H660" s="737" t="s">
        <v>1499</v>
      </c>
      <c r="I660" s="737" t="s">
        <v>3317</v>
      </c>
      <c r="J660" s="737" t="s">
        <v>1673</v>
      </c>
      <c r="K660" s="737" t="s">
        <v>2848</v>
      </c>
      <c r="L660" s="738">
        <v>490.89</v>
      </c>
      <c r="M660" s="738">
        <v>490.89</v>
      </c>
      <c r="N660" s="737">
        <v>1</v>
      </c>
      <c r="O660" s="820">
        <v>1</v>
      </c>
      <c r="P660" s="738">
        <v>490.89</v>
      </c>
      <c r="Q660" s="753">
        <v>1</v>
      </c>
      <c r="R660" s="737">
        <v>1</v>
      </c>
      <c r="S660" s="753">
        <v>1</v>
      </c>
      <c r="T660" s="820">
        <v>1</v>
      </c>
      <c r="U660" s="776">
        <v>1</v>
      </c>
    </row>
    <row r="661" spans="1:21" ht="14.4" customHeight="1" x14ac:dyDescent="0.3">
      <c r="A661" s="736">
        <v>21</v>
      </c>
      <c r="B661" s="737" t="s">
        <v>2715</v>
      </c>
      <c r="C661" s="737" t="s">
        <v>3131</v>
      </c>
      <c r="D661" s="818" t="s">
        <v>4783</v>
      </c>
      <c r="E661" s="819" t="s">
        <v>3153</v>
      </c>
      <c r="F661" s="737" t="s">
        <v>3126</v>
      </c>
      <c r="G661" s="737" t="s">
        <v>3181</v>
      </c>
      <c r="H661" s="737" t="s">
        <v>1499</v>
      </c>
      <c r="I661" s="737" t="s">
        <v>2221</v>
      </c>
      <c r="J661" s="737" t="s">
        <v>1673</v>
      </c>
      <c r="K661" s="737" t="s">
        <v>2997</v>
      </c>
      <c r="L661" s="738">
        <v>923.74</v>
      </c>
      <c r="M661" s="738">
        <v>2771.2200000000003</v>
      </c>
      <c r="N661" s="737">
        <v>3</v>
      </c>
      <c r="O661" s="820">
        <v>1</v>
      </c>
      <c r="P661" s="738">
        <v>2771.2200000000003</v>
      </c>
      <c r="Q661" s="753">
        <v>1</v>
      </c>
      <c r="R661" s="737">
        <v>3</v>
      </c>
      <c r="S661" s="753">
        <v>1</v>
      </c>
      <c r="T661" s="820">
        <v>1</v>
      </c>
      <c r="U661" s="776">
        <v>1</v>
      </c>
    </row>
    <row r="662" spans="1:21" ht="14.4" customHeight="1" x14ac:dyDescent="0.3">
      <c r="A662" s="736">
        <v>21</v>
      </c>
      <c r="B662" s="737" t="s">
        <v>2715</v>
      </c>
      <c r="C662" s="737" t="s">
        <v>3131</v>
      </c>
      <c r="D662" s="818" t="s">
        <v>4783</v>
      </c>
      <c r="E662" s="819" t="s">
        <v>3153</v>
      </c>
      <c r="F662" s="737" t="s">
        <v>3126</v>
      </c>
      <c r="G662" s="737" t="s">
        <v>3181</v>
      </c>
      <c r="H662" s="737" t="s">
        <v>1499</v>
      </c>
      <c r="I662" s="737" t="s">
        <v>3250</v>
      </c>
      <c r="J662" s="737" t="s">
        <v>1535</v>
      </c>
      <c r="K662" s="737" t="s">
        <v>3251</v>
      </c>
      <c r="L662" s="738">
        <v>1385.62</v>
      </c>
      <c r="M662" s="738">
        <v>11084.96</v>
      </c>
      <c r="N662" s="737">
        <v>8</v>
      </c>
      <c r="O662" s="820">
        <v>3</v>
      </c>
      <c r="P662" s="738"/>
      <c r="Q662" s="753">
        <v>0</v>
      </c>
      <c r="R662" s="737"/>
      <c r="S662" s="753">
        <v>0</v>
      </c>
      <c r="T662" s="820"/>
      <c r="U662" s="776">
        <v>0</v>
      </c>
    </row>
    <row r="663" spans="1:21" ht="14.4" customHeight="1" x14ac:dyDescent="0.3">
      <c r="A663" s="736">
        <v>21</v>
      </c>
      <c r="B663" s="737" t="s">
        <v>2715</v>
      </c>
      <c r="C663" s="737" t="s">
        <v>3131</v>
      </c>
      <c r="D663" s="818" t="s">
        <v>4783</v>
      </c>
      <c r="E663" s="819" t="s">
        <v>3153</v>
      </c>
      <c r="F663" s="737" t="s">
        <v>3126</v>
      </c>
      <c r="G663" s="737" t="s">
        <v>3181</v>
      </c>
      <c r="H663" s="737" t="s">
        <v>1499</v>
      </c>
      <c r="I663" s="737" t="s">
        <v>1534</v>
      </c>
      <c r="J663" s="737" t="s">
        <v>1535</v>
      </c>
      <c r="K663" s="737" t="s">
        <v>3252</v>
      </c>
      <c r="L663" s="738">
        <v>1847.49</v>
      </c>
      <c r="M663" s="738">
        <v>1847.49</v>
      </c>
      <c r="N663" s="737">
        <v>1</v>
      </c>
      <c r="O663" s="820">
        <v>1</v>
      </c>
      <c r="P663" s="738">
        <v>1847.49</v>
      </c>
      <c r="Q663" s="753">
        <v>1</v>
      </c>
      <c r="R663" s="737">
        <v>1</v>
      </c>
      <c r="S663" s="753">
        <v>1</v>
      </c>
      <c r="T663" s="820">
        <v>1</v>
      </c>
      <c r="U663" s="776">
        <v>1</v>
      </c>
    </row>
    <row r="664" spans="1:21" ht="14.4" customHeight="1" x14ac:dyDescent="0.3">
      <c r="A664" s="736">
        <v>21</v>
      </c>
      <c r="B664" s="737" t="s">
        <v>2715</v>
      </c>
      <c r="C664" s="737" t="s">
        <v>3131</v>
      </c>
      <c r="D664" s="818" t="s">
        <v>4783</v>
      </c>
      <c r="E664" s="819" t="s">
        <v>3153</v>
      </c>
      <c r="F664" s="737" t="s">
        <v>3126</v>
      </c>
      <c r="G664" s="737" t="s">
        <v>3643</v>
      </c>
      <c r="H664" s="737" t="s">
        <v>1499</v>
      </c>
      <c r="I664" s="737" t="s">
        <v>3644</v>
      </c>
      <c r="J664" s="737" t="s">
        <v>616</v>
      </c>
      <c r="K664" s="737" t="s">
        <v>2922</v>
      </c>
      <c r="L664" s="738">
        <v>48.42</v>
      </c>
      <c r="M664" s="738">
        <v>145.26</v>
      </c>
      <c r="N664" s="737">
        <v>3</v>
      </c>
      <c r="O664" s="820">
        <v>2</v>
      </c>
      <c r="P664" s="738">
        <v>96.84</v>
      </c>
      <c r="Q664" s="753">
        <v>0.66666666666666674</v>
      </c>
      <c r="R664" s="737">
        <v>2</v>
      </c>
      <c r="S664" s="753">
        <v>0.66666666666666663</v>
      </c>
      <c r="T664" s="820">
        <v>1</v>
      </c>
      <c r="U664" s="776">
        <v>0.5</v>
      </c>
    </row>
    <row r="665" spans="1:21" ht="14.4" customHeight="1" x14ac:dyDescent="0.3">
      <c r="A665" s="736">
        <v>21</v>
      </c>
      <c r="B665" s="737" t="s">
        <v>2715</v>
      </c>
      <c r="C665" s="737" t="s">
        <v>3131</v>
      </c>
      <c r="D665" s="818" t="s">
        <v>4783</v>
      </c>
      <c r="E665" s="819" t="s">
        <v>3153</v>
      </c>
      <c r="F665" s="737" t="s">
        <v>3126</v>
      </c>
      <c r="G665" s="737" t="s">
        <v>3643</v>
      </c>
      <c r="H665" s="737" t="s">
        <v>555</v>
      </c>
      <c r="I665" s="737" t="s">
        <v>1272</v>
      </c>
      <c r="J665" s="737" t="s">
        <v>616</v>
      </c>
      <c r="K665" s="737" t="s">
        <v>3645</v>
      </c>
      <c r="L665" s="738">
        <v>48.42</v>
      </c>
      <c r="M665" s="738">
        <v>96.84</v>
      </c>
      <c r="N665" s="737">
        <v>2</v>
      </c>
      <c r="O665" s="820">
        <v>1.5</v>
      </c>
      <c r="P665" s="738">
        <v>96.84</v>
      </c>
      <c r="Q665" s="753">
        <v>1</v>
      </c>
      <c r="R665" s="737">
        <v>2</v>
      </c>
      <c r="S665" s="753">
        <v>1</v>
      </c>
      <c r="T665" s="820">
        <v>1.5</v>
      </c>
      <c r="U665" s="776">
        <v>1</v>
      </c>
    </row>
    <row r="666" spans="1:21" ht="14.4" customHeight="1" x14ac:dyDescent="0.3">
      <c r="A666" s="736">
        <v>21</v>
      </c>
      <c r="B666" s="737" t="s">
        <v>2715</v>
      </c>
      <c r="C666" s="737" t="s">
        <v>3131</v>
      </c>
      <c r="D666" s="818" t="s">
        <v>4783</v>
      </c>
      <c r="E666" s="819" t="s">
        <v>3153</v>
      </c>
      <c r="F666" s="737" t="s">
        <v>3126</v>
      </c>
      <c r="G666" s="737" t="s">
        <v>3257</v>
      </c>
      <c r="H666" s="737" t="s">
        <v>555</v>
      </c>
      <c r="I666" s="737" t="s">
        <v>3261</v>
      </c>
      <c r="J666" s="737" t="s">
        <v>3262</v>
      </c>
      <c r="K666" s="737" t="s">
        <v>3263</v>
      </c>
      <c r="L666" s="738">
        <v>205.84</v>
      </c>
      <c r="M666" s="738">
        <v>411.68</v>
      </c>
      <c r="N666" s="737">
        <v>2</v>
      </c>
      <c r="O666" s="820">
        <v>2</v>
      </c>
      <c r="P666" s="738"/>
      <c r="Q666" s="753">
        <v>0</v>
      </c>
      <c r="R666" s="737"/>
      <c r="S666" s="753">
        <v>0</v>
      </c>
      <c r="T666" s="820"/>
      <c r="U666" s="776">
        <v>0</v>
      </c>
    </row>
    <row r="667" spans="1:21" ht="14.4" customHeight="1" x14ac:dyDescent="0.3">
      <c r="A667" s="736">
        <v>21</v>
      </c>
      <c r="B667" s="737" t="s">
        <v>2715</v>
      </c>
      <c r="C667" s="737" t="s">
        <v>3131</v>
      </c>
      <c r="D667" s="818" t="s">
        <v>4783</v>
      </c>
      <c r="E667" s="819" t="s">
        <v>3153</v>
      </c>
      <c r="F667" s="737" t="s">
        <v>3126</v>
      </c>
      <c r="G667" s="737" t="s">
        <v>3257</v>
      </c>
      <c r="H667" s="737" t="s">
        <v>555</v>
      </c>
      <c r="I667" s="737" t="s">
        <v>3897</v>
      </c>
      <c r="J667" s="737" t="s">
        <v>3898</v>
      </c>
      <c r="K667" s="737" t="s">
        <v>3899</v>
      </c>
      <c r="L667" s="738">
        <v>0</v>
      </c>
      <c r="M667" s="738">
        <v>0</v>
      </c>
      <c r="N667" s="737">
        <v>1</v>
      </c>
      <c r="O667" s="820">
        <v>0.5</v>
      </c>
      <c r="P667" s="738"/>
      <c r="Q667" s="753"/>
      <c r="R667" s="737"/>
      <c r="S667" s="753">
        <v>0</v>
      </c>
      <c r="T667" s="820"/>
      <c r="U667" s="776">
        <v>0</v>
      </c>
    </row>
    <row r="668" spans="1:21" ht="14.4" customHeight="1" x14ac:dyDescent="0.3">
      <c r="A668" s="736">
        <v>21</v>
      </c>
      <c r="B668" s="737" t="s">
        <v>2715</v>
      </c>
      <c r="C668" s="737" t="s">
        <v>3131</v>
      </c>
      <c r="D668" s="818" t="s">
        <v>4783</v>
      </c>
      <c r="E668" s="819" t="s">
        <v>3153</v>
      </c>
      <c r="F668" s="737" t="s">
        <v>3126</v>
      </c>
      <c r="G668" s="737" t="s">
        <v>3266</v>
      </c>
      <c r="H668" s="737" t="s">
        <v>1499</v>
      </c>
      <c r="I668" s="737" t="s">
        <v>2293</v>
      </c>
      <c r="J668" s="737" t="s">
        <v>2986</v>
      </c>
      <c r="K668" s="737" t="s">
        <v>2987</v>
      </c>
      <c r="L668" s="738">
        <v>668.54</v>
      </c>
      <c r="M668" s="738">
        <v>2005.62</v>
      </c>
      <c r="N668" s="737">
        <v>3</v>
      </c>
      <c r="O668" s="820">
        <v>2.5</v>
      </c>
      <c r="P668" s="738">
        <v>2005.62</v>
      </c>
      <c r="Q668" s="753">
        <v>1</v>
      </c>
      <c r="R668" s="737">
        <v>3</v>
      </c>
      <c r="S668" s="753">
        <v>1</v>
      </c>
      <c r="T668" s="820">
        <v>2.5</v>
      </c>
      <c r="U668" s="776">
        <v>1</v>
      </c>
    </row>
    <row r="669" spans="1:21" ht="14.4" customHeight="1" x14ac:dyDescent="0.3">
      <c r="A669" s="736">
        <v>21</v>
      </c>
      <c r="B669" s="737" t="s">
        <v>2715</v>
      </c>
      <c r="C669" s="737" t="s">
        <v>3131</v>
      </c>
      <c r="D669" s="818" t="s">
        <v>4783</v>
      </c>
      <c r="E669" s="819" t="s">
        <v>3153</v>
      </c>
      <c r="F669" s="737" t="s">
        <v>3126</v>
      </c>
      <c r="G669" s="737" t="s">
        <v>3266</v>
      </c>
      <c r="H669" s="737" t="s">
        <v>1499</v>
      </c>
      <c r="I669" s="737" t="s">
        <v>3267</v>
      </c>
      <c r="J669" s="737" t="s">
        <v>1686</v>
      </c>
      <c r="K669" s="737" t="s">
        <v>2829</v>
      </c>
      <c r="L669" s="738">
        <v>668.54</v>
      </c>
      <c r="M669" s="738">
        <v>668.54</v>
      </c>
      <c r="N669" s="737">
        <v>1</v>
      </c>
      <c r="O669" s="820">
        <v>1</v>
      </c>
      <c r="P669" s="738">
        <v>668.54</v>
      </c>
      <c r="Q669" s="753">
        <v>1</v>
      </c>
      <c r="R669" s="737">
        <v>1</v>
      </c>
      <c r="S669" s="753">
        <v>1</v>
      </c>
      <c r="T669" s="820">
        <v>1</v>
      </c>
      <c r="U669" s="776">
        <v>1</v>
      </c>
    </row>
    <row r="670" spans="1:21" ht="14.4" customHeight="1" x14ac:dyDescent="0.3">
      <c r="A670" s="736">
        <v>21</v>
      </c>
      <c r="B670" s="737" t="s">
        <v>2715</v>
      </c>
      <c r="C670" s="737" t="s">
        <v>3131</v>
      </c>
      <c r="D670" s="818" t="s">
        <v>4783</v>
      </c>
      <c r="E670" s="819" t="s">
        <v>3153</v>
      </c>
      <c r="F670" s="737" t="s">
        <v>3126</v>
      </c>
      <c r="G670" s="737" t="s">
        <v>3266</v>
      </c>
      <c r="H670" s="737" t="s">
        <v>555</v>
      </c>
      <c r="I670" s="737" t="s">
        <v>3397</v>
      </c>
      <c r="J670" s="737" t="s">
        <v>1686</v>
      </c>
      <c r="K670" s="737" t="s">
        <v>3398</v>
      </c>
      <c r="L670" s="738">
        <v>0</v>
      </c>
      <c r="M670" s="738">
        <v>0</v>
      </c>
      <c r="N670" s="737">
        <v>4</v>
      </c>
      <c r="O670" s="820">
        <v>2.5</v>
      </c>
      <c r="P670" s="738">
        <v>0</v>
      </c>
      <c r="Q670" s="753"/>
      <c r="R670" s="737">
        <v>4</v>
      </c>
      <c r="S670" s="753">
        <v>1</v>
      </c>
      <c r="T670" s="820">
        <v>2.5</v>
      </c>
      <c r="U670" s="776">
        <v>1</v>
      </c>
    </row>
    <row r="671" spans="1:21" ht="14.4" customHeight="1" x14ac:dyDescent="0.3">
      <c r="A671" s="736">
        <v>21</v>
      </c>
      <c r="B671" s="737" t="s">
        <v>2715</v>
      </c>
      <c r="C671" s="737" t="s">
        <v>3131</v>
      </c>
      <c r="D671" s="818" t="s">
        <v>4783</v>
      </c>
      <c r="E671" s="819" t="s">
        <v>3153</v>
      </c>
      <c r="F671" s="737" t="s">
        <v>3126</v>
      </c>
      <c r="G671" s="737" t="s">
        <v>3900</v>
      </c>
      <c r="H671" s="737" t="s">
        <v>555</v>
      </c>
      <c r="I671" s="737" t="s">
        <v>694</v>
      </c>
      <c r="J671" s="737" t="s">
        <v>3901</v>
      </c>
      <c r="K671" s="737" t="s">
        <v>3902</v>
      </c>
      <c r="L671" s="738">
        <v>0</v>
      </c>
      <c r="M671" s="738">
        <v>0</v>
      </c>
      <c r="N671" s="737">
        <v>1</v>
      </c>
      <c r="O671" s="820">
        <v>1</v>
      </c>
      <c r="P671" s="738"/>
      <c r="Q671" s="753"/>
      <c r="R671" s="737"/>
      <c r="S671" s="753">
        <v>0</v>
      </c>
      <c r="T671" s="820"/>
      <c r="U671" s="776">
        <v>0</v>
      </c>
    </row>
    <row r="672" spans="1:21" ht="14.4" customHeight="1" x14ac:dyDescent="0.3">
      <c r="A672" s="736">
        <v>21</v>
      </c>
      <c r="B672" s="737" t="s">
        <v>2715</v>
      </c>
      <c r="C672" s="737" t="s">
        <v>3131</v>
      </c>
      <c r="D672" s="818" t="s">
        <v>4783</v>
      </c>
      <c r="E672" s="819" t="s">
        <v>3153</v>
      </c>
      <c r="F672" s="737" t="s">
        <v>3126</v>
      </c>
      <c r="G672" s="737" t="s">
        <v>3404</v>
      </c>
      <c r="H672" s="737" t="s">
        <v>555</v>
      </c>
      <c r="I672" s="737" t="s">
        <v>1440</v>
      </c>
      <c r="J672" s="737" t="s">
        <v>1322</v>
      </c>
      <c r="K672" s="737" t="s">
        <v>3405</v>
      </c>
      <c r="L672" s="738">
        <v>668.54</v>
      </c>
      <c r="M672" s="738">
        <v>3342.7</v>
      </c>
      <c r="N672" s="737">
        <v>5</v>
      </c>
      <c r="O672" s="820">
        <v>2</v>
      </c>
      <c r="P672" s="738">
        <v>3342.7</v>
      </c>
      <c r="Q672" s="753">
        <v>1</v>
      </c>
      <c r="R672" s="737">
        <v>5</v>
      </c>
      <c r="S672" s="753">
        <v>1</v>
      </c>
      <c r="T672" s="820">
        <v>2</v>
      </c>
      <c r="U672" s="776">
        <v>1</v>
      </c>
    </row>
    <row r="673" spans="1:21" ht="14.4" customHeight="1" x14ac:dyDescent="0.3">
      <c r="A673" s="736">
        <v>21</v>
      </c>
      <c r="B673" s="737" t="s">
        <v>2715</v>
      </c>
      <c r="C673" s="737" t="s">
        <v>3131</v>
      </c>
      <c r="D673" s="818" t="s">
        <v>4783</v>
      </c>
      <c r="E673" s="819" t="s">
        <v>3153</v>
      </c>
      <c r="F673" s="737" t="s">
        <v>3126</v>
      </c>
      <c r="G673" s="737" t="s">
        <v>3536</v>
      </c>
      <c r="H673" s="737" t="s">
        <v>1499</v>
      </c>
      <c r="I673" s="737" t="s">
        <v>2274</v>
      </c>
      <c r="J673" s="737" t="s">
        <v>2865</v>
      </c>
      <c r="K673" s="737" t="s">
        <v>3018</v>
      </c>
      <c r="L673" s="738">
        <v>234.91</v>
      </c>
      <c r="M673" s="738">
        <v>234.91</v>
      </c>
      <c r="N673" s="737">
        <v>1</v>
      </c>
      <c r="O673" s="820">
        <v>1</v>
      </c>
      <c r="P673" s="738"/>
      <c r="Q673" s="753">
        <v>0</v>
      </c>
      <c r="R673" s="737"/>
      <c r="S673" s="753">
        <v>0</v>
      </c>
      <c r="T673" s="820"/>
      <c r="U673" s="776">
        <v>0</v>
      </c>
    </row>
    <row r="674" spans="1:21" ht="14.4" customHeight="1" x14ac:dyDescent="0.3">
      <c r="A674" s="736">
        <v>21</v>
      </c>
      <c r="B674" s="737" t="s">
        <v>2715</v>
      </c>
      <c r="C674" s="737" t="s">
        <v>3131</v>
      </c>
      <c r="D674" s="818" t="s">
        <v>4783</v>
      </c>
      <c r="E674" s="819" t="s">
        <v>3153</v>
      </c>
      <c r="F674" s="737" t="s">
        <v>3126</v>
      </c>
      <c r="G674" s="737" t="s">
        <v>3182</v>
      </c>
      <c r="H674" s="737" t="s">
        <v>555</v>
      </c>
      <c r="I674" s="737" t="s">
        <v>1344</v>
      </c>
      <c r="J674" s="737" t="s">
        <v>1345</v>
      </c>
      <c r="K674" s="737" t="s">
        <v>3184</v>
      </c>
      <c r="L674" s="738">
        <v>108.44</v>
      </c>
      <c r="M674" s="738">
        <v>108.44</v>
      </c>
      <c r="N674" s="737">
        <v>1</v>
      </c>
      <c r="O674" s="820">
        <v>1</v>
      </c>
      <c r="P674" s="738">
        <v>108.44</v>
      </c>
      <c r="Q674" s="753">
        <v>1</v>
      </c>
      <c r="R674" s="737">
        <v>1</v>
      </c>
      <c r="S674" s="753">
        <v>1</v>
      </c>
      <c r="T674" s="820">
        <v>1</v>
      </c>
      <c r="U674" s="776">
        <v>1</v>
      </c>
    </row>
    <row r="675" spans="1:21" ht="14.4" customHeight="1" x14ac:dyDescent="0.3">
      <c r="A675" s="736">
        <v>21</v>
      </c>
      <c r="B675" s="737" t="s">
        <v>2715</v>
      </c>
      <c r="C675" s="737" t="s">
        <v>3131</v>
      </c>
      <c r="D675" s="818" t="s">
        <v>4783</v>
      </c>
      <c r="E675" s="819" t="s">
        <v>3153</v>
      </c>
      <c r="F675" s="737" t="s">
        <v>3126</v>
      </c>
      <c r="G675" s="737" t="s">
        <v>3272</v>
      </c>
      <c r="H675" s="737" t="s">
        <v>555</v>
      </c>
      <c r="I675" s="737" t="s">
        <v>3695</v>
      </c>
      <c r="J675" s="737" t="s">
        <v>3696</v>
      </c>
      <c r="K675" s="737" t="s">
        <v>3697</v>
      </c>
      <c r="L675" s="738">
        <v>24.78</v>
      </c>
      <c r="M675" s="738">
        <v>24.78</v>
      </c>
      <c r="N675" s="737">
        <v>1</v>
      </c>
      <c r="O675" s="820">
        <v>0.5</v>
      </c>
      <c r="P675" s="738"/>
      <c r="Q675" s="753">
        <v>0</v>
      </c>
      <c r="R675" s="737"/>
      <c r="S675" s="753">
        <v>0</v>
      </c>
      <c r="T675" s="820"/>
      <c r="U675" s="776">
        <v>0</v>
      </c>
    </row>
    <row r="676" spans="1:21" ht="14.4" customHeight="1" x14ac:dyDescent="0.3">
      <c r="A676" s="736">
        <v>21</v>
      </c>
      <c r="B676" s="737" t="s">
        <v>2715</v>
      </c>
      <c r="C676" s="737" t="s">
        <v>3131</v>
      </c>
      <c r="D676" s="818" t="s">
        <v>4783</v>
      </c>
      <c r="E676" s="819" t="s">
        <v>3153</v>
      </c>
      <c r="F676" s="737" t="s">
        <v>3126</v>
      </c>
      <c r="G676" s="737" t="s">
        <v>3406</v>
      </c>
      <c r="H676" s="737" t="s">
        <v>555</v>
      </c>
      <c r="I676" s="737" t="s">
        <v>3698</v>
      </c>
      <c r="J676" s="737" t="s">
        <v>3699</v>
      </c>
      <c r="K676" s="737" t="s">
        <v>3700</v>
      </c>
      <c r="L676" s="738">
        <v>1195.75</v>
      </c>
      <c r="M676" s="738">
        <v>2391.5</v>
      </c>
      <c r="N676" s="737">
        <v>2</v>
      </c>
      <c r="O676" s="820">
        <v>0.5</v>
      </c>
      <c r="P676" s="738"/>
      <c r="Q676" s="753">
        <v>0</v>
      </c>
      <c r="R676" s="737"/>
      <c r="S676" s="753">
        <v>0</v>
      </c>
      <c r="T676" s="820"/>
      <c r="U676" s="776">
        <v>0</v>
      </c>
    </row>
    <row r="677" spans="1:21" ht="14.4" customHeight="1" x14ac:dyDescent="0.3">
      <c r="A677" s="736">
        <v>21</v>
      </c>
      <c r="B677" s="737" t="s">
        <v>2715</v>
      </c>
      <c r="C677" s="737" t="s">
        <v>3131</v>
      </c>
      <c r="D677" s="818" t="s">
        <v>4783</v>
      </c>
      <c r="E677" s="819" t="s">
        <v>3153</v>
      </c>
      <c r="F677" s="737" t="s">
        <v>3126</v>
      </c>
      <c r="G677" s="737" t="s">
        <v>3406</v>
      </c>
      <c r="H677" s="737" t="s">
        <v>555</v>
      </c>
      <c r="I677" s="737" t="s">
        <v>3903</v>
      </c>
      <c r="J677" s="737" t="s">
        <v>3699</v>
      </c>
      <c r="K677" s="737" t="s">
        <v>3904</v>
      </c>
      <c r="L677" s="738">
        <v>0</v>
      </c>
      <c r="M677" s="738">
        <v>0</v>
      </c>
      <c r="N677" s="737">
        <v>1</v>
      </c>
      <c r="O677" s="820">
        <v>0.5</v>
      </c>
      <c r="P677" s="738"/>
      <c r="Q677" s="753"/>
      <c r="R677" s="737"/>
      <c r="S677" s="753">
        <v>0</v>
      </c>
      <c r="T677" s="820"/>
      <c r="U677" s="776">
        <v>0</v>
      </c>
    </row>
    <row r="678" spans="1:21" ht="14.4" customHeight="1" x14ac:dyDescent="0.3">
      <c r="A678" s="736">
        <v>21</v>
      </c>
      <c r="B678" s="737" t="s">
        <v>2715</v>
      </c>
      <c r="C678" s="737" t="s">
        <v>3131</v>
      </c>
      <c r="D678" s="818" t="s">
        <v>4783</v>
      </c>
      <c r="E678" s="819" t="s">
        <v>3153</v>
      </c>
      <c r="F678" s="737" t="s">
        <v>3126</v>
      </c>
      <c r="G678" s="737" t="s">
        <v>3905</v>
      </c>
      <c r="H678" s="737" t="s">
        <v>1499</v>
      </c>
      <c r="I678" s="737" t="s">
        <v>1538</v>
      </c>
      <c r="J678" s="737" t="s">
        <v>1539</v>
      </c>
      <c r="K678" s="737" t="s">
        <v>2815</v>
      </c>
      <c r="L678" s="738">
        <v>41.63</v>
      </c>
      <c r="M678" s="738">
        <v>166.52</v>
      </c>
      <c r="N678" s="737">
        <v>4</v>
      </c>
      <c r="O678" s="820">
        <v>2</v>
      </c>
      <c r="P678" s="738">
        <v>166.52</v>
      </c>
      <c r="Q678" s="753">
        <v>1</v>
      </c>
      <c r="R678" s="737">
        <v>4</v>
      </c>
      <c r="S678" s="753">
        <v>1</v>
      </c>
      <c r="T678" s="820">
        <v>2</v>
      </c>
      <c r="U678" s="776">
        <v>1</v>
      </c>
    </row>
    <row r="679" spans="1:21" ht="14.4" customHeight="1" x14ac:dyDescent="0.3">
      <c r="A679" s="736">
        <v>21</v>
      </c>
      <c r="B679" s="737" t="s">
        <v>2715</v>
      </c>
      <c r="C679" s="737" t="s">
        <v>3131</v>
      </c>
      <c r="D679" s="818" t="s">
        <v>4783</v>
      </c>
      <c r="E679" s="819" t="s">
        <v>3153</v>
      </c>
      <c r="F679" s="737" t="s">
        <v>3126</v>
      </c>
      <c r="G679" s="737" t="s">
        <v>3906</v>
      </c>
      <c r="H679" s="737" t="s">
        <v>555</v>
      </c>
      <c r="I679" s="737" t="s">
        <v>3907</v>
      </c>
      <c r="J679" s="737" t="s">
        <v>3908</v>
      </c>
      <c r="K679" s="737" t="s">
        <v>3909</v>
      </c>
      <c r="L679" s="738">
        <v>181.04</v>
      </c>
      <c r="M679" s="738">
        <v>362.08</v>
      </c>
      <c r="N679" s="737">
        <v>2</v>
      </c>
      <c r="O679" s="820">
        <v>2</v>
      </c>
      <c r="P679" s="738">
        <v>181.04</v>
      </c>
      <c r="Q679" s="753">
        <v>0.5</v>
      </c>
      <c r="R679" s="737">
        <v>1</v>
      </c>
      <c r="S679" s="753">
        <v>0.5</v>
      </c>
      <c r="T679" s="820">
        <v>1</v>
      </c>
      <c r="U679" s="776">
        <v>0.5</v>
      </c>
    </row>
    <row r="680" spans="1:21" ht="14.4" customHeight="1" x14ac:dyDescent="0.3">
      <c r="A680" s="736">
        <v>21</v>
      </c>
      <c r="B680" s="737" t="s">
        <v>2715</v>
      </c>
      <c r="C680" s="737" t="s">
        <v>3131</v>
      </c>
      <c r="D680" s="818" t="s">
        <v>4783</v>
      </c>
      <c r="E680" s="819" t="s">
        <v>3153</v>
      </c>
      <c r="F680" s="737" t="s">
        <v>3126</v>
      </c>
      <c r="G680" s="737" t="s">
        <v>3906</v>
      </c>
      <c r="H680" s="737" t="s">
        <v>555</v>
      </c>
      <c r="I680" s="737" t="s">
        <v>3910</v>
      </c>
      <c r="J680" s="737" t="s">
        <v>3908</v>
      </c>
      <c r="K680" s="737" t="s">
        <v>3911</v>
      </c>
      <c r="L680" s="738">
        <v>0</v>
      </c>
      <c r="M680" s="738">
        <v>0</v>
      </c>
      <c r="N680" s="737">
        <v>1</v>
      </c>
      <c r="O680" s="820">
        <v>1</v>
      </c>
      <c r="P680" s="738"/>
      <c r="Q680" s="753"/>
      <c r="R680" s="737"/>
      <c r="S680" s="753">
        <v>0</v>
      </c>
      <c r="T680" s="820"/>
      <c r="U680" s="776">
        <v>0</v>
      </c>
    </row>
    <row r="681" spans="1:21" ht="14.4" customHeight="1" x14ac:dyDescent="0.3">
      <c r="A681" s="736">
        <v>21</v>
      </c>
      <c r="B681" s="737" t="s">
        <v>2715</v>
      </c>
      <c r="C681" s="737" t="s">
        <v>3131</v>
      </c>
      <c r="D681" s="818" t="s">
        <v>4783</v>
      </c>
      <c r="E681" s="819" t="s">
        <v>3153</v>
      </c>
      <c r="F681" s="737" t="s">
        <v>3126</v>
      </c>
      <c r="G681" s="737" t="s">
        <v>3279</v>
      </c>
      <c r="H681" s="737" t="s">
        <v>1499</v>
      </c>
      <c r="I681" s="737" t="s">
        <v>1531</v>
      </c>
      <c r="J681" s="737" t="s">
        <v>2938</v>
      </c>
      <c r="K681" s="737" t="s">
        <v>2939</v>
      </c>
      <c r="L681" s="738">
        <v>0</v>
      </c>
      <c r="M681" s="738">
        <v>0</v>
      </c>
      <c r="N681" s="737">
        <v>10</v>
      </c>
      <c r="O681" s="820">
        <v>5</v>
      </c>
      <c r="P681" s="738">
        <v>0</v>
      </c>
      <c r="Q681" s="753"/>
      <c r="R681" s="737">
        <v>3</v>
      </c>
      <c r="S681" s="753">
        <v>0.3</v>
      </c>
      <c r="T681" s="820">
        <v>1.5</v>
      </c>
      <c r="U681" s="776">
        <v>0.3</v>
      </c>
    </row>
    <row r="682" spans="1:21" ht="14.4" customHeight="1" x14ac:dyDescent="0.3">
      <c r="A682" s="736">
        <v>21</v>
      </c>
      <c r="B682" s="737" t="s">
        <v>2715</v>
      </c>
      <c r="C682" s="737" t="s">
        <v>3131</v>
      </c>
      <c r="D682" s="818" t="s">
        <v>4783</v>
      </c>
      <c r="E682" s="819" t="s">
        <v>3153</v>
      </c>
      <c r="F682" s="737" t="s">
        <v>3126</v>
      </c>
      <c r="G682" s="737" t="s">
        <v>3329</v>
      </c>
      <c r="H682" s="737" t="s">
        <v>555</v>
      </c>
      <c r="I682" s="737" t="s">
        <v>3330</v>
      </c>
      <c r="J682" s="737" t="s">
        <v>1433</v>
      </c>
      <c r="K682" s="737" t="s">
        <v>3331</v>
      </c>
      <c r="L682" s="738">
        <v>42.54</v>
      </c>
      <c r="M682" s="738">
        <v>127.62</v>
      </c>
      <c r="N682" s="737">
        <v>3</v>
      </c>
      <c r="O682" s="820">
        <v>3</v>
      </c>
      <c r="P682" s="738">
        <v>42.54</v>
      </c>
      <c r="Q682" s="753">
        <v>0.33333333333333331</v>
      </c>
      <c r="R682" s="737">
        <v>1</v>
      </c>
      <c r="S682" s="753">
        <v>0.33333333333333331</v>
      </c>
      <c r="T682" s="820">
        <v>1</v>
      </c>
      <c r="U682" s="776">
        <v>0.33333333333333331</v>
      </c>
    </row>
    <row r="683" spans="1:21" ht="14.4" customHeight="1" x14ac:dyDescent="0.3">
      <c r="A683" s="736">
        <v>21</v>
      </c>
      <c r="B683" s="737" t="s">
        <v>2715</v>
      </c>
      <c r="C683" s="737" t="s">
        <v>3131</v>
      </c>
      <c r="D683" s="818" t="s">
        <v>4783</v>
      </c>
      <c r="E683" s="819" t="s">
        <v>3153</v>
      </c>
      <c r="F683" s="737" t="s">
        <v>3126</v>
      </c>
      <c r="G683" s="737" t="s">
        <v>3521</v>
      </c>
      <c r="H683" s="737" t="s">
        <v>1499</v>
      </c>
      <c r="I683" s="737" t="s">
        <v>3912</v>
      </c>
      <c r="J683" s="737" t="s">
        <v>2916</v>
      </c>
      <c r="K683" s="737" t="s">
        <v>3015</v>
      </c>
      <c r="L683" s="738">
        <v>0</v>
      </c>
      <c r="M683" s="738">
        <v>0</v>
      </c>
      <c r="N683" s="737">
        <v>18</v>
      </c>
      <c r="O683" s="820">
        <v>18</v>
      </c>
      <c r="P683" s="738">
        <v>0</v>
      </c>
      <c r="Q683" s="753"/>
      <c r="R683" s="737">
        <v>10</v>
      </c>
      <c r="S683" s="753">
        <v>0.55555555555555558</v>
      </c>
      <c r="T683" s="820">
        <v>10</v>
      </c>
      <c r="U683" s="776">
        <v>0.55555555555555558</v>
      </c>
    </row>
    <row r="684" spans="1:21" ht="14.4" customHeight="1" x14ac:dyDescent="0.3">
      <c r="A684" s="736">
        <v>21</v>
      </c>
      <c r="B684" s="737" t="s">
        <v>2715</v>
      </c>
      <c r="C684" s="737" t="s">
        <v>3131</v>
      </c>
      <c r="D684" s="818" t="s">
        <v>4783</v>
      </c>
      <c r="E684" s="819" t="s">
        <v>3153</v>
      </c>
      <c r="F684" s="737" t="s">
        <v>3126</v>
      </c>
      <c r="G684" s="737" t="s">
        <v>3521</v>
      </c>
      <c r="H684" s="737" t="s">
        <v>1499</v>
      </c>
      <c r="I684" s="737" t="s">
        <v>1647</v>
      </c>
      <c r="J684" s="737" t="s">
        <v>2916</v>
      </c>
      <c r="K684" s="737" t="s">
        <v>2917</v>
      </c>
      <c r="L684" s="738">
        <v>502.31</v>
      </c>
      <c r="M684" s="738">
        <v>59272.580000000045</v>
      </c>
      <c r="N684" s="737">
        <v>118</v>
      </c>
      <c r="O684" s="820">
        <v>117.5</v>
      </c>
      <c r="P684" s="738">
        <v>25115.500000000018</v>
      </c>
      <c r="Q684" s="753">
        <v>0.42372881355932202</v>
      </c>
      <c r="R684" s="737">
        <v>50</v>
      </c>
      <c r="S684" s="753">
        <v>0.42372881355932202</v>
      </c>
      <c r="T684" s="820">
        <v>49.5</v>
      </c>
      <c r="U684" s="776">
        <v>0.42127659574468085</v>
      </c>
    </row>
    <row r="685" spans="1:21" ht="14.4" customHeight="1" x14ac:dyDescent="0.3">
      <c r="A685" s="736">
        <v>21</v>
      </c>
      <c r="B685" s="737" t="s">
        <v>2715</v>
      </c>
      <c r="C685" s="737" t="s">
        <v>3131</v>
      </c>
      <c r="D685" s="818" t="s">
        <v>4783</v>
      </c>
      <c r="E685" s="819" t="s">
        <v>3153</v>
      </c>
      <c r="F685" s="737" t="s">
        <v>3126</v>
      </c>
      <c r="G685" s="737" t="s">
        <v>3332</v>
      </c>
      <c r="H685" s="737" t="s">
        <v>555</v>
      </c>
      <c r="I685" s="737" t="s">
        <v>999</v>
      </c>
      <c r="J685" s="737" t="s">
        <v>707</v>
      </c>
      <c r="K685" s="737" t="s">
        <v>3457</v>
      </c>
      <c r="L685" s="738">
        <v>85.76</v>
      </c>
      <c r="M685" s="738">
        <v>343.04</v>
      </c>
      <c r="N685" s="737">
        <v>4</v>
      </c>
      <c r="O685" s="820">
        <v>2.5</v>
      </c>
      <c r="P685" s="738">
        <v>343.04</v>
      </c>
      <c r="Q685" s="753">
        <v>1</v>
      </c>
      <c r="R685" s="737">
        <v>4</v>
      </c>
      <c r="S685" s="753">
        <v>1</v>
      </c>
      <c r="T685" s="820">
        <v>2.5</v>
      </c>
      <c r="U685" s="776">
        <v>1</v>
      </c>
    </row>
    <row r="686" spans="1:21" ht="14.4" customHeight="1" x14ac:dyDescent="0.3">
      <c r="A686" s="736">
        <v>21</v>
      </c>
      <c r="B686" s="737" t="s">
        <v>2715</v>
      </c>
      <c r="C686" s="737" t="s">
        <v>3131</v>
      </c>
      <c r="D686" s="818" t="s">
        <v>4783</v>
      </c>
      <c r="E686" s="819" t="s">
        <v>3153</v>
      </c>
      <c r="F686" s="737" t="s">
        <v>3126</v>
      </c>
      <c r="G686" s="737" t="s">
        <v>3332</v>
      </c>
      <c r="H686" s="737" t="s">
        <v>555</v>
      </c>
      <c r="I686" s="737" t="s">
        <v>999</v>
      </c>
      <c r="J686" s="737" t="s">
        <v>707</v>
      </c>
      <c r="K686" s="737" t="s">
        <v>3457</v>
      </c>
      <c r="L686" s="738">
        <v>98.2</v>
      </c>
      <c r="M686" s="738">
        <v>294.60000000000002</v>
      </c>
      <c r="N686" s="737">
        <v>3</v>
      </c>
      <c r="O686" s="820">
        <v>3</v>
      </c>
      <c r="P686" s="738">
        <v>294.60000000000002</v>
      </c>
      <c r="Q686" s="753">
        <v>1</v>
      </c>
      <c r="R686" s="737">
        <v>3</v>
      </c>
      <c r="S686" s="753">
        <v>1</v>
      </c>
      <c r="T686" s="820">
        <v>3</v>
      </c>
      <c r="U686" s="776">
        <v>1</v>
      </c>
    </row>
    <row r="687" spans="1:21" ht="14.4" customHeight="1" x14ac:dyDescent="0.3">
      <c r="A687" s="736">
        <v>21</v>
      </c>
      <c r="B687" s="737" t="s">
        <v>2715</v>
      </c>
      <c r="C687" s="737" t="s">
        <v>3131</v>
      </c>
      <c r="D687" s="818" t="s">
        <v>4783</v>
      </c>
      <c r="E687" s="819" t="s">
        <v>3153</v>
      </c>
      <c r="F687" s="737" t="s">
        <v>3126</v>
      </c>
      <c r="G687" s="737" t="s">
        <v>3332</v>
      </c>
      <c r="H687" s="737" t="s">
        <v>555</v>
      </c>
      <c r="I687" s="737" t="s">
        <v>706</v>
      </c>
      <c r="J687" s="737" t="s">
        <v>707</v>
      </c>
      <c r="K687" s="737" t="s">
        <v>3333</v>
      </c>
      <c r="L687" s="738">
        <v>55.16</v>
      </c>
      <c r="M687" s="738">
        <v>165.48</v>
      </c>
      <c r="N687" s="737">
        <v>3</v>
      </c>
      <c r="O687" s="820">
        <v>1</v>
      </c>
      <c r="P687" s="738">
        <v>165.48</v>
      </c>
      <c r="Q687" s="753">
        <v>1</v>
      </c>
      <c r="R687" s="737">
        <v>3</v>
      </c>
      <c r="S687" s="753">
        <v>1</v>
      </c>
      <c r="T687" s="820">
        <v>1</v>
      </c>
      <c r="U687" s="776">
        <v>1</v>
      </c>
    </row>
    <row r="688" spans="1:21" ht="14.4" customHeight="1" x14ac:dyDescent="0.3">
      <c r="A688" s="736">
        <v>21</v>
      </c>
      <c r="B688" s="737" t="s">
        <v>2715</v>
      </c>
      <c r="C688" s="737" t="s">
        <v>3131</v>
      </c>
      <c r="D688" s="818" t="s">
        <v>4783</v>
      </c>
      <c r="E688" s="819" t="s">
        <v>3153</v>
      </c>
      <c r="F688" s="737" t="s">
        <v>3126</v>
      </c>
      <c r="G688" s="737" t="s">
        <v>3792</v>
      </c>
      <c r="H688" s="737" t="s">
        <v>555</v>
      </c>
      <c r="I688" s="737" t="s">
        <v>3913</v>
      </c>
      <c r="J688" s="737" t="s">
        <v>3914</v>
      </c>
      <c r="K688" s="737" t="s">
        <v>3915</v>
      </c>
      <c r="L688" s="738">
        <v>93.96</v>
      </c>
      <c r="M688" s="738">
        <v>93.96</v>
      </c>
      <c r="N688" s="737">
        <v>1</v>
      </c>
      <c r="O688" s="820">
        <v>1</v>
      </c>
      <c r="P688" s="738"/>
      <c r="Q688" s="753">
        <v>0</v>
      </c>
      <c r="R688" s="737"/>
      <c r="S688" s="753">
        <v>0</v>
      </c>
      <c r="T688" s="820"/>
      <c r="U688" s="776">
        <v>0</v>
      </c>
    </row>
    <row r="689" spans="1:21" ht="14.4" customHeight="1" x14ac:dyDescent="0.3">
      <c r="A689" s="736">
        <v>21</v>
      </c>
      <c r="B689" s="737" t="s">
        <v>2715</v>
      </c>
      <c r="C689" s="737" t="s">
        <v>3131</v>
      </c>
      <c r="D689" s="818" t="s">
        <v>4783</v>
      </c>
      <c r="E689" s="819" t="s">
        <v>3153</v>
      </c>
      <c r="F689" s="737" t="s">
        <v>3126</v>
      </c>
      <c r="G689" s="737" t="s">
        <v>3792</v>
      </c>
      <c r="H689" s="737" t="s">
        <v>555</v>
      </c>
      <c r="I689" s="737" t="s">
        <v>3916</v>
      </c>
      <c r="J689" s="737" t="s">
        <v>3917</v>
      </c>
      <c r="K689" s="737" t="s">
        <v>3918</v>
      </c>
      <c r="L689" s="738">
        <v>31.32</v>
      </c>
      <c r="M689" s="738">
        <v>31.32</v>
      </c>
      <c r="N689" s="737">
        <v>1</v>
      </c>
      <c r="O689" s="820">
        <v>0.5</v>
      </c>
      <c r="P689" s="738"/>
      <c r="Q689" s="753">
        <v>0</v>
      </c>
      <c r="R689" s="737"/>
      <c r="S689" s="753">
        <v>0</v>
      </c>
      <c r="T689" s="820"/>
      <c r="U689" s="776">
        <v>0</v>
      </c>
    </row>
    <row r="690" spans="1:21" ht="14.4" customHeight="1" x14ac:dyDescent="0.3">
      <c r="A690" s="736">
        <v>21</v>
      </c>
      <c r="B690" s="737" t="s">
        <v>2715</v>
      </c>
      <c r="C690" s="737" t="s">
        <v>3131</v>
      </c>
      <c r="D690" s="818" t="s">
        <v>4783</v>
      </c>
      <c r="E690" s="819" t="s">
        <v>3153</v>
      </c>
      <c r="F690" s="737" t="s">
        <v>3126</v>
      </c>
      <c r="G690" s="737" t="s">
        <v>3792</v>
      </c>
      <c r="H690" s="737" t="s">
        <v>555</v>
      </c>
      <c r="I690" s="737" t="s">
        <v>3793</v>
      </c>
      <c r="J690" s="737" t="s">
        <v>2056</v>
      </c>
      <c r="K690" s="737" t="s">
        <v>3794</v>
      </c>
      <c r="L690" s="738">
        <v>300.68</v>
      </c>
      <c r="M690" s="738">
        <v>300.68</v>
      </c>
      <c r="N690" s="737">
        <v>1</v>
      </c>
      <c r="O690" s="820">
        <v>1</v>
      </c>
      <c r="P690" s="738"/>
      <c r="Q690" s="753">
        <v>0</v>
      </c>
      <c r="R690" s="737"/>
      <c r="S690" s="753">
        <v>0</v>
      </c>
      <c r="T690" s="820"/>
      <c r="U690" s="776">
        <v>0</v>
      </c>
    </row>
    <row r="691" spans="1:21" ht="14.4" customHeight="1" x14ac:dyDescent="0.3">
      <c r="A691" s="736">
        <v>21</v>
      </c>
      <c r="B691" s="737" t="s">
        <v>2715</v>
      </c>
      <c r="C691" s="737" t="s">
        <v>3131</v>
      </c>
      <c r="D691" s="818" t="s">
        <v>4783</v>
      </c>
      <c r="E691" s="819" t="s">
        <v>3153</v>
      </c>
      <c r="F691" s="737" t="s">
        <v>3126</v>
      </c>
      <c r="G691" s="737" t="s">
        <v>3185</v>
      </c>
      <c r="H691" s="737" t="s">
        <v>555</v>
      </c>
      <c r="I691" s="737" t="s">
        <v>3797</v>
      </c>
      <c r="J691" s="737" t="s">
        <v>3561</v>
      </c>
      <c r="K691" s="737" t="s">
        <v>3798</v>
      </c>
      <c r="L691" s="738">
        <v>271.94</v>
      </c>
      <c r="M691" s="738">
        <v>9517.899999999996</v>
      </c>
      <c r="N691" s="737">
        <v>35</v>
      </c>
      <c r="O691" s="820">
        <v>30.5</v>
      </c>
      <c r="P691" s="738">
        <v>7614.3199999999952</v>
      </c>
      <c r="Q691" s="753">
        <v>0.79999999999999982</v>
      </c>
      <c r="R691" s="737">
        <v>28</v>
      </c>
      <c r="S691" s="753">
        <v>0.8</v>
      </c>
      <c r="T691" s="820">
        <v>23.5</v>
      </c>
      <c r="U691" s="776">
        <v>0.77049180327868849</v>
      </c>
    </row>
    <row r="692" spans="1:21" ht="14.4" customHeight="1" x14ac:dyDescent="0.3">
      <c r="A692" s="736">
        <v>21</v>
      </c>
      <c r="B692" s="737" t="s">
        <v>2715</v>
      </c>
      <c r="C692" s="737" t="s">
        <v>3131</v>
      </c>
      <c r="D692" s="818" t="s">
        <v>4783</v>
      </c>
      <c r="E692" s="819" t="s">
        <v>3153</v>
      </c>
      <c r="F692" s="737" t="s">
        <v>3126</v>
      </c>
      <c r="G692" s="737" t="s">
        <v>3185</v>
      </c>
      <c r="H692" s="737" t="s">
        <v>555</v>
      </c>
      <c r="I692" s="737" t="s">
        <v>3919</v>
      </c>
      <c r="J692" s="737" t="s">
        <v>3920</v>
      </c>
      <c r="K692" s="737" t="s">
        <v>3921</v>
      </c>
      <c r="L692" s="738">
        <v>0</v>
      </c>
      <c r="M692" s="738">
        <v>0</v>
      </c>
      <c r="N692" s="737">
        <v>1</v>
      </c>
      <c r="O692" s="820">
        <v>1</v>
      </c>
      <c r="P692" s="738">
        <v>0</v>
      </c>
      <c r="Q692" s="753"/>
      <c r="R692" s="737">
        <v>1</v>
      </c>
      <c r="S692" s="753">
        <v>1</v>
      </c>
      <c r="T692" s="820">
        <v>1</v>
      </c>
      <c r="U692" s="776">
        <v>1</v>
      </c>
    </row>
    <row r="693" spans="1:21" ht="14.4" customHeight="1" x14ac:dyDescent="0.3">
      <c r="A693" s="736">
        <v>21</v>
      </c>
      <c r="B693" s="737" t="s">
        <v>2715</v>
      </c>
      <c r="C693" s="737" t="s">
        <v>3131</v>
      </c>
      <c r="D693" s="818" t="s">
        <v>4783</v>
      </c>
      <c r="E693" s="819" t="s">
        <v>3153</v>
      </c>
      <c r="F693" s="737" t="s">
        <v>3126</v>
      </c>
      <c r="G693" s="737" t="s">
        <v>3922</v>
      </c>
      <c r="H693" s="737" t="s">
        <v>1499</v>
      </c>
      <c r="I693" s="737" t="s">
        <v>3923</v>
      </c>
      <c r="J693" s="737" t="s">
        <v>3924</v>
      </c>
      <c r="K693" s="737" t="s">
        <v>3925</v>
      </c>
      <c r="L693" s="738">
        <v>0</v>
      </c>
      <c r="M693" s="738">
        <v>0</v>
      </c>
      <c r="N693" s="737">
        <v>3</v>
      </c>
      <c r="O693" s="820">
        <v>3</v>
      </c>
      <c r="P693" s="738">
        <v>0</v>
      </c>
      <c r="Q693" s="753"/>
      <c r="R693" s="737">
        <v>2</v>
      </c>
      <c r="S693" s="753">
        <v>0.66666666666666663</v>
      </c>
      <c r="T693" s="820">
        <v>2</v>
      </c>
      <c r="U693" s="776">
        <v>0.66666666666666663</v>
      </c>
    </row>
    <row r="694" spans="1:21" ht="14.4" customHeight="1" x14ac:dyDescent="0.3">
      <c r="A694" s="736">
        <v>21</v>
      </c>
      <c r="B694" s="737" t="s">
        <v>2715</v>
      </c>
      <c r="C694" s="737" t="s">
        <v>3131</v>
      </c>
      <c r="D694" s="818" t="s">
        <v>4783</v>
      </c>
      <c r="E694" s="819" t="s">
        <v>3153</v>
      </c>
      <c r="F694" s="737" t="s">
        <v>3126</v>
      </c>
      <c r="G694" s="737" t="s">
        <v>3338</v>
      </c>
      <c r="H694" s="737" t="s">
        <v>1499</v>
      </c>
      <c r="I694" s="737" t="s">
        <v>3339</v>
      </c>
      <c r="J694" s="737" t="s">
        <v>1699</v>
      </c>
      <c r="K694" s="737" t="s">
        <v>3340</v>
      </c>
      <c r="L694" s="738">
        <v>0</v>
      </c>
      <c r="M694" s="738">
        <v>0</v>
      </c>
      <c r="N694" s="737">
        <v>3</v>
      </c>
      <c r="O694" s="820">
        <v>2.5</v>
      </c>
      <c r="P694" s="738"/>
      <c r="Q694" s="753"/>
      <c r="R694" s="737"/>
      <c r="S694" s="753">
        <v>0</v>
      </c>
      <c r="T694" s="820"/>
      <c r="U694" s="776">
        <v>0</v>
      </c>
    </row>
    <row r="695" spans="1:21" ht="14.4" customHeight="1" x14ac:dyDescent="0.3">
      <c r="A695" s="736">
        <v>21</v>
      </c>
      <c r="B695" s="737" t="s">
        <v>2715</v>
      </c>
      <c r="C695" s="737" t="s">
        <v>3131</v>
      </c>
      <c r="D695" s="818" t="s">
        <v>4783</v>
      </c>
      <c r="E695" s="819" t="s">
        <v>3153</v>
      </c>
      <c r="F695" s="737" t="s">
        <v>3126</v>
      </c>
      <c r="G695" s="737" t="s">
        <v>3338</v>
      </c>
      <c r="H695" s="737" t="s">
        <v>555</v>
      </c>
      <c r="I695" s="737" t="s">
        <v>3720</v>
      </c>
      <c r="J695" s="737" t="s">
        <v>3721</v>
      </c>
      <c r="K695" s="737" t="s">
        <v>3722</v>
      </c>
      <c r="L695" s="738">
        <v>0</v>
      </c>
      <c r="M695" s="738">
        <v>0</v>
      </c>
      <c r="N695" s="737">
        <v>1</v>
      </c>
      <c r="O695" s="820">
        <v>1</v>
      </c>
      <c r="P695" s="738"/>
      <c r="Q695" s="753"/>
      <c r="R695" s="737"/>
      <c r="S695" s="753">
        <v>0</v>
      </c>
      <c r="T695" s="820"/>
      <c r="U695" s="776">
        <v>0</v>
      </c>
    </row>
    <row r="696" spans="1:21" ht="14.4" customHeight="1" x14ac:dyDescent="0.3">
      <c r="A696" s="736">
        <v>21</v>
      </c>
      <c r="B696" s="737" t="s">
        <v>2715</v>
      </c>
      <c r="C696" s="737" t="s">
        <v>3131</v>
      </c>
      <c r="D696" s="818" t="s">
        <v>4783</v>
      </c>
      <c r="E696" s="819" t="s">
        <v>3153</v>
      </c>
      <c r="F696" s="737" t="s">
        <v>3126</v>
      </c>
      <c r="G696" s="737" t="s">
        <v>3338</v>
      </c>
      <c r="H696" s="737" t="s">
        <v>555</v>
      </c>
      <c r="I696" s="737" t="s">
        <v>3723</v>
      </c>
      <c r="J696" s="737" t="s">
        <v>3721</v>
      </c>
      <c r="K696" s="737" t="s">
        <v>3340</v>
      </c>
      <c r="L696" s="738">
        <v>0</v>
      </c>
      <c r="M696" s="738">
        <v>0</v>
      </c>
      <c r="N696" s="737">
        <v>1</v>
      </c>
      <c r="O696" s="820">
        <v>0.5</v>
      </c>
      <c r="P696" s="738">
        <v>0</v>
      </c>
      <c r="Q696" s="753"/>
      <c r="R696" s="737">
        <v>1</v>
      </c>
      <c r="S696" s="753">
        <v>1</v>
      </c>
      <c r="T696" s="820">
        <v>0.5</v>
      </c>
      <c r="U696" s="776">
        <v>1</v>
      </c>
    </row>
    <row r="697" spans="1:21" ht="14.4" customHeight="1" x14ac:dyDescent="0.3">
      <c r="A697" s="736">
        <v>21</v>
      </c>
      <c r="B697" s="737" t="s">
        <v>2715</v>
      </c>
      <c r="C697" s="737" t="s">
        <v>3131</v>
      </c>
      <c r="D697" s="818" t="s">
        <v>4783</v>
      </c>
      <c r="E697" s="819" t="s">
        <v>3153</v>
      </c>
      <c r="F697" s="737" t="s">
        <v>3126</v>
      </c>
      <c r="G697" s="737" t="s">
        <v>3338</v>
      </c>
      <c r="H697" s="737" t="s">
        <v>555</v>
      </c>
      <c r="I697" s="737" t="s">
        <v>3926</v>
      </c>
      <c r="J697" s="737" t="s">
        <v>3721</v>
      </c>
      <c r="K697" s="737" t="s">
        <v>3340</v>
      </c>
      <c r="L697" s="738">
        <v>0</v>
      </c>
      <c r="M697" s="738">
        <v>0</v>
      </c>
      <c r="N697" s="737">
        <v>2</v>
      </c>
      <c r="O697" s="820">
        <v>0.5</v>
      </c>
      <c r="P697" s="738">
        <v>0</v>
      </c>
      <c r="Q697" s="753"/>
      <c r="R697" s="737">
        <v>2</v>
      </c>
      <c r="S697" s="753">
        <v>1</v>
      </c>
      <c r="T697" s="820">
        <v>0.5</v>
      </c>
      <c r="U697" s="776">
        <v>1</v>
      </c>
    </row>
    <row r="698" spans="1:21" ht="14.4" customHeight="1" x14ac:dyDescent="0.3">
      <c r="A698" s="736">
        <v>21</v>
      </c>
      <c r="B698" s="737" t="s">
        <v>2715</v>
      </c>
      <c r="C698" s="737" t="s">
        <v>3131</v>
      </c>
      <c r="D698" s="818" t="s">
        <v>4783</v>
      </c>
      <c r="E698" s="819" t="s">
        <v>3153</v>
      </c>
      <c r="F698" s="737" t="s">
        <v>3126</v>
      </c>
      <c r="G698" s="737" t="s">
        <v>3338</v>
      </c>
      <c r="H698" s="737" t="s">
        <v>555</v>
      </c>
      <c r="I698" s="737" t="s">
        <v>3850</v>
      </c>
      <c r="J698" s="737" t="s">
        <v>3851</v>
      </c>
      <c r="K698" s="737" t="s">
        <v>2958</v>
      </c>
      <c r="L698" s="738">
        <v>0</v>
      </c>
      <c r="M698" s="738">
        <v>0</v>
      </c>
      <c r="N698" s="737">
        <v>1</v>
      </c>
      <c r="O698" s="820">
        <v>1</v>
      </c>
      <c r="P698" s="738">
        <v>0</v>
      </c>
      <c r="Q698" s="753"/>
      <c r="R698" s="737">
        <v>1</v>
      </c>
      <c r="S698" s="753">
        <v>1</v>
      </c>
      <c r="T698" s="820">
        <v>1</v>
      </c>
      <c r="U698" s="776">
        <v>1</v>
      </c>
    </row>
    <row r="699" spans="1:21" ht="14.4" customHeight="1" x14ac:dyDescent="0.3">
      <c r="A699" s="736">
        <v>21</v>
      </c>
      <c r="B699" s="737" t="s">
        <v>2715</v>
      </c>
      <c r="C699" s="737" t="s">
        <v>3131</v>
      </c>
      <c r="D699" s="818" t="s">
        <v>4783</v>
      </c>
      <c r="E699" s="819" t="s">
        <v>3153</v>
      </c>
      <c r="F699" s="737" t="s">
        <v>3126</v>
      </c>
      <c r="G699" s="737" t="s">
        <v>3927</v>
      </c>
      <c r="H699" s="737" t="s">
        <v>555</v>
      </c>
      <c r="I699" s="737" t="s">
        <v>3928</v>
      </c>
      <c r="J699" s="737" t="s">
        <v>3929</v>
      </c>
      <c r="K699" s="737" t="s">
        <v>3930</v>
      </c>
      <c r="L699" s="738">
        <v>55.54</v>
      </c>
      <c r="M699" s="738">
        <v>55.54</v>
      </c>
      <c r="N699" s="737">
        <v>1</v>
      </c>
      <c r="O699" s="820">
        <v>0.5</v>
      </c>
      <c r="P699" s="738"/>
      <c r="Q699" s="753">
        <v>0</v>
      </c>
      <c r="R699" s="737"/>
      <c r="S699" s="753">
        <v>0</v>
      </c>
      <c r="T699" s="820"/>
      <c r="U699" s="776">
        <v>0</v>
      </c>
    </row>
    <row r="700" spans="1:21" ht="14.4" customHeight="1" x14ac:dyDescent="0.3">
      <c r="A700" s="736">
        <v>21</v>
      </c>
      <c r="B700" s="737" t="s">
        <v>2715</v>
      </c>
      <c r="C700" s="737" t="s">
        <v>3131</v>
      </c>
      <c r="D700" s="818" t="s">
        <v>4783</v>
      </c>
      <c r="E700" s="819" t="s">
        <v>3153</v>
      </c>
      <c r="F700" s="737" t="s">
        <v>3126</v>
      </c>
      <c r="G700" s="737" t="s">
        <v>3284</v>
      </c>
      <c r="H700" s="737" t="s">
        <v>555</v>
      </c>
      <c r="I700" s="737" t="s">
        <v>3285</v>
      </c>
      <c r="J700" s="737" t="s">
        <v>1300</v>
      </c>
      <c r="K700" s="737" t="s">
        <v>3286</v>
      </c>
      <c r="L700" s="738">
        <v>50.32</v>
      </c>
      <c r="M700" s="738">
        <v>201.28</v>
      </c>
      <c r="N700" s="737">
        <v>4</v>
      </c>
      <c r="O700" s="820">
        <v>2</v>
      </c>
      <c r="P700" s="738"/>
      <c r="Q700" s="753">
        <v>0</v>
      </c>
      <c r="R700" s="737"/>
      <c r="S700" s="753">
        <v>0</v>
      </c>
      <c r="T700" s="820"/>
      <c r="U700" s="776">
        <v>0</v>
      </c>
    </row>
    <row r="701" spans="1:21" ht="14.4" customHeight="1" x14ac:dyDescent="0.3">
      <c r="A701" s="736">
        <v>21</v>
      </c>
      <c r="B701" s="737" t="s">
        <v>2715</v>
      </c>
      <c r="C701" s="737" t="s">
        <v>3131</v>
      </c>
      <c r="D701" s="818" t="s">
        <v>4783</v>
      </c>
      <c r="E701" s="819" t="s">
        <v>3153</v>
      </c>
      <c r="F701" s="737" t="s">
        <v>3126</v>
      </c>
      <c r="G701" s="737" t="s">
        <v>3284</v>
      </c>
      <c r="H701" s="737" t="s">
        <v>555</v>
      </c>
      <c r="I701" s="737" t="s">
        <v>3417</v>
      </c>
      <c r="J701" s="737" t="s">
        <v>3149</v>
      </c>
      <c r="K701" s="737"/>
      <c r="L701" s="738">
        <v>100.62</v>
      </c>
      <c r="M701" s="738">
        <v>100.62</v>
      </c>
      <c r="N701" s="737">
        <v>1</v>
      </c>
      <c r="O701" s="820">
        <v>1</v>
      </c>
      <c r="P701" s="738"/>
      <c r="Q701" s="753">
        <v>0</v>
      </c>
      <c r="R701" s="737"/>
      <c r="S701" s="753">
        <v>0</v>
      </c>
      <c r="T701" s="820"/>
      <c r="U701" s="776">
        <v>0</v>
      </c>
    </row>
    <row r="702" spans="1:21" ht="14.4" customHeight="1" x14ac:dyDescent="0.3">
      <c r="A702" s="736">
        <v>21</v>
      </c>
      <c r="B702" s="737" t="s">
        <v>2715</v>
      </c>
      <c r="C702" s="737" t="s">
        <v>3131</v>
      </c>
      <c r="D702" s="818" t="s">
        <v>4783</v>
      </c>
      <c r="E702" s="819" t="s">
        <v>3153</v>
      </c>
      <c r="F702" s="737" t="s">
        <v>3126</v>
      </c>
      <c r="G702" s="737" t="s">
        <v>3284</v>
      </c>
      <c r="H702" s="737" t="s">
        <v>555</v>
      </c>
      <c r="I702" s="737" t="s">
        <v>1299</v>
      </c>
      <c r="J702" s="737" t="s">
        <v>1300</v>
      </c>
      <c r="K702" s="737" t="s">
        <v>1301</v>
      </c>
      <c r="L702" s="738">
        <v>50.32</v>
      </c>
      <c r="M702" s="738">
        <v>150.96</v>
      </c>
      <c r="N702" s="737">
        <v>3</v>
      </c>
      <c r="O702" s="820">
        <v>1</v>
      </c>
      <c r="P702" s="738"/>
      <c r="Q702" s="753">
        <v>0</v>
      </c>
      <c r="R702" s="737"/>
      <c r="S702" s="753">
        <v>0</v>
      </c>
      <c r="T702" s="820"/>
      <c r="U702" s="776">
        <v>0</v>
      </c>
    </row>
    <row r="703" spans="1:21" ht="14.4" customHeight="1" x14ac:dyDescent="0.3">
      <c r="A703" s="736">
        <v>21</v>
      </c>
      <c r="B703" s="737" t="s">
        <v>2715</v>
      </c>
      <c r="C703" s="737" t="s">
        <v>3131</v>
      </c>
      <c r="D703" s="818" t="s">
        <v>4783</v>
      </c>
      <c r="E703" s="819" t="s">
        <v>3153</v>
      </c>
      <c r="F703" s="737" t="s">
        <v>3126</v>
      </c>
      <c r="G703" s="737" t="s">
        <v>3284</v>
      </c>
      <c r="H703" s="737" t="s">
        <v>555</v>
      </c>
      <c r="I703" s="737" t="s">
        <v>3418</v>
      </c>
      <c r="J703" s="737" t="s">
        <v>1300</v>
      </c>
      <c r="K703" s="737" t="s">
        <v>3419</v>
      </c>
      <c r="L703" s="738">
        <v>100.62</v>
      </c>
      <c r="M703" s="738">
        <v>201.24</v>
      </c>
      <c r="N703" s="737">
        <v>2</v>
      </c>
      <c r="O703" s="820">
        <v>1</v>
      </c>
      <c r="P703" s="738"/>
      <c r="Q703" s="753">
        <v>0</v>
      </c>
      <c r="R703" s="737"/>
      <c r="S703" s="753">
        <v>0</v>
      </c>
      <c r="T703" s="820"/>
      <c r="U703" s="776">
        <v>0</v>
      </c>
    </row>
    <row r="704" spans="1:21" ht="14.4" customHeight="1" x14ac:dyDescent="0.3">
      <c r="A704" s="736">
        <v>21</v>
      </c>
      <c r="B704" s="737" t="s">
        <v>2715</v>
      </c>
      <c r="C704" s="737" t="s">
        <v>3131</v>
      </c>
      <c r="D704" s="818" t="s">
        <v>4783</v>
      </c>
      <c r="E704" s="819" t="s">
        <v>3153</v>
      </c>
      <c r="F704" s="737" t="s">
        <v>3126</v>
      </c>
      <c r="G704" s="737" t="s">
        <v>3729</v>
      </c>
      <c r="H704" s="737" t="s">
        <v>555</v>
      </c>
      <c r="I704" s="737" t="s">
        <v>894</v>
      </c>
      <c r="J704" s="737" t="s">
        <v>895</v>
      </c>
      <c r="K704" s="737" t="s">
        <v>3730</v>
      </c>
      <c r="L704" s="738">
        <v>0</v>
      </c>
      <c r="M704" s="738">
        <v>0</v>
      </c>
      <c r="N704" s="737">
        <v>3</v>
      </c>
      <c r="O704" s="820">
        <v>1</v>
      </c>
      <c r="P704" s="738">
        <v>0</v>
      </c>
      <c r="Q704" s="753"/>
      <c r="R704" s="737">
        <v>3</v>
      </c>
      <c r="S704" s="753">
        <v>1</v>
      </c>
      <c r="T704" s="820">
        <v>1</v>
      </c>
      <c r="U704" s="776">
        <v>1</v>
      </c>
    </row>
    <row r="705" spans="1:21" ht="14.4" customHeight="1" x14ac:dyDescent="0.3">
      <c r="A705" s="736">
        <v>21</v>
      </c>
      <c r="B705" s="737" t="s">
        <v>2715</v>
      </c>
      <c r="C705" s="737" t="s">
        <v>3131</v>
      </c>
      <c r="D705" s="818" t="s">
        <v>4783</v>
      </c>
      <c r="E705" s="819" t="s">
        <v>3153</v>
      </c>
      <c r="F705" s="737" t="s">
        <v>3128</v>
      </c>
      <c r="G705" s="737" t="s">
        <v>3737</v>
      </c>
      <c r="H705" s="737" t="s">
        <v>555</v>
      </c>
      <c r="I705" s="737" t="s">
        <v>3738</v>
      </c>
      <c r="J705" s="737" t="s">
        <v>3739</v>
      </c>
      <c r="K705" s="737" t="s">
        <v>3740</v>
      </c>
      <c r="L705" s="738">
        <v>1800</v>
      </c>
      <c r="M705" s="738">
        <v>50400</v>
      </c>
      <c r="N705" s="737">
        <v>28</v>
      </c>
      <c r="O705" s="820">
        <v>26</v>
      </c>
      <c r="P705" s="738">
        <v>30600</v>
      </c>
      <c r="Q705" s="753">
        <v>0.6071428571428571</v>
      </c>
      <c r="R705" s="737">
        <v>17</v>
      </c>
      <c r="S705" s="753">
        <v>0.6071428571428571</v>
      </c>
      <c r="T705" s="820">
        <v>16</v>
      </c>
      <c r="U705" s="776">
        <v>0.61538461538461542</v>
      </c>
    </row>
    <row r="706" spans="1:21" ht="14.4" customHeight="1" x14ac:dyDescent="0.3">
      <c r="A706" s="736">
        <v>21</v>
      </c>
      <c r="B706" s="737" t="s">
        <v>2715</v>
      </c>
      <c r="C706" s="737" t="s">
        <v>3131</v>
      </c>
      <c r="D706" s="818" t="s">
        <v>4783</v>
      </c>
      <c r="E706" s="819" t="s">
        <v>3153</v>
      </c>
      <c r="F706" s="737" t="s">
        <v>3128</v>
      </c>
      <c r="G706" s="737" t="s">
        <v>3737</v>
      </c>
      <c r="H706" s="737" t="s">
        <v>555</v>
      </c>
      <c r="I706" s="737" t="s">
        <v>3931</v>
      </c>
      <c r="J706" s="737" t="s">
        <v>3932</v>
      </c>
      <c r="K706" s="737" t="s">
        <v>3933</v>
      </c>
      <c r="L706" s="738">
        <v>1300</v>
      </c>
      <c r="M706" s="738">
        <v>1300</v>
      </c>
      <c r="N706" s="737">
        <v>1</v>
      </c>
      <c r="O706" s="820">
        <v>1</v>
      </c>
      <c r="P706" s="738"/>
      <c r="Q706" s="753">
        <v>0</v>
      </c>
      <c r="R706" s="737"/>
      <c r="S706" s="753">
        <v>0</v>
      </c>
      <c r="T706" s="820"/>
      <c r="U706" s="776">
        <v>0</v>
      </c>
    </row>
    <row r="707" spans="1:21" ht="14.4" customHeight="1" x14ac:dyDescent="0.3">
      <c r="A707" s="736">
        <v>21</v>
      </c>
      <c r="B707" s="737" t="s">
        <v>2715</v>
      </c>
      <c r="C707" s="737" t="s">
        <v>3131</v>
      </c>
      <c r="D707" s="818" t="s">
        <v>4783</v>
      </c>
      <c r="E707" s="819" t="s">
        <v>3153</v>
      </c>
      <c r="F707" s="737" t="s">
        <v>3128</v>
      </c>
      <c r="G707" s="737" t="s">
        <v>3737</v>
      </c>
      <c r="H707" s="737" t="s">
        <v>555</v>
      </c>
      <c r="I707" s="737" t="s">
        <v>3934</v>
      </c>
      <c r="J707" s="737" t="s">
        <v>3935</v>
      </c>
      <c r="K707" s="737" t="s">
        <v>3936</v>
      </c>
      <c r="L707" s="738">
        <v>1800</v>
      </c>
      <c r="M707" s="738">
        <v>1800</v>
      </c>
      <c r="N707" s="737">
        <v>1</v>
      </c>
      <c r="O707" s="820">
        <v>1</v>
      </c>
      <c r="P707" s="738"/>
      <c r="Q707" s="753">
        <v>0</v>
      </c>
      <c r="R707" s="737"/>
      <c r="S707" s="753">
        <v>0</v>
      </c>
      <c r="T707" s="820"/>
      <c r="U707" s="776">
        <v>0</v>
      </c>
    </row>
    <row r="708" spans="1:21" ht="14.4" customHeight="1" x14ac:dyDescent="0.3">
      <c r="A708" s="736">
        <v>21</v>
      </c>
      <c r="B708" s="737" t="s">
        <v>2715</v>
      </c>
      <c r="C708" s="737" t="s">
        <v>3131</v>
      </c>
      <c r="D708" s="818" t="s">
        <v>4783</v>
      </c>
      <c r="E708" s="819" t="s">
        <v>3153</v>
      </c>
      <c r="F708" s="737" t="s">
        <v>3128</v>
      </c>
      <c r="G708" s="737" t="s">
        <v>3420</v>
      </c>
      <c r="H708" s="737" t="s">
        <v>555</v>
      </c>
      <c r="I708" s="737" t="s">
        <v>3424</v>
      </c>
      <c r="J708" s="737" t="s">
        <v>3425</v>
      </c>
      <c r="K708" s="737" t="s">
        <v>3426</v>
      </c>
      <c r="L708" s="738">
        <v>1000</v>
      </c>
      <c r="M708" s="738">
        <v>11000</v>
      </c>
      <c r="N708" s="737">
        <v>11</v>
      </c>
      <c r="O708" s="820">
        <v>11</v>
      </c>
      <c r="P708" s="738">
        <v>1000</v>
      </c>
      <c r="Q708" s="753">
        <v>9.0909090909090912E-2</v>
      </c>
      <c r="R708" s="737">
        <v>1</v>
      </c>
      <c r="S708" s="753">
        <v>9.0909090909090912E-2</v>
      </c>
      <c r="T708" s="820">
        <v>1</v>
      </c>
      <c r="U708" s="776">
        <v>9.0909090909090912E-2</v>
      </c>
    </row>
    <row r="709" spans="1:21" ht="14.4" customHeight="1" x14ac:dyDescent="0.3">
      <c r="A709" s="736">
        <v>21</v>
      </c>
      <c r="B709" s="737" t="s">
        <v>2715</v>
      </c>
      <c r="C709" s="737" t="s">
        <v>3131</v>
      </c>
      <c r="D709" s="818" t="s">
        <v>4783</v>
      </c>
      <c r="E709" s="819" t="s">
        <v>3155</v>
      </c>
      <c r="F709" s="737" t="s">
        <v>3126</v>
      </c>
      <c r="G709" s="737" t="s">
        <v>3937</v>
      </c>
      <c r="H709" s="737" t="s">
        <v>555</v>
      </c>
      <c r="I709" s="737" t="s">
        <v>3938</v>
      </c>
      <c r="J709" s="737" t="s">
        <v>3939</v>
      </c>
      <c r="K709" s="737" t="s">
        <v>2974</v>
      </c>
      <c r="L709" s="738">
        <v>0</v>
      </c>
      <c r="M709" s="738">
        <v>0</v>
      </c>
      <c r="N709" s="737">
        <v>1</v>
      </c>
      <c r="O709" s="820">
        <v>1</v>
      </c>
      <c r="P709" s="738">
        <v>0</v>
      </c>
      <c r="Q709" s="753"/>
      <c r="R709" s="737">
        <v>1</v>
      </c>
      <c r="S709" s="753">
        <v>1</v>
      </c>
      <c r="T709" s="820">
        <v>1</v>
      </c>
      <c r="U709" s="776">
        <v>1</v>
      </c>
    </row>
    <row r="710" spans="1:21" ht="14.4" customHeight="1" x14ac:dyDescent="0.3">
      <c r="A710" s="736">
        <v>21</v>
      </c>
      <c r="B710" s="737" t="s">
        <v>2715</v>
      </c>
      <c r="C710" s="737" t="s">
        <v>3131</v>
      </c>
      <c r="D710" s="818" t="s">
        <v>4783</v>
      </c>
      <c r="E710" s="819" t="s">
        <v>3155</v>
      </c>
      <c r="F710" s="737" t="s">
        <v>3126</v>
      </c>
      <c r="G710" s="737" t="s">
        <v>3196</v>
      </c>
      <c r="H710" s="737" t="s">
        <v>1499</v>
      </c>
      <c r="I710" s="737" t="s">
        <v>2358</v>
      </c>
      <c r="J710" s="737" t="s">
        <v>3057</v>
      </c>
      <c r="K710" s="737" t="s">
        <v>2951</v>
      </c>
      <c r="L710" s="738">
        <v>9.4</v>
      </c>
      <c r="M710" s="738">
        <v>9.4</v>
      </c>
      <c r="N710" s="737">
        <v>1</v>
      </c>
      <c r="O710" s="820">
        <v>0.5</v>
      </c>
      <c r="P710" s="738">
        <v>9.4</v>
      </c>
      <c r="Q710" s="753">
        <v>1</v>
      </c>
      <c r="R710" s="737">
        <v>1</v>
      </c>
      <c r="S710" s="753">
        <v>1</v>
      </c>
      <c r="T710" s="820">
        <v>0.5</v>
      </c>
      <c r="U710" s="776">
        <v>1</v>
      </c>
    </row>
    <row r="711" spans="1:21" ht="14.4" customHeight="1" x14ac:dyDescent="0.3">
      <c r="A711" s="736">
        <v>21</v>
      </c>
      <c r="B711" s="737" t="s">
        <v>2715</v>
      </c>
      <c r="C711" s="737" t="s">
        <v>3131</v>
      </c>
      <c r="D711" s="818" t="s">
        <v>4783</v>
      </c>
      <c r="E711" s="819" t="s">
        <v>3155</v>
      </c>
      <c r="F711" s="737" t="s">
        <v>3126</v>
      </c>
      <c r="G711" s="737" t="s">
        <v>3940</v>
      </c>
      <c r="H711" s="737" t="s">
        <v>555</v>
      </c>
      <c r="I711" s="737" t="s">
        <v>921</v>
      </c>
      <c r="J711" s="737" t="s">
        <v>922</v>
      </c>
      <c r="K711" s="737" t="s">
        <v>3941</v>
      </c>
      <c r="L711" s="738">
        <v>0</v>
      </c>
      <c r="M711" s="738">
        <v>0</v>
      </c>
      <c r="N711" s="737">
        <v>1</v>
      </c>
      <c r="O711" s="820">
        <v>0.5</v>
      </c>
      <c r="P711" s="738">
        <v>0</v>
      </c>
      <c r="Q711" s="753"/>
      <c r="R711" s="737">
        <v>1</v>
      </c>
      <c r="S711" s="753">
        <v>1</v>
      </c>
      <c r="T711" s="820">
        <v>0.5</v>
      </c>
      <c r="U711" s="776">
        <v>1</v>
      </c>
    </row>
    <row r="712" spans="1:21" ht="14.4" customHeight="1" x14ac:dyDescent="0.3">
      <c r="A712" s="736">
        <v>21</v>
      </c>
      <c r="B712" s="737" t="s">
        <v>2715</v>
      </c>
      <c r="C712" s="737" t="s">
        <v>3131</v>
      </c>
      <c r="D712" s="818" t="s">
        <v>4783</v>
      </c>
      <c r="E712" s="819" t="s">
        <v>3155</v>
      </c>
      <c r="F712" s="737" t="s">
        <v>3126</v>
      </c>
      <c r="G712" s="737" t="s">
        <v>3942</v>
      </c>
      <c r="H712" s="737" t="s">
        <v>555</v>
      </c>
      <c r="I712" s="737" t="s">
        <v>2073</v>
      </c>
      <c r="J712" s="737" t="s">
        <v>3943</v>
      </c>
      <c r="K712" s="737" t="s">
        <v>3944</v>
      </c>
      <c r="L712" s="738">
        <v>55.77</v>
      </c>
      <c r="M712" s="738">
        <v>55.77</v>
      </c>
      <c r="N712" s="737">
        <v>1</v>
      </c>
      <c r="O712" s="820">
        <v>0.5</v>
      </c>
      <c r="P712" s="738">
        <v>55.77</v>
      </c>
      <c r="Q712" s="753">
        <v>1</v>
      </c>
      <c r="R712" s="737">
        <v>1</v>
      </c>
      <c r="S712" s="753">
        <v>1</v>
      </c>
      <c r="T712" s="820">
        <v>0.5</v>
      </c>
      <c r="U712" s="776">
        <v>1</v>
      </c>
    </row>
    <row r="713" spans="1:21" ht="14.4" customHeight="1" x14ac:dyDescent="0.3">
      <c r="A713" s="736">
        <v>21</v>
      </c>
      <c r="B713" s="737" t="s">
        <v>2715</v>
      </c>
      <c r="C713" s="737" t="s">
        <v>3131</v>
      </c>
      <c r="D713" s="818" t="s">
        <v>4783</v>
      </c>
      <c r="E713" s="819" t="s">
        <v>3155</v>
      </c>
      <c r="F713" s="737" t="s">
        <v>3126</v>
      </c>
      <c r="G713" s="737" t="s">
        <v>3197</v>
      </c>
      <c r="H713" s="737" t="s">
        <v>555</v>
      </c>
      <c r="I713" s="737" t="s">
        <v>3945</v>
      </c>
      <c r="J713" s="737" t="s">
        <v>3946</v>
      </c>
      <c r="K713" s="737" t="s">
        <v>3947</v>
      </c>
      <c r="L713" s="738">
        <v>0</v>
      </c>
      <c r="M713" s="738">
        <v>0</v>
      </c>
      <c r="N713" s="737">
        <v>1</v>
      </c>
      <c r="O713" s="820">
        <v>1</v>
      </c>
      <c r="P713" s="738"/>
      <c r="Q713" s="753"/>
      <c r="R713" s="737"/>
      <c r="S713" s="753">
        <v>0</v>
      </c>
      <c r="T713" s="820"/>
      <c r="U713" s="776">
        <v>0</v>
      </c>
    </row>
    <row r="714" spans="1:21" ht="14.4" customHeight="1" x14ac:dyDescent="0.3">
      <c r="A714" s="736">
        <v>21</v>
      </c>
      <c r="B714" s="737" t="s">
        <v>2715</v>
      </c>
      <c r="C714" s="737" t="s">
        <v>3131</v>
      </c>
      <c r="D714" s="818" t="s">
        <v>4783</v>
      </c>
      <c r="E714" s="819" t="s">
        <v>3155</v>
      </c>
      <c r="F714" s="737" t="s">
        <v>3126</v>
      </c>
      <c r="G714" s="737" t="s">
        <v>3198</v>
      </c>
      <c r="H714" s="737" t="s">
        <v>1499</v>
      </c>
      <c r="I714" s="737" t="s">
        <v>1817</v>
      </c>
      <c r="J714" s="737" t="s">
        <v>1662</v>
      </c>
      <c r="K714" s="737" t="s">
        <v>2894</v>
      </c>
      <c r="L714" s="738">
        <v>154.36000000000001</v>
      </c>
      <c r="M714" s="738">
        <v>2778.4800000000005</v>
      </c>
      <c r="N714" s="737">
        <v>18</v>
      </c>
      <c r="O714" s="820">
        <v>8</v>
      </c>
      <c r="P714" s="738">
        <v>1852.3200000000004</v>
      </c>
      <c r="Q714" s="753">
        <v>0.66666666666666674</v>
      </c>
      <c r="R714" s="737">
        <v>12</v>
      </c>
      <c r="S714" s="753">
        <v>0.66666666666666663</v>
      </c>
      <c r="T714" s="820">
        <v>6</v>
      </c>
      <c r="U714" s="776">
        <v>0.75</v>
      </c>
    </row>
    <row r="715" spans="1:21" ht="14.4" customHeight="1" x14ac:dyDescent="0.3">
      <c r="A715" s="736">
        <v>21</v>
      </c>
      <c r="B715" s="737" t="s">
        <v>2715</v>
      </c>
      <c r="C715" s="737" t="s">
        <v>3131</v>
      </c>
      <c r="D715" s="818" t="s">
        <v>4783</v>
      </c>
      <c r="E715" s="819" t="s">
        <v>3155</v>
      </c>
      <c r="F715" s="737" t="s">
        <v>3126</v>
      </c>
      <c r="G715" s="737" t="s">
        <v>3198</v>
      </c>
      <c r="H715" s="737" t="s">
        <v>1499</v>
      </c>
      <c r="I715" s="737" t="s">
        <v>1661</v>
      </c>
      <c r="J715" s="737" t="s">
        <v>1662</v>
      </c>
      <c r="K715" s="737" t="s">
        <v>2893</v>
      </c>
      <c r="L715" s="738">
        <v>225.06</v>
      </c>
      <c r="M715" s="738">
        <v>1350.3600000000001</v>
      </c>
      <c r="N715" s="737">
        <v>6</v>
      </c>
      <c r="O715" s="820">
        <v>2</v>
      </c>
      <c r="P715" s="738">
        <v>900.24</v>
      </c>
      <c r="Q715" s="753">
        <v>0.66666666666666663</v>
      </c>
      <c r="R715" s="737">
        <v>4</v>
      </c>
      <c r="S715" s="753">
        <v>0.66666666666666663</v>
      </c>
      <c r="T715" s="820">
        <v>1</v>
      </c>
      <c r="U715" s="776">
        <v>0.5</v>
      </c>
    </row>
    <row r="716" spans="1:21" ht="14.4" customHeight="1" x14ac:dyDescent="0.3">
      <c r="A716" s="736">
        <v>21</v>
      </c>
      <c r="B716" s="737" t="s">
        <v>2715</v>
      </c>
      <c r="C716" s="737" t="s">
        <v>3131</v>
      </c>
      <c r="D716" s="818" t="s">
        <v>4783</v>
      </c>
      <c r="E716" s="819" t="s">
        <v>3155</v>
      </c>
      <c r="F716" s="737" t="s">
        <v>3126</v>
      </c>
      <c r="G716" s="737" t="s">
        <v>3569</v>
      </c>
      <c r="H716" s="737" t="s">
        <v>555</v>
      </c>
      <c r="I716" s="737" t="s">
        <v>3948</v>
      </c>
      <c r="J716" s="737" t="s">
        <v>3855</v>
      </c>
      <c r="K716" s="737" t="s">
        <v>3857</v>
      </c>
      <c r="L716" s="738">
        <v>0</v>
      </c>
      <c r="M716" s="738">
        <v>0</v>
      </c>
      <c r="N716" s="737">
        <v>1</v>
      </c>
      <c r="O716" s="820">
        <v>1</v>
      </c>
      <c r="P716" s="738">
        <v>0</v>
      </c>
      <c r="Q716" s="753"/>
      <c r="R716" s="737">
        <v>1</v>
      </c>
      <c r="S716" s="753">
        <v>1</v>
      </c>
      <c r="T716" s="820">
        <v>1</v>
      </c>
      <c r="U716" s="776">
        <v>1</v>
      </c>
    </row>
    <row r="717" spans="1:21" ht="14.4" customHeight="1" x14ac:dyDescent="0.3">
      <c r="A717" s="736">
        <v>21</v>
      </c>
      <c r="B717" s="737" t="s">
        <v>2715</v>
      </c>
      <c r="C717" s="737" t="s">
        <v>3131</v>
      </c>
      <c r="D717" s="818" t="s">
        <v>4783</v>
      </c>
      <c r="E717" s="819" t="s">
        <v>3155</v>
      </c>
      <c r="F717" s="737" t="s">
        <v>3126</v>
      </c>
      <c r="G717" s="737" t="s">
        <v>3350</v>
      </c>
      <c r="H717" s="737" t="s">
        <v>555</v>
      </c>
      <c r="I717" s="737" t="s">
        <v>3351</v>
      </c>
      <c r="J717" s="737" t="s">
        <v>3352</v>
      </c>
      <c r="K717" s="737" t="s">
        <v>3353</v>
      </c>
      <c r="L717" s="738">
        <v>1540.82</v>
      </c>
      <c r="M717" s="738">
        <v>30816.399999999998</v>
      </c>
      <c r="N717" s="737">
        <v>20</v>
      </c>
      <c r="O717" s="820">
        <v>4.5</v>
      </c>
      <c r="P717" s="738">
        <v>30816.399999999998</v>
      </c>
      <c r="Q717" s="753">
        <v>1</v>
      </c>
      <c r="R717" s="737">
        <v>20</v>
      </c>
      <c r="S717" s="753">
        <v>1</v>
      </c>
      <c r="T717" s="820">
        <v>4.5</v>
      </c>
      <c r="U717" s="776">
        <v>1</v>
      </c>
    </row>
    <row r="718" spans="1:21" ht="14.4" customHeight="1" x14ac:dyDescent="0.3">
      <c r="A718" s="736">
        <v>21</v>
      </c>
      <c r="B718" s="737" t="s">
        <v>2715</v>
      </c>
      <c r="C718" s="737" t="s">
        <v>3131</v>
      </c>
      <c r="D718" s="818" t="s">
        <v>4783</v>
      </c>
      <c r="E718" s="819" t="s">
        <v>3155</v>
      </c>
      <c r="F718" s="737" t="s">
        <v>3126</v>
      </c>
      <c r="G718" s="737" t="s">
        <v>3949</v>
      </c>
      <c r="H718" s="737" t="s">
        <v>555</v>
      </c>
      <c r="I718" s="737" t="s">
        <v>3950</v>
      </c>
      <c r="J718" s="737" t="s">
        <v>915</v>
      </c>
      <c r="K718" s="737" t="s">
        <v>3951</v>
      </c>
      <c r="L718" s="738">
        <v>0</v>
      </c>
      <c r="M718" s="738">
        <v>0</v>
      </c>
      <c r="N718" s="737">
        <v>1</v>
      </c>
      <c r="O718" s="820">
        <v>0.5</v>
      </c>
      <c r="P718" s="738">
        <v>0</v>
      </c>
      <c r="Q718" s="753"/>
      <c r="R718" s="737">
        <v>1</v>
      </c>
      <c r="S718" s="753">
        <v>1</v>
      </c>
      <c r="T718" s="820">
        <v>0.5</v>
      </c>
      <c r="U718" s="776">
        <v>1</v>
      </c>
    </row>
    <row r="719" spans="1:21" ht="14.4" customHeight="1" x14ac:dyDescent="0.3">
      <c r="A719" s="736">
        <v>21</v>
      </c>
      <c r="B719" s="737" t="s">
        <v>2715</v>
      </c>
      <c r="C719" s="737" t="s">
        <v>3131</v>
      </c>
      <c r="D719" s="818" t="s">
        <v>4783</v>
      </c>
      <c r="E719" s="819" t="s">
        <v>3155</v>
      </c>
      <c r="F719" s="737" t="s">
        <v>3126</v>
      </c>
      <c r="G719" s="737" t="s">
        <v>3579</v>
      </c>
      <c r="H719" s="737" t="s">
        <v>555</v>
      </c>
      <c r="I719" s="737" t="s">
        <v>2407</v>
      </c>
      <c r="J719" s="737" t="s">
        <v>3580</v>
      </c>
      <c r="K719" s="737" t="s">
        <v>3581</v>
      </c>
      <c r="L719" s="738">
        <v>86.02</v>
      </c>
      <c r="M719" s="738">
        <v>172.04</v>
      </c>
      <c r="N719" s="737">
        <v>2</v>
      </c>
      <c r="O719" s="820">
        <v>1.5</v>
      </c>
      <c r="P719" s="738">
        <v>86.02</v>
      </c>
      <c r="Q719" s="753">
        <v>0.5</v>
      </c>
      <c r="R719" s="737">
        <v>1</v>
      </c>
      <c r="S719" s="753">
        <v>0.5</v>
      </c>
      <c r="T719" s="820">
        <v>1</v>
      </c>
      <c r="U719" s="776">
        <v>0.66666666666666663</v>
      </c>
    </row>
    <row r="720" spans="1:21" ht="14.4" customHeight="1" x14ac:dyDescent="0.3">
      <c r="A720" s="736">
        <v>21</v>
      </c>
      <c r="B720" s="737" t="s">
        <v>2715</v>
      </c>
      <c r="C720" s="737" t="s">
        <v>3131</v>
      </c>
      <c r="D720" s="818" t="s">
        <v>4783</v>
      </c>
      <c r="E720" s="819" t="s">
        <v>3155</v>
      </c>
      <c r="F720" s="737" t="s">
        <v>3126</v>
      </c>
      <c r="G720" s="737" t="s">
        <v>3579</v>
      </c>
      <c r="H720" s="737" t="s">
        <v>555</v>
      </c>
      <c r="I720" s="737" t="s">
        <v>2411</v>
      </c>
      <c r="J720" s="737" t="s">
        <v>3580</v>
      </c>
      <c r="K720" s="737" t="s">
        <v>3952</v>
      </c>
      <c r="L720" s="738">
        <v>86.02</v>
      </c>
      <c r="M720" s="738">
        <v>86.02</v>
      </c>
      <c r="N720" s="737">
        <v>1</v>
      </c>
      <c r="O720" s="820">
        <v>1</v>
      </c>
      <c r="P720" s="738"/>
      <c r="Q720" s="753">
        <v>0</v>
      </c>
      <c r="R720" s="737"/>
      <c r="S720" s="753">
        <v>0</v>
      </c>
      <c r="T720" s="820"/>
      <c r="U720" s="776">
        <v>0</v>
      </c>
    </row>
    <row r="721" spans="1:21" ht="14.4" customHeight="1" x14ac:dyDescent="0.3">
      <c r="A721" s="736">
        <v>21</v>
      </c>
      <c r="B721" s="737" t="s">
        <v>2715</v>
      </c>
      <c r="C721" s="737" t="s">
        <v>3131</v>
      </c>
      <c r="D721" s="818" t="s">
        <v>4783</v>
      </c>
      <c r="E721" s="819" t="s">
        <v>3155</v>
      </c>
      <c r="F721" s="737" t="s">
        <v>3126</v>
      </c>
      <c r="G721" s="737" t="s">
        <v>3465</v>
      </c>
      <c r="H721" s="737" t="s">
        <v>1499</v>
      </c>
      <c r="I721" s="737" t="s">
        <v>3953</v>
      </c>
      <c r="J721" s="737" t="s">
        <v>3467</v>
      </c>
      <c r="K721" s="737" t="s">
        <v>3578</v>
      </c>
      <c r="L721" s="738">
        <v>206.88</v>
      </c>
      <c r="M721" s="738">
        <v>620.64</v>
      </c>
      <c r="N721" s="737">
        <v>3</v>
      </c>
      <c r="O721" s="820">
        <v>1</v>
      </c>
      <c r="P721" s="738"/>
      <c r="Q721" s="753">
        <v>0</v>
      </c>
      <c r="R721" s="737"/>
      <c r="S721" s="753">
        <v>0</v>
      </c>
      <c r="T721" s="820"/>
      <c r="U721" s="776">
        <v>0</v>
      </c>
    </row>
    <row r="722" spans="1:21" ht="14.4" customHeight="1" x14ac:dyDescent="0.3">
      <c r="A722" s="736">
        <v>21</v>
      </c>
      <c r="B722" s="737" t="s">
        <v>2715</v>
      </c>
      <c r="C722" s="737" t="s">
        <v>3131</v>
      </c>
      <c r="D722" s="818" t="s">
        <v>4783</v>
      </c>
      <c r="E722" s="819" t="s">
        <v>3155</v>
      </c>
      <c r="F722" s="737" t="s">
        <v>3126</v>
      </c>
      <c r="G722" s="737" t="s">
        <v>3471</v>
      </c>
      <c r="H722" s="737" t="s">
        <v>555</v>
      </c>
      <c r="I722" s="737" t="s">
        <v>861</v>
      </c>
      <c r="J722" s="737" t="s">
        <v>3474</v>
      </c>
      <c r="K722" s="737" t="s">
        <v>3475</v>
      </c>
      <c r="L722" s="738">
        <v>0</v>
      </c>
      <c r="M722" s="738">
        <v>0</v>
      </c>
      <c r="N722" s="737">
        <v>4</v>
      </c>
      <c r="O722" s="820">
        <v>2</v>
      </c>
      <c r="P722" s="738">
        <v>0</v>
      </c>
      <c r="Q722" s="753"/>
      <c r="R722" s="737">
        <v>4</v>
      </c>
      <c r="S722" s="753">
        <v>1</v>
      </c>
      <c r="T722" s="820">
        <v>2</v>
      </c>
      <c r="U722" s="776">
        <v>1</v>
      </c>
    </row>
    <row r="723" spans="1:21" ht="14.4" customHeight="1" x14ac:dyDescent="0.3">
      <c r="A723" s="736">
        <v>21</v>
      </c>
      <c r="B723" s="737" t="s">
        <v>2715</v>
      </c>
      <c r="C723" s="737" t="s">
        <v>3131</v>
      </c>
      <c r="D723" s="818" t="s">
        <v>4783</v>
      </c>
      <c r="E723" s="819" t="s">
        <v>3155</v>
      </c>
      <c r="F723" s="737" t="s">
        <v>3126</v>
      </c>
      <c r="G723" s="737" t="s">
        <v>3471</v>
      </c>
      <c r="H723" s="737" t="s">
        <v>555</v>
      </c>
      <c r="I723" s="737" t="s">
        <v>3954</v>
      </c>
      <c r="J723" s="737" t="s">
        <v>3474</v>
      </c>
      <c r="K723" s="737" t="s">
        <v>3475</v>
      </c>
      <c r="L723" s="738">
        <v>0</v>
      </c>
      <c r="M723" s="738">
        <v>0</v>
      </c>
      <c r="N723" s="737">
        <v>1</v>
      </c>
      <c r="O723" s="820">
        <v>1</v>
      </c>
      <c r="P723" s="738">
        <v>0</v>
      </c>
      <c r="Q723" s="753"/>
      <c r="R723" s="737">
        <v>1</v>
      </c>
      <c r="S723" s="753">
        <v>1</v>
      </c>
      <c r="T723" s="820">
        <v>1</v>
      </c>
      <c r="U723" s="776">
        <v>1</v>
      </c>
    </row>
    <row r="724" spans="1:21" ht="14.4" customHeight="1" x14ac:dyDescent="0.3">
      <c r="A724" s="736">
        <v>21</v>
      </c>
      <c r="B724" s="737" t="s">
        <v>2715</v>
      </c>
      <c r="C724" s="737" t="s">
        <v>3131</v>
      </c>
      <c r="D724" s="818" t="s">
        <v>4783</v>
      </c>
      <c r="E724" s="819" t="s">
        <v>3155</v>
      </c>
      <c r="F724" s="737" t="s">
        <v>3126</v>
      </c>
      <c r="G724" s="737" t="s">
        <v>3471</v>
      </c>
      <c r="H724" s="737" t="s">
        <v>555</v>
      </c>
      <c r="I724" s="737" t="s">
        <v>3582</v>
      </c>
      <c r="J724" s="737" t="s">
        <v>3474</v>
      </c>
      <c r="K724" s="737" t="s">
        <v>3583</v>
      </c>
      <c r="L724" s="738">
        <v>0</v>
      </c>
      <c r="M724" s="738">
        <v>0</v>
      </c>
      <c r="N724" s="737">
        <v>3</v>
      </c>
      <c r="O724" s="820">
        <v>0.5</v>
      </c>
      <c r="P724" s="738">
        <v>0</v>
      </c>
      <c r="Q724" s="753"/>
      <c r="R724" s="737">
        <v>3</v>
      </c>
      <c r="S724" s="753">
        <v>1</v>
      </c>
      <c r="T724" s="820">
        <v>0.5</v>
      </c>
      <c r="U724" s="776">
        <v>1</v>
      </c>
    </row>
    <row r="725" spans="1:21" ht="14.4" customHeight="1" x14ac:dyDescent="0.3">
      <c r="A725" s="736">
        <v>21</v>
      </c>
      <c r="B725" s="737" t="s">
        <v>2715</v>
      </c>
      <c r="C725" s="737" t="s">
        <v>3131</v>
      </c>
      <c r="D725" s="818" t="s">
        <v>4783</v>
      </c>
      <c r="E725" s="819" t="s">
        <v>3155</v>
      </c>
      <c r="F725" s="737" t="s">
        <v>3126</v>
      </c>
      <c r="G725" s="737" t="s">
        <v>3171</v>
      </c>
      <c r="H725" s="737" t="s">
        <v>555</v>
      </c>
      <c r="I725" s="737" t="s">
        <v>3955</v>
      </c>
      <c r="J725" s="737" t="s">
        <v>3173</v>
      </c>
      <c r="K725" s="737" t="s">
        <v>3956</v>
      </c>
      <c r="L725" s="738">
        <v>0</v>
      </c>
      <c r="M725" s="738">
        <v>0</v>
      </c>
      <c r="N725" s="737">
        <v>1</v>
      </c>
      <c r="O725" s="820">
        <v>1</v>
      </c>
      <c r="P725" s="738">
        <v>0</v>
      </c>
      <c r="Q725" s="753"/>
      <c r="R725" s="737">
        <v>1</v>
      </c>
      <c r="S725" s="753">
        <v>1</v>
      </c>
      <c r="T725" s="820">
        <v>1</v>
      </c>
      <c r="U725" s="776">
        <v>1</v>
      </c>
    </row>
    <row r="726" spans="1:21" ht="14.4" customHeight="1" x14ac:dyDescent="0.3">
      <c r="A726" s="736">
        <v>21</v>
      </c>
      <c r="B726" s="737" t="s">
        <v>2715</v>
      </c>
      <c r="C726" s="737" t="s">
        <v>3131</v>
      </c>
      <c r="D726" s="818" t="s">
        <v>4783</v>
      </c>
      <c r="E726" s="819" t="s">
        <v>3155</v>
      </c>
      <c r="F726" s="737" t="s">
        <v>3126</v>
      </c>
      <c r="G726" s="737" t="s">
        <v>3529</v>
      </c>
      <c r="H726" s="737" t="s">
        <v>1499</v>
      </c>
      <c r="I726" s="737" t="s">
        <v>3957</v>
      </c>
      <c r="J726" s="737" t="s">
        <v>2248</v>
      </c>
      <c r="K726" s="737" t="s">
        <v>3958</v>
      </c>
      <c r="L726" s="738">
        <v>138.31</v>
      </c>
      <c r="M726" s="738">
        <v>276.62</v>
      </c>
      <c r="N726" s="737">
        <v>2</v>
      </c>
      <c r="O726" s="820">
        <v>1</v>
      </c>
      <c r="P726" s="738"/>
      <c r="Q726" s="753">
        <v>0</v>
      </c>
      <c r="R726" s="737"/>
      <c r="S726" s="753">
        <v>0</v>
      </c>
      <c r="T726" s="820"/>
      <c r="U726" s="776">
        <v>0</v>
      </c>
    </row>
    <row r="727" spans="1:21" ht="14.4" customHeight="1" x14ac:dyDescent="0.3">
      <c r="A727" s="736">
        <v>21</v>
      </c>
      <c r="B727" s="737" t="s">
        <v>2715</v>
      </c>
      <c r="C727" s="737" t="s">
        <v>3131</v>
      </c>
      <c r="D727" s="818" t="s">
        <v>4783</v>
      </c>
      <c r="E727" s="819" t="s">
        <v>3155</v>
      </c>
      <c r="F727" s="737" t="s">
        <v>3126</v>
      </c>
      <c r="G727" s="737" t="s">
        <v>3529</v>
      </c>
      <c r="H727" s="737" t="s">
        <v>1499</v>
      </c>
      <c r="I727" s="737" t="s">
        <v>2247</v>
      </c>
      <c r="J727" s="737" t="s">
        <v>2248</v>
      </c>
      <c r="K727" s="737" t="s">
        <v>2960</v>
      </c>
      <c r="L727" s="738">
        <v>69.16</v>
      </c>
      <c r="M727" s="738">
        <v>69.16</v>
      </c>
      <c r="N727" s="737">
        <v>1</v>
      </c>
      <c r="O727" s="820">
        <v>1</v>
      </c>
      <c r="P727" s="738">
        <v>69.16</v>
      </c>
      <c r="Q727" s="753">
        <v>1</v>
      </c>
      <c r="R727" s="737">
        <v>1</v>
      </c>
      <c r="S727" s="753">
        <v>1</v>
      </c>
      <c r="T727" s="820">
        <v>1</v>
      </c>
      <c r="U727" s="776">
        <v>1</v>
      </c>
    </row>
    <row r="728" spans="1:21" ht="14.4" customHeight="1" x14ac:dyDescent="0.3">
      <c r="A728" s="736">
        <v>21</v>
      </c>
      <c r="B728" s="737" t="s">
        <v>2715</v>
      </c>
      <c r="C728" s="737" t="s">
        <v>3131</v>
      </c>
      <c r="D728" s="818" t="s">
        <v>4783</v>
      </c>
      <c r="E728" s="819" t="s">
        <v>3155</v>
      </c>
      <c r="F728" s="737" t="s">
        <v>3126</v>
      </c>
      <c r="G728" s="737" t="s">
        <v>3959</v>
      </c>
      <c r="H728" s="737" t="s">
        <v>555</v>
      </c>
      <c r="I728" s="737" t="s">
        <v>3960</v>
      </c>
      <c r="J728" s="737" t="s">
        <v>3961</v>
      </c>
      <c r="K728" s="737" t="s">
        <v>3962</v>
      </c>
      <c r="L728" s="738">
        <v>4253.3599999999997</v>
      </c>
      <c r="M728" s="738">
        <v>51040.319999999992</v>
      </c>
      <c r="N728" s="737">
        <v>12</v>
      </c>
      <c r="O728" s="820">
        <v>1.5</v>
      </c>
      <c r="P728" s="738">
        <v>25520.159999999996</v>
      </c>
      <c r="Q728" s="753">
        <v>0.5</v>
      </c>
      <c r="R728" s="737">
        <v>6</v>
      </c>
      <c r="S728" s="753">
        <v>0.5</v>
      </c>
      <c r="T728" s="820">
        <v>1</v>
      </c>
      <c r="U728" s="776">
        <v>0.66666666666666663</v>
      </c>
    </row>
    <row r="729" spans="1:21" ht="14.4" customHeight="1" x14ac:dyDescent="0.3">
      <c r="A729" s="736">
        <v>21</v>
      </c>
      <c r="B729" s="737" t="s">
        <v>2715</v>
      </c>
      <c r="C729" s="737" t="s">
        <v>3131</v>
      </c>
      <c r="D729" s="818" t="s">
        <v>4783</v>
      </c>
      <c r="E729" s="819" t="s">
        <v>3155</v>
      </c>
      <c r="F729" s="737" t="s">
        <v>3126</v>
      </c>
      <c r="G729" s="737" t="s">
        <v>3870</v>
      </c>
      <c r="H729" s="737" t="s">
        <v>555</v>
      </c>
      <c r="I729" s="737" t="s">
        <v>1973</v>
      </c>
      <c r="J729" s="737" t="s">
        <v>727</v>
      </c>
      <c r="K729" s="737" t="s">
        <v>3871</v>
      </c>
      <c r="L729" s="738">
        <v>0</v>
      </c>
      <c r="M729" s="738">
        <v>0</v>
      </c>
      <c r="N729" s="737">
        <v>1</v>
      </c>
      <c r="O729" s="820">
        <v>0.5</v>
      </c>
      <c r="P729" s="738">
        <v>0</v>
      </c>
      <c r="Q729" s="753"/>
      <c r="R729" s="737">
        <v>1</v>
      </c>
      <c r="S729" s="753">
        <v>1</v>
      </c>
      <c r="T729" s="820">
        <v>0.5</v>
      </c>
      <c r="U729" s="776">
        <v>1</v>
      </c>
    </row>
    <row r="730" spans="1:21" ht="14.4" customHeight="1" x14ac:dyDescent="0.3">
      <c r="A730" s="736">
        <v>21</v>
      </c>
      <c r="B730" s="737" t="s">
        <v>2715</v>
      </c>
      <c r="C730" s="737" t="s">
        <v>3131</v>
      </c>
      <c r="D730" s="818" t="s">
        <v>4783</v>
      </c>
      <c r="E730" s="819" t="s">
        <v>3155</v>
      </c>
      <c r="F730" s="737" t="s">
        <v>3126</v>
      </c>
      <c r="G730" s="737" t="s">
        <v>3203</v>
      </c>
      <c r="H730" s="737" t="s">
        <v>1499</v>
      </c>
      <c r="I730" s="737" t="s">
        <v>1563</v>
      </c>
      <c r="J730" s="737" t="s">
        <v>1564</v>
      </c>
      <c r="K730" s="737" t="s">
        <v>2960</v>
      </c>
      <c r="L730" s="738">
        <v>42.57</v>
      </c>
      <c r="M730" s="738">
        <v>510.84000000000003</v>
      </c>
      <c r="N730" s="737">
        <v>12</v>
      </c>
      <c r="O730" s="820">
        <v>4</v>
      </c>
      <c r="P730" s="738">
        <v>255.42000000000002</v>
      </c>
      <c r="Q730" s="753">
        <v>0.5</v>
      </c>
      <c r="R730" s="737">
        <v>6</v>
      </c>
      <c r="S730" s="753">
        <v>0.5</v>
      </c>
      <c r="T730" s="820">
        <v>2.5</v>
      </c>
      <c r="U730" s="776">
        <v>0.625</v>
      </c>
    </row>
    <row r="731" spans="1:21" ht="14.4" customHeight="1" x14ac:dyDescent="0.3">
      <c r="A731" s="736">
        <v>21</v>
      </c>
      <c r="B731" s="737" t="s">
        <v>2715</v>
      </c>
      <c r="C731" s="737" t="s">
        <v>3131</v>
      </c>
      <c r="D731" s="818" t="s">
        <v>4783</v>
      </c>
      <c r="E731" s="819" t="s">
        <v>3155</v>
      </c>
      <c r="F731" s="737" t="s">
        <v>3126</v>
      </c>
      <c r="G731" s="737" t="s">
        <v>3210</v>
      </c>
      <c r="H731" s="737" t="s">
        <v>555</v>
      </c>
      <c r="I731" s="737" t="s">
        <v>1104</v>
      </c>
      <c r="J731" s="737" t="s">
        <v>1105</v>
      </c>
      <c r="K731" s="737" t="s">
        <v>3211</v>
      </c>
      <c r="L731" s="738">
        <v>344</v>
      </c>
      <c r="M731" s="738">
        <v>1720</v>
      </c>
      <c r="N731" s="737">
        <v>5</v>
      </c>
      <c r="O731" s="820">
        <v>4.5</v>
      </c>
      <c r="P731" s="738">
        <v>1720</v>
      </c>
      <c r="Q731" s="753">
        <v>1</v>
      </c>
      <c r="R731" s="737">
        <v>5</v>
      </c>
      <c r="S731" s="753">
        <v>1</v>
      </c>
      <c r="T731" s="820">
        <v>4.5</v>
      </c>
      <c r="U731" s="776">
        <v>1</v>
      </c>
    </row>
    <row r="732" spans="1:21" ht="14.4" customHeight="1" x14ac:dyDescent="0.3">
      <c r="A732" s="736">
        <v>21</v>
      </c>
      <c r="B732" s="737" t="s">
        <v>2715</v>
      </c>
      <c r="C732" s="737" t="s">
        <v>3131</v>
      </c>
      <c r="D732" s="818" t="s">
        <v>4783</v>
      </c>
      <c r="E732" s="819" t="s">
        <v>3155</v>
      </c>
      <c r="F732" s="737" t="s">
        <v>3126</v>
      </c>
      <c r="G732" s="737" t="s">
        <v>3210</v>
      </c>
      <c r="H732" s="737" t="s">
        <v>555</v>
      </c>
      <c r="I732" s="737" t="s">
        <v>3300</v>
      </c>
      <c r="J732" s="737" t="s">
        <v>1105</v>
      </c>
      <c r="K732" s="737" t="s">
        <v>3301</v>
      </c>
      <c r="L732" s="738">
        <v>0</v>
      </c>
      <c r="M732" s="738">
        <v>0</v>
      </c>
      <c r="N732" s="737">
        <v>2</v>
      </c>
      <c r="O732" s="820">
        <v>1</v>
      </c>
      <c r="P732" s="738">
        <v>0</v>
      </c>
      <c r="Q732" s="753"/>
      <c r="R732" s="737">
        <v>2</v>
      </c>
      <c r="S732" s="753">
        <v>1</v>
      </c>
      <c r="T732" s="820">
        <v>1</v>
      </c>
      <c r="U732" s="776">
        <v>1</v>
      </c>
    </row>
    <row r="733" spans="1:21" ht="14.4" customHeight="1" x14ac:dyDescent="0.3">
      <c r="A733" s="736">
        <v>21</v>
      </c>
      <c r="B733" s="737" t="s">
        <v>2715</v>
      </c>
      <c r="C733" s="737" t="s">
        <v>3131</v>
      </c>
      <c r="D733" s="818" t="s">
        <v>4783</v>
      </c>
      <c r="E733" s="819" t="s">
        <v>3155</v>
      </c>
      <c r="F733" s="737" t="s">
        <v>3126</v>
      </c>
      <c r="G733" s="737" t="s">
        <v>3210</v>
      </c>
      <c r="H733" s="737" t="s">
        <v>555</v>
      </c>
      <c r="I733" s="737" t="s">
        <v>3358</v>
      </c>
      <c r="J733" s="737" t="s">
        <v>1105</v>
      </c>
      <c r="K733" s="737" t="s">
        <v>3359</v>
      </c>
      <c r="L733" s="738">
        <v>0</v>
      </c>
      <c r="M733" s="738">
        <v>0</v>
      </c>
      <c r="N733" s="737">
        <v>1</v>
      </c>
      <c r="O733" s="820">
        <v>0.5</v>
      </c>
      <c r="P733" s="738">
        <v>0</v>
      </c>
      <c r="Q733" s="753"/>
      <c r="R733" s="737">
        <v>1</v>
      </c>
      <c r="S733" s="753">
        <v>1</v>
      </c>
      <c r="T733" s="820">
        <v>0.5</v>
      </c>
      <c r="U733" s="776">
        <v>1</v>
      </c>
    </row>
    <row r="734" spans="1:21" ht="14.4" customHeight="1" x14ac:dyDescent="0.3">
      <c r="A734" s="736">
        <v>21</v>
      </c>
      <c r="B734" s="737" t="s">
        <v>2715</v>
      </c>
      <c r="C734" s="737" t="s">
        <v>3131</v>
      </c>
      <c r="D734" s="818" t="s">
        <v>4783</v>
      </c>
      <c r="E734" s="819" t="s">
        <v>3155</v>
      </c>
      <c r="F734" s="737" t="s">
        <v>3126</v>
      </c>
      <c r="G734" s="737" t="s">
        <v>3212</v>
      </c>
      <c r="H734" s="737" t="s">
        <v>555</v>
      </c>
      <c r="I734" s="737" t="s">
        <v>3963</v>
      </c>
      <c r="J734" s="737" t="s">
        <v>3964</v>
      </c>
      <c r="K734" s="737" t="s">
        <v>3489</v>
      </c>
      <c r="L734" s="738">
        <v>0</v>
      </c>
      <c r="M734" s="738">
        <v>0</v>
      </c>
      <c r="N734" s="737">
        <v>3</v>
      </c>
      <c r="O734" s="820">
        <v>0.5</v>
      </c>
      <c r="P734" s="738"/>
      <c r="Q734" s="753"/>
      <c r="R734" s="737"/>
      <c r="S734" s="753">
        <v>0</v>
      </c>
      <c r="T734" s="820"/>
      <c r="U734" s="776">
        <v>0</v>
      </c>
    </row>
    <row r="735" spans="1:21" ht="14.4" customHeight="1" x14ac:dyDescent="0.3">
      <c r="A735" s="736">
        <v>21</v>
      </c>
      <c r="B735" s="737" t="s">
        <v>2715</v>
      </c>
      <c r="C735" s="737" t="s">
        <v>3131</v>
      </c>
      <c r="D735" s="818" t="s">
        <v>4783</v>
      </c>
      <c r="E735" s="819" t="s">
        <v>3155</v>
      </c>
      <c r="F735" s="737" t="s">
        <v>3126</v>
      </c>
      <c r="G735" s="737" t="s">
        <v>3589</v>
      </c>
      <c r="H735" s="737" t="s">
        <v>555</v>
      </c>
      <c r="I735" s="737" t="s">
        <v>710</v>
      </c>
      <c r="J735" s="737" t="s">
        <v>711</v>
      </c>
      <c r="K735" s="737" t="s">
        <v>3872</v>
      </c>
      <c r="L735" s="738">
        <v>91.11</v>
      </c>
      <c r="M735" s="738">
        <v>455.54999999999995</v>
      </c>
      <c r="N735" s="737">
        <v>5</v>
      </c>
      <c r="O735" s="820">
        <v>2</v>
      </c>
      <c r="P735" s="738">
        <v>182.22</v>
      </c>
      <c r="Q735" s="753">
        <v>0.4</v>
      </c>
      <c r="R735" s="737">
        <v>2</v>
      </c>
      <c r="S735" s="753">
        <v>0.4</v>
      </c>
      <c r="T735" s="820">
        <v>1</v>
      </c>
      <c r="U735" s="776">
        <v>0.5</v>
      </c>
    </row>
    <row r="736" spans="1:21" ht="14.4" customHeight="1" x14ac:dyDescent="0.3">
      <c r="A736" s="736">
        <v>21</v>
      </c>
      <c r="B736" s="737" t="s">
        <v>2715</v>
      </c>
      <c r="C736" s="737" t="s">
        <v>3131</v>
      </c>
      <c r="D736" s="818" t="s">
        <v>4783</v>
      </c>
      <c r="E736" s="819" t="s">
        <v>3155</v>
      </c>
      <c r="F736" s="737" t="s">
        <v>3126</v>
      </c>
      <c r="G736" s="737" t="s">
        <v>3589</v>
      </c>
      <c r="H736" s="737" t="s">
        <v>555</v>
      </c>
      <c r="I736" s="737" t="s">
        <v>3965</v>
      </c>
      <c r="J736" s="737" t="s">
        <v>711</v>
      </c>
      <c r="K736" s="737" t="s">
        <v>3872</v>
      </c>
      <c r="L736" s="738">
        <v>91.11</v>
      </c>
      <c r="M736" s="738">
        <v>455.54999999999995</v>
      </c>
      <c r="N736" s="737">
        <v>5</v>
      </c>
      <c r="O736" s="820">
        <v>2</v>
      </c>
      <c r="P736" s="738">
        <v>273.33</v>
      </c>
      <c r="Q736" s="753">
        <v>0.6</v>
      </c>
      <c r="R736" s="737">
        <v>3</v>
      </c>
      <c r="S736" s="753">
        <v>0.6</v>
      </c>
      <c r="T736" s="820">
        <v>1</v>
      </c>
      <c r="U736" s="776">
        <v>0.5</v>
      </c>
    </row>
    <row r="737" spans="1:21" ht="14.4" customHeight="1" x14ac:dyDescent="0.3">
      <c r="A737" s="736">
        <v>21</v>
      </c>
      <c r="B737" s="737" t="s">
        <v>2715</v>
      </c>
      <c r="C737" s="737" t="s">
        <v>3131</v>
      </c>
      <c r="D737" s="818" t="s">
        <v>4783</v>
      </c>
      <c r="E737" s="819" t="s">
        <v>3155</v>
      </c>
      <c r="F737" s="737" t="s">
        <v>3126</v>
      </c>
      <c r="G737" s="737" t="s">
        <v>3589</v>
      </c>
      <c r="H737" s="737" t="s">
        <v>555</v>
      </c>
      <c r="I737" s="737" t="s">
        <v>3966</v>
      </c>
      <c r="J737" s="737" t="s">
        <v>711</v>
      </c>
      <c r="K737" s="737" t="s">
        <v>3590</v>
      </c>
      <c r="L737" s="738">
        <v>182.22</v>
      </c>
      <c r="M737" s="738">
        <v>182.22</v>
      </c>
      <c r="N737" s="737">
        <v>1</v>
      </c>
      <c r="O737" s="820">
        <v>0.5</v>
      </c>
      <c r="P737" s="738">
        <v>182.22</v>
      </c>
      <c r="Q737" s="753">
        <v>1</v>
      </c>
      <c r="R737" s="737">
        <v>1</v>
      </c>
      <c r="S737" s="753">
        <v>1</v>
      </c>
      <c r="T737" s="820">
        <v>0.5</v>
      </c>
      <c r="U737" s="776">
        <v>1</v>
      </c>
    </row>
    <row r="738" spans="1:21" ht="14.4" customHeight="1" x14ac:dyDescent="0.3">
      <c r="A738" s="736">
        <v>21</v>
      </c>
      <c r="B738" s="737" t="s">
        <v>2715</v>
      </c>
      <c r="C738" s="737" t="s">
        <v>3131</v>
      </c>
      <c r="D738" s="818" t="s">
        <v>4783</v>
      </c>
      <c r="E738" s="819" t="s">
        <v>3155</v>
      </c>
      <c r="F738" s="737" t="s">
        <v>3126</v>
      </c>
      <c r="G738" s="737" t="s">
        <v>3750</v>
      </c>
      <c r="H738" s="737" t="s">
        <v>1499</v>
      </c>
      <c r="I738" s="737" t="s">
        <v>3751</v>
      </c>
      <c r="J738" s="737" t="s">
        <v>3752</v>
      </c>
      <c r="K738" s="737" t="s">
        <v>3753</v>
      </c>
      <c r="L738" s="738">
        <v>550.39</v>
      </c>
      <c r="M738" s="738">
        <v>3302.34</v>
      </c>
      <c r="N738" s="737">
        <v>6</v>
      </c>
      <c r="O738" s="820">
        <v>2</v>
      </c>
      <c r="P738" s="738">
        <v>1651.17</v>
      </c>
      <c r="Q738" s="753">
        <v>0.5</v>
      </c>
      <c r="R738" s="737">
        <v>3</v>
      </c>
      <c r="S738" s="753">
        <v>0.5</v>
      </c>
      <c r="T738" s="820">
        <v>1</v>
      </c>
      <c r="U738" s="776">
        <v>0.5</v>
      </c>
    </row>
    <row r="739" spans="1:21" ht="14.4" customHeight="1" x14ac:dyDescent="0.3">
      <c r="A739" s="736">
        <v>21</v>
      </c>
      <c r="B739" s="737" t="s">
        <v>2715</v>
      </c>
      <c r="C739" s="737" t="s">
        <v>3131</v>
      </c>
      <c r="D739" s="818" t="s">
        <v>4783</v>
      </c>
      <c r="E739" s="819" t="s">
        <v>3155</v>
      </c>
      <c r="F739" s="737" t="s">
        <v>3126</v>
      </c>
      <c r="G739" s="737" t="s">
        <v>3750</v>
      </c>
      <c r="H739" s="737" t="s">
        <v>555</v>
      </c>
      <c r="I739" s="737" t="s">
        <v>3967</v>
      </c>
      <c r="J739" s="737" t="s">
        <v>3968</v>
      </c>
      <c r="K739" s="737" t="s">
        <v>3969</v>
      </c>
      <c r="L739" s="738">
        <v>1651.18</v>
      </c>
      <c r="M739" s="738">
        <v>1651.18</v>
      </c>
      <c r="N739" s="737">
        <v>1</v>
      </c>
      <c r="O739" s="820">
        <v>1</v>
      </c>
      <c r="P739" s="738"/>
      <c r="Q739" s="753">
        <v>0</v>
      </c>
      <c r="R739" s="737"/>
      <c r="S739" s="753">
        <v>0</v>
      </c>
      <c r="T739" s="820"/>
      <c r="U739" s="776">
        <v>0</v>
      </c>
    </row>
    <row r="740" spans="1:21" ht="14.4" customHeight="1" x14ac:dyDescent="0.3">
      <c r="A740" s="736">
        <v>21</v>
      </c>
      <c r="B740" s="737" t="s">
        <v>2715</v>
      </c>
      <c r="C740" s="737" t="s">
        <v>3131</v>
      </c>
      <c r="D740" s="818" t="s">
        <v>4783</v>
      </c>
      <c r="E740" s="819" t="s">
        <v>3155</v>
      </c>
      <c r="F740" s="737" t="s">
        <v>3126</v>
      </c>
      <c r="G740" s="737" t="s">
        <v>3750</v>
      </c>
      <c r="H740" s="737" t="s">
        <v>555</v>
      </c>
      <c r="I740" s="737" t="s">
        <v>3970</v>
      </c>
      <c r="J740" s="737" t="s">
        <v>3968</v>
      </c>
      <c r="K740" s="737" t="s">
        <v>3753</v>
      </c>
      <c r="L740" s="738">
        <v>550.39</v>
      </c>
      <c r="M740" s="738">
        <v>3302.34</v>
      </c>
      <c r="N740" s="737">
        <v>6</v>
      </c>
      <c r="O740" s="820">
        <v>2</v>
      </c>
      <c r="P740" s="738">
        <v>3302.34</v>
      </c>
      <c r="Q740" s="753">
        <v>1</v>
      </c>
      <c r="R740" s="737">
        <v>6</v>
      </c>
      <c r="S740" s="753">
        <v>1</v>
      </c>
      <c r="T740" s="820">
        <v>2</v>
      </c>
      <c r="U740" s="776">
        <v>1</v>
      </c>
    </row>
    <row r="741" spans="1:21" ht="14.4" customHeight="1" x14ac:dyDescent="0.3">
      <c r="A741" s="736">
        <v>21</v>
      </c>
      <c r="B741" s="737" t="s">
        <v>2715</v>
      </c>
      <c r="C741" s="737" t="s">
        <v>3131</v>
      </c>
      <c r="D741" s="818" t="s">
        <v>4783</v>
      </c>
      <c r="E741" s="819" t="s">
        <v>3155</v>
      </c>
      <c r="F741" s="737" t="s">
        <v>3126</v>
      </c>
      <c r="G741" s="737" t="s">
        <v>3971</v>
      </c>
      <c r="H741" s="737" t="s">
        <v>555</v>
      </c>
      <c r="I741" s="737" t="s">
        <v>3972</v>
      </c>
      <c r="J741" s="737" t="s">
        <v>3973</v>
      </c>
      <c r="K741" s="737" t="s">
        <v>3974</v>
      </c>
      <c r="L741" s="738">
        <v>31.09</v>
      </c>
      <c r="M741" s="738">
        <v>62.18</v>
      </c>
      <c r="N741" s="737">
        <v>2</v>
      </c>
      <c r="O741" s="820">
        <v>0.5</v>
      </c>
      <c r="P741" s="738"/>
      <c r="Q741" s="753">
        <v>0</v>
      </c>
      <c r="R741" s="737"/>
      <c r="S741" s="753">
        <v>0</v>
      </c>
      <c r="T741" s="820"/>
      <c r="U741" s="776">
        <v>0</v>
      </c>
    </row>
    <row r="742" spans="1:21" ht="14.4" customHeight="1" x14ac:dyDescent="0.3">
      <c r="A742" s="736">
        <v>21</v>
      </c>
      <c r="B742" s="737" t="s">
        <v>2715</v>
      </c>
      <c r="C742" s="737" t="s">
        <v>3131</v>
      </c>
      <c r="D742" s="818" t="s">
        <v>4783</v>
      </c>
      <c r="E742" s="819" t="s">
        <v>3155</v>
      </c>
      <c r="F742" s="737" t="s">
        <v>3126</v>
      </c>
      <c r="G742" s="737" t="s">
        <v>3971</v>
      </c>
      <c r="H742" s="737" t="s">
        <v>555</v>
      </c>
      <c r="I742" s="737" t="s">
        <v>3975</v>
      </c>
      <c r="J742" s="737" t="s">
        <v>3976</v>
      </c>
      <c r="K742" s="737" t="s">
        <v>3977</v>
      </c>
      <c r="L742" s="738">
        <v>62.18</v>
      </c>
      <c r="M742" s="738">
        <v>124.36</v>
      </c>
      <c r="N742" s="737">
        <v>2</v>
      </c>
      <c r="O742" s="820">
        <v>1</v>
      </c>
      <c r="P742" s="738">
        <v>124.36</v>
      </c>
      <c r="Q742" s="753">
        <v>1</v>
      </c>
      <c r="R742" s="737">
        <v>2</v>
      </c>
      <c r="S742" s="753">
        <v>1</v>
      </c>
      <c r="T742" s="820">
        <v>1</v>
      </c>
      <c r="U742" s="776">
        <v>1</v>
      </c>
    </row>
    <row r="743" spans="1:21" ht="14.4" customHeight="1" x14ac:dyDescent="0.3">
      <c r="A743" s="736">
        <v>21</v>
      </c>
      <c r="B743" s="737" t="s">
        <v>2715</v>
      </c>
      <c r="C743" s="737" t="s">
        <v>3131</v>
      </c>
      <c r="D743" s="818" t="s">
        <v>4783</v>
      </c>
      <c r="E743" s="819" t="s">
        <v>3155</v>
      </c>
      <c r="F743" s="737" t="s">
        <v>3126</v>
      </c>
      <c r="G743" s="737" t="s">
        <v>3302</v>
      </c>
      <c r="H743" s="737" t="s">
        <v>555</v>
      </c>
      <c r="I743" s="737" t="s">
        <v>2080</v>
      </c>
      <c r="J743" s="737" t="s">
        <v>3367</v>
      </c>
      <c r="K743" s="737" t="s">
        <v>3368</v>
      </c>
      <c r="L743" s="738">
        <v>5322.08</v>
      </c>
      <c r="M743" s="738">
        <v>10644.16</v>
      </c>
      <c r="N743" s="737">
        <v>2</v>
      </c>
      <c r="O743" s="820">
        <v>0.5</v>
      </c>
      <c r="P743" s="738">
        <v>10644.16</v>
      </c>
      <c r="Q743" s="753">
        <v>1</v>
      </c>
      <c r="R743" s="737">
        <v>2</v>
      </c>
      <c r="S743" s="753">
        <v>1</v>
      </c>
      <c r="T743" s="820">
        <v>0.5</v>
      </c>
      <c r="U743" s="776">
        <v>1</v>
      </c>
    </row>
    <row r="744" spans="1:21" ht="14.4" customHeight="1" x14ac:dyDescent="0.3">
      <c r="A744" s="736">
        <v>21</v>
      </c>
      <c r="B744" s="737" t="s">
        <v>2715</v>
      </c>
      <c r="C744" s="737" t="s">
        <v>3131</v>
      </c>
      <c r="D744" s="818" t="s">
        <v>4783</v>
      </c>
      <c r="E744" s="819" t="s">
        <v>3155</v>
      </c>
      <c r="F744" s="737" t="s">
        <v>3126</v>
      </c>
      <c r="G744" s="737" t="s">
        <v>3302</v>
      </c>
      <c r="H744" s="737" t="s">
        <v>1499</v>
      </c>
      <c r="I744" s="737" t="s">
        <v>1715</v>
      </c>
      <c r="J744" s="737" t="s">
        <v>2927</v>
      </c>
      <c r="K744" s="737" t="s">
        <v>2928</v>
      </c>
      <c r="L744" s="738">
        <v>1938.97</v>
      </c>
      <c r="M744" s="738">
        <v>7755.88</v>
      </c>
      <c r="N744" s="737">
        <v>4</v>
      </c>
      <c r="O744" s="820">
        <v>1</v>
      </c>
      <c r="P744" s="738"/>
      <c r="Q744" s="753">
        <v>0</v>
      </c>
      <c r="R744" s="737"/>
      <c r="S744" s="753">
        <v>0</v>
      </c>
      <c r="T744" s="820"/>
      <c r="U744" s="776">
        <v>0</v>
      </c>
    </row>
    <row r="745" spans="1:21" ht="14.4" customHeight="1" x14ac:dyDescent="0.3">
      <c r="A745" s="736">
        <v>21</v>
      </c>
      <c r="B745" s="737" t="s">
        <v>2715</v>
      </c>
      <c r="C745" s="737" t="s">
        <v>3131</v>
      </c>
      <c r="D745" s="818" t="s">
        <v>4783</v>
      </c>
      <c r="E745" s="819" t="s">
        <v>3155</v>
      </c>
      <c r="F745" s="737" t="s">
        <v>3126</v>
      </c>
      <c r="G745" s="737" t="s">
        <v>3222</v>
      </c>
      <c r="H745" s="737" t="s">
        <v>555</v>
      </c>
      <c r="I745" s="737" t="s">
        <v>3875</v>
      </c>
      <c r="J745" s="737" t="s">
        <v>907</v>
      </c>
      <c r="K745" s="737" t="s">
        <v>3876</v>
      </c>
      <c r="L745" s="738">
        <v>0</v>
      </c>
      <c r="M745" s="738">
        <v>0</v>
      </c>
      <c r="N745" s="737">
        <v>4</v>
      </c>
      <c r="O745" s="820">
        <v>1</v>
      </c>
      <c r="P745" s="738">
        <v>0</v>
      </c>
      <c r="Q745" s="753"/>
      <c r="R745" s="737">
        <v>1</v>
      </c>
      <c r="S745" s="753">
        <v>0.25</v>
      </c>
      <c r="T745" s="820">
        <v>0.5</v>
      </c>
      <c r="U745" s="776">
        <v>0.5</v>
      </c>
    </row>
    <row r="746" spans="1:21" ht="14.4" customHeight="1" x14ac:dyDescent="0.3">
      <c r="A746" s="736">
        <v>21</v>
      </c>
      <c r="B746" s="737" t="s">
        <v>2715</v>
      </c>
      <c r="C746" s="737" t="s">
        <v>3131</v>
      </c>
      <c r="D746" s="818" t="s">
        <v>4783</v>
      </c>
      <c r="E746" s="819" t="s">
        <v>3155</v>
      </c>
      <c r="F746" s="737" t="s">
        <v>3126</v>
      </c>
      <c r="G746" s="737" t="s">
        <v>3222</v>
      </c>
      <c r="H746" s="737" t="s">
        <v>555</v>
      </c>
      <c r="I746" s="737" t="s">
        <v>906</v>
      </c>
      <c r="J746" s="737" t="s">
        <v>907</v>
      </c>
      <c r="K746" s="737" t="s">
        <v>3223</v>
      </c>
      <c r="L746" s="738">
        <v>42.51</v>
      </c>
      <c r="M746" s="738">
        <v>170.04</v>
      </c>
      <c r="N746" s="737">
        <v>4</v>
      </c>
      <c r="O746" s="820">
        <v>1.5</v>
      </c>
      <c r="P746" s="738">
        <v>42.51</v>
      </c>
      <c r="Q746" s="753">
        <v>0.25</v>
      </c>
      <c r="R746" s="737">
        <v>1</v>
      </c>
      <c r="S746" s="753">
        <v>0.25</v>
      </c>
      <c r="T746" s="820">
        <v>0.5</v>
      </c>
      <c r="U746" s="776">
        <v>0.33333333333333331</v>
      </c>
    </row>
    <row r="747" spans="1:21" ht="14.4" customHeight="1" x14ac:dyDescent="0.3">
      <c r="A747" s="736">
        <v>21</v>
      </c>
      <c r="B747" s="737" t="s">
        <v>2715</v>
      </c>
      <c r="C747" s="737" t="s">
        <v>3131</v>
      </c>
      <c r="D747" s="818" t="s">
        <v>4783</v>
      </c>
      <c r="E747" s="819" t="s">
        <v>3155</v>
      </c>
      <c r="F747" s="737" t="s">
        <v>3126</v>
      </c>
      <c r="G747" s="737" t="s">
        <v>3224</v>
      </c>
      <c r="H747" s="737" t="s">
        <v>555</v>
      </c>
      <c r="I747" s="737" t="s">
        <v>3226</v>
      </c>
      <c r="J747" s="737" t="s">
        <v>807</v>
      </c>
      <c r="K747" s="737" t="s">
        <v>3225</v>
      </c>
      <c r="L747" s="738">
        <v>107.27</v>
      </c>
      <c r="M747" s="738">
        <v>643.62</v>
      </c>
      <c r="N747" s="737">
        <v>6</v>
      </c>
      <c r="O747" s="820">
        <v>1</v>
      </c>
      <c r="P747" s="738">
        <v>643.62</v>
      </c>
      <c r="Q747" s="753">
        <v>1</v>
      </c>
      <c r="R747" s="737">
        <v>6</v>
      </c>
      <c r="S747" s="753">
        <v>1</v>
      </c>
      <c r="T747" s="820">
        <v>1</v>
      </c>
      <c r="U747" s="776">
        <v>1</v>
      </c>
    </row>
    <row r="748" spans="1:21" ht="14.4" customHeight="1" x14ac:dyDescent="0.3">
      <c r="A748" s="736">
        <v>21</v>
      </c>
      <c r="B748" s="737" t="s">
        <v>2715</v>
      </c>
      <c r="C748" s="737" t="s">
        <v>3131</v>
      </c>
      <c r="D748" s="818" t="s">
        <v>4783</v>
      </c>
      <c r="E748" s="819" t="s">
        <v>3155</v>
      </c>
      <c r="F748" s="737" t="s">
        <v>3126</v>
      </c>
      <c r="G748" s="737" t="s">
        <v>3224</v>
      </c>
      <c r="H748" s="737" t="s">
        <v>555</v>
      </c>
      <c r="I748" s="737" t="s">
        <v>3978</v>
      </c>
      <c r="J748" s="737" t="s">
        <v>3979</v>
      </c>
      <c r="K748" s="737" t="s">
        <v>3980</v>
      </c>
      <c r="L748" s="738">
        <v>0</v>
      </c>
      <c r="M748" s="738">
        <v>0</v>
      </c>
      <c r="N748" s="737">
        <v>4</v>
      </c>
      <c r="O748" s="820">
        <v>0.5</v>
      </c>
      <c r="P748" s="738">
        <v>0</v>
      </c>
      <c r="Q748" s="753"/>
      <c r="R748" s="737">
        <v>4</v>
      </c>
      <c r="S748" s="753">
        <v>1</v>
      </c>
      <c r="T748" s="820">
        <v>0.5</v>
      </c>
      <c r="U748" s="776">
        <v>1</v>
      </c>
    </row>
    <row r="749" spans="1:21" ht="14.4" customHeight="1" x14ac:dyDescent="0.3">
      <c r="A749" s="736">
        <v>21</v>
      </c>
      <c r="B749" s="737" t="s">
        <v>2715</v>
      </c>
      <c r="C749" s="737" t="s">
        <v>3131</v>
      </c>
      <c r="D749" s="818" t="s">
        <v>4783</v>
      </c>
      <c r="E749" s="819" t="s">
        <v>3155</v>
      </c>
      <c r="F749" s="737" t="s">
        <v>3126</v>
      </c>
      <c r="G749" s="737" t="s">
        <v>3759</v>
      </c>
      <c r="H749" s="737" t="s">
        <v>555</v>
      </c>
      <c r="I749" s="737" t="s">
        <v>898</v>
      </c>
      <c r="J749" s="737" t="s">
        <v>899</v>
      </c>
      <c r="K749" s="737" t="s">
        <v>3981</v>
      </c>
      <c r="L749" s="738">
        <v>49.2</v>
      </c>
      <c r="M749" s="738">
        <v>98.4</v>
      </c>
      <c r="N749" s="737">
        <v>2</v>
      </c>
      <c r="O749" s="820">
        <v>0.5</v>
      </c>
      <c r="P749" s="738"/>
      <c r="Q749" s="753">
        <v>0</v>
      </c>
      <c r="R749" s="737"/>
      <c r="S749" s="753">
        <v>0</v>
      </c>
      <c r="T749" s="820"/>
      <c r="U749" s="776">
        <v>0</v>
      </c>
    </row>
    <row r="750" spans="1:21" ht="14.4" customHeight="1" x14ac:dyDescent="0.3">
      <c r="A750" s="736">
        <v>21</v>
      </c>
      <c r="B750" s="737" t="s">
        <v>2715</v>
      </c>
      <c r="C750" s="737" t="s">
        <v>3131</v>
      </c>
      <c r="D750" s="818" t="s">
        <v>4783</v>
      </c>
      <c r="E750" s="819" t="s">
        <v>3155</v>
      </c>
      <c r="F750" s="737" t="s">
        <v>3126</v>
      </c>
      <c r="G750" s="737" t="s">
        <v>3609</v>
      </c>
      <c r="H750" s="737" t="s">
        <v>1499</v>
      </c>
      <c r="I750" s="737" t="s">
        <v>3610</v>
      </c>
      <c r="J750" s="737" t="s">
        <v>3611</v>
      </c>
      <c r="K750" s="737" t="s">
        <v>3612</v>
      </c>
      <c r="L750" s="738">
        <v>2179.9299999999998</v>
      </c>
      <c r="M750" s="738">
        <v>10899.65</v>
      </c>
      <c r="N750" s="737">
        <v>5</v>
      </c>
      <c r="O750" s="820">
        <v>1</v>
      </c>
      <c r="P750" s="738">
        <v>10899.65</v>
      </c>
      <c r="Q750" s="753">
        <v>1</v>
      </c>
      <c r="R750" s="737">
        <v>5</v>
      </c>
      <c r="S750" s="753">
        <v>1</v>
      </c>
      <c r="T750" s="820">
        <v>1</v>
      </c>
      <c r="U750" s="776">
        <v>1</v>
      </c>
    </row>
    <row r="751" spans="1:21" ht="14.4" customHeight="1" x14ac:dyDescent="0.3">
      <c r="A751" s="736">
        <v>21</v>
      </c>
      <c r="B751" s="737" t="s">
        <v>2715</v>
      </c>
      <c r="C751" s="737" t="s">
        <v>3131</v>
      </c>
      <c r="D751" s="818" t="s">
        <v>4783</v>
      </c>
      <c r="E751" s="819" t="s">
        <v>3155</v>
      </c>
      <c r="F751" s="737" t="s">
        <v>3126</v>
      </c>
      <c r="G751" s="737" t="s">
        <v>3609</v>
      </c>
      <c r="H751" s="737" t="s">
        <v>1499</v>
      </c>
      <c r="I751" s="737" t="s">
        <v>3982</v>
      </c>
      <c r="J751" s="737" t="s">
        <v>3611</v>
      </c>
      <c r="K751" s="737" t="s">
        <v>3983</v>
      </c>
      <c r="L751" s="738">
        <v>6539.8</v>
      </c>
      <c r="M751" s="738">
        <v>19619.400000000001</v>
      </c>
      <c r="N751" s="737">
        <v>3</v>
      </c>
      <c r="O751" s="820">
        <v>1</v>
      </c>
      <c r="P751" s="738">
        <v>19619.400000000001</v>
      </c>
      <c r="Q751" s="753">
        <v>1</v>
      </c>
      <c r="R751" s="737">
        <v>3</v>
      </c>
      <c r="S751" s="753">
        <v>1</v>
      </c>
      <c r="T751" s="820">
        <v>1</v>
      </c>
      <c r="U751" s="776">
        <v>1</v>
      </c>
    </row>
    <row r="752" spans="1:21" ht="14.4" customHeight="1" x14ac:dyDescent="0.3">
      <c r="A752" s="736">
        <v>21</v>
      </c>
      <c r="B752" s="737" t="s">
        <v>2715</v>
      </c>
      <c r="C752" s="737" t="s">
        <v>3131</v>
      </c>
      <c r="D752" s="818" t="s">
        <v>4783</v>
      </c>
      <c r="E752" s="819" t="s">
        <v>3155</v>
      </c>
      <c r="F752" s="737" t="s">
        <v>3126</v>
      </c>
      <c r="G752" s="737" t="s">
        <v>3613</v>
      </c>
      <c r="H752" s="737" t="s">
        <v>555</v>
      </c>
      <c r="I752" s="737" t="s">
        <v>3614</v>
      </c>
      <c r="J752" s="737" t="s">
        <v>3615</v>
      </c>
      <c r="K752" s="737" t="s">
        <v>3616</v>
      </c>
      <c r="L752" s="738">
        <v>2615.92</v>
      </c>
      <c r="M752" s="738">
        <v>10463.68</v>
      </c>
      <c r="N752" s="737">
        <v>4</v>
      </c>
      <c r="O752" s="820">
        <v>0.5</v>
      </c>
      <c r="P752" s="738"/>
      <c r="Q752" s="753">
        <v>0</v>
      </c>
      <c r="R752" s="737"/>
      <c r="S752" s="753">
        <v>0</v>
      </c>
      <c r="T752" s="820"/>
      <c r="U752" s="776">
        <v>0</v>
      </c>
    </row>
    <row r="753" spans="1:21" ht="14.4" customHeight="1" x14ac:dyDescent="0.3">
      <c r="A753" s="736">
        <v>21</v>
      </c>
      <c r="B753" s="737" t="s">
        <v>2715</v>
      </c>
      <c r="C753" s="737" t="s">
        <v>3131</v>
      </c>
      <c r="D753" s="818" t="s">
        <v>4783</v>
      </c>
      <c r="E753" s="819" t="s">
        <v>3155</v>
      </c>
      <c r="F753" s="737" t="s">
        <v>3126</v>
      </c>
      <c r="G753" s="737" t="s">
        <v>3291</v>
      </c>
      <c r="H753" s="737" t="s">
        <v>555</v>
      </c>
      <c r="I753" s="737" t="s">
        <v>3417</v>
      </c>
      <c r="J753" s="737" t="s">
        <v>3149</v>
      </c>
      <c r="K753" s="737"/>
      <c r="L753" s="738">
        <v>0</v>
      </c>
      <c r="M753" s="738">
        <v>0</v>
      </c>
      <c r="N753" s="737">
        <v>1</v>
      </c>
      <c r="O753" s="820">
        <v>0.5</v>
      </c>
      <c r="P753" s="738">
        <v>0</v>
      </c>
      <c r="Q753" s="753"/>
      <c r="R753" s="737">
        <v>1</v>
      </c>
      <c r="S753" s="753">
        <v>1</v>
      </c>
      <c r="T753" s="820">
        <v>0.5</v>
      </c>
      <c r="U753" s="776">
        <v>1</v>
      </c>
    </row>
    <row r="754" spans="1:21" ht="14.4" customHeight="1" x14ac:dyDescent="0.3">
      <c r="A754" s="736">
        <v>21</v>
      </c>
      <c r="B754" s="737" t="s">
        <v>2715</v>
      </c>
      <c r="C754" s="737" t="s">
        <v>3131</v>
      </c>
      <c r="D754" s="818" t="s">
        <v>4783</v>
      </c>
      <c r="E754" s="819" t="s">
        <v>3155</v>
      </c>
      <c r="F754" s="737" t="s">
        <v>3126</v>
      </c>
      <c r="G754" s="737" t="s">
        <v>3490</v>
      </c>
      <c r="H754" s="737" t="s">
        <v>555</v>
      </c>
      <c r="I754" s="737" t="s">
        <v>1773</v>
      </c>
      <c r="J754" s="737" t="s">
        <v>1774</v>
      </c>
      <c r="K754" s="737" t="s">
        <v>3491</v>
      </c>
      <c r="L754" s="738">
        <v>48.09</v>
      </c>
      <c r="M754" s="738">
        <v>48.09</v>
      </c>
      <c r="N754" s="737">
        <v>1</v>
      </c>
      <c r="O754" s="820">
        <v>1</v>
      </c>
      <c r="P754" s="738"/>
      <c r="Q754" s="753">
        <v>0</v>
      </c>
      <c r="R754" s="737"/>
      <c r="S754" s="753">
        <v>0</v>
      </c>
      <c r="T754" s="820"/>
      <c r="U754" s="776">
        <v>0</v>
      </c>
    </row>
    <row r="755" spans="1:21" ht="14.4" customHeight="1" x14ac:dyDescent="0.3">
      <c r="A755" s="736">
        <v>21</v>
      </c>
      <c r="B755" s="737" t="s">
        <v>2715</v>
      </c>
      <c r="C755" s="737" t="s">
        <v>3131</v>
      </c>
      <c r="D755" s="818" t="s">
        <v>4783</v>
      </c>
      <c r="E755" s="819" t="s">
        <v>3155</v>
      </c>
      <c r="F755" s="737" t="s">
        <v>3126</v>
      </c>
      <c r="G755" s="737" t="s">
        <v>3620</v>
      </c>
      <c r="H755" s="737" t="s">
        <v>555</v>
      </c>
      <c r="I755" s="737" t="s">
        <v>3762</v>
      </c>
      <c r="J755" s="737" t="s">
        <v>3763</v>
      </c>
      <c r="K755" s="737" t="s">
        <v>3590</v>
      </c>
      <c r="L755" s="738">
        <v>3689.11</v>
      </c>
      <c r="M755" s="738">
        <v>7378.22</v>
      </c>
      <c r="N755" s="737">
        <v>2</v>
      </c>
      <c r="O755" s="820">
        <v>1.5</v>
      </c>
      <c r="P755" s="738"/>
      <c r="Q755" s="753">
        <v>0</v>
      </c>
      <c r="R755" s="737"/>
      <c r="S755" s="753">
        <v>0</v>
      </c>
      <c r="T755" s="820"/>
      <c r="U755" s="776">
        <v>0</v>
      </c>
    </row>
    <row r="756" spans="1:21" ht="14.4" customHeight="1" x14ac:dyDescent="0.3">
      <c r="A756" s="736">
        <v>21</v>
      </c>
      <c r="B756" s="737" t="s">
        <v>2715</v>
      </c>
      <c r="C756" s="737" t="s">
        <v>3131</v>
      </c>
      <c r="D756" s="818" t="s">
        <v>4783</v>
      </c>
      <c r="E756" s="819" t="s">
        <v>3155</v>
      </c>
      <c r="F756" s="737" t="s">
        <v>3126</v>
      </c>
      <c r="G756" s="737" t="s">
        <v>3620</v>
      </c>
      <c r="H756" s="737" t="s">
        <v>1499</v>
      </c>
      <c r="I756" s="737" t="s">
        <v>3621</v>
      </c>
      <c r="J756" s="737" t="s">
        <v>3622</v>
      </c>
      <c r="K756" s="737" t="s">
        <v>3623</v>
      </c>
      <c r="L756" s="738">
        <v>3689.11</v>
      </c>
      <c r="M756" s="738">
        <v>18445.55</v>
      </c>
      <c r="N756" s="737">
        <v>5</v>
      </c>
      <c r="O756" s="820">
        <v>4</v>
      </c>
      <c r="P756" s="738">
        <v>18445.55</v>
      </c>
      <c r="Q756" s="753">
        <v>1</v>
      </c>
      <c r="R756" s="737">
        <v>5</v>
      </c>
      <c r="S756" s="753">
        <v>1</v>
      </c>
      <c r="T756" s="820">
        <v>4</v>
      </c>
      <c r="U756" s="776">
        <v>1</v>
      </c>
    </row>
    <row r="757" spans="1:21" ht="14.4" customHeight="1" x14ac:dyDescent="0.3">
      <c r="A757" s="736">
        <v>21</v>
      </c>
      <c r="B757" s="737" t="s">
        <v>2715</v>
      </c>
      <c r="C757" s="737" t="s">
        <v>3131</v>
      </c>
      <c r="D757" s="818" t="s">
        <v>4783</v>
      </c>
      <c r="E757" s="819" t="s">
        <v>3155</v>
      </c>
      <c r="F757" s="737" t="s">
        <v>3126</v>
      </c>
      <c r="G757" s="737" t="s">
        <v>3620</v>
      </c>
      <c r="H757" s="737" t="s">
        <v>1499</v>
      </c>
      <c r="I757" s="737" t="s">
        <v>3886</v>
      </c>
      <c r="J757" s="737" t="s">
        <v>3622</v>
      </c>
      <c r="K757" s="737" t="s">
        <v>3887</v>
      </c>
      <c r="L757" s="738">
        <v>3689.11</v>
      </c>
      <c r="M757" s="738">
        <v>14756.44</v>
      </c>
      <c r="N757" s="737">
        <v>4</v>
      </c>
      <c r="O757" s="820">
        <v>2</v>
      </c>
      <c r="P757" s="738">
        <v>14756.44</v>
      </c>
      <c r="Q757" s="753">
        <v>1</v>
      </c>
      <c r="R757" s="737">
        <v>4</v>
      </c>
      <c r="S757" s="753">
        <v>1</v>
      </c>
      <c r="T757" s="820">
        <v>2</v>
      </c>
      <c r="U757" s="776">
        <v>1</v>
      </c>
    </row>
    <row r="758" spans="1:21" ht="14.4" customHeight="1" x14ac:dyDescent="0.3">
      <c r="A758" s="736">
        <v>21</v>
      </c>
      <c r="B758" s="737" t="s">
        <v>2715</v>
      </c>
      <c r="C758" s="737" t="s">
        <v>3131</v>
      </c>
      <c r="D758" s="818" t="s">
        <v>4783</v>
      </c>
      <c r="E758" s="819" t="s">
        <v>3155</v>
      </c>
      <c r="F758" s="737" t="s">
        <v>3126</v>
      </c>
      <c r="G758" s="737" t="s">
        <v>3764</v>
      </c>
      <c r="H758" s="737" t="s">
        <v>555</v>
      </c>
      <c r="I758" s="737" t="s">
        <v>3984</v>
      </c>
      <c r="J758" s="737" t="s">
        <v>3985</v>
      </c>
      <c r="K758" s="737" t="s">
        <v>3986</v>
      </c>
      <c r="L758" s="738">
        <v>35.28</v>
      </c>
      <c r="M758" s="738">
        <v>141.12</v>
      </c>
      <c r="N758" s="737">
        <v>4</v>
      </c>
      <c r="O758" s="820">
        <v>0.5</v>
      </c>
      <c r="P758" s="738"/>
      <c r="Q758" s="753">
        <v>0</v>
      </c>
      <c r="R758" s="737"/>
      <c r="S758" s="753">
        <v>0</v>
      </c>
      <c r="T758" s="820"/>
      <c r="U758" s="776">
        <v>0</v>
      </c>
    </row>
    <row r="759" spans="1:21" ht="14.4" customHeight="1" x14ac:dyDescent="0.3">
      <c r="A759" s="736">
        <v>21</v>
      </c>
      <c r="B759" s="737" t="s">
        <v>2715</v>
      </c>
      <c r="C759" s="737" t="s">
        <v>3131</v>
      </c>
      <c r="D759" s="818" t="s">
        <v>4783</v>
      </c>
      <c r="E759" s="819" t="s">
        <v>3155</v>
      </c>
      <c r="F759" s="737" t="s">
        <v>3126</v>
      </c>
      <c r="G759" s="737" t="s">
        <v>3376</v>
      </c>
      <c r="H759" s="737" t="s">
        <v>555</v>
      </c>
      <c r="I759" s="737" t="s">
        <v>3987</v>
      </c>
      <c r="J759" s="737" t="s">
        <v>3988</v>
      </c>
      <c r="K759" s="737" t="s">
        <v>3989</v>
      </c>
      <c r="L759" s="738">
        <v>0</v>
      </c>
      <c r="M759" s="738">
        <v>0</v>
      </c>
      <c r="N759" s="737">
        <v>2</v>
      </c>
      <c r="O759" s="820">
        <v>2</v>
      </c>
      <c r="P759" s="738"/>
      <c r="Q759" s="753"/>
      <c r="R759" s="737"/>
      <c r="S759" s="753">
        <v>0</v>
      </c>
      <c r="T759" s="820"/>
      <c r="U759" s="776">
        <v>0</v>
      </c>
    </row>
    <row r="760" spans="1:21" ht="14.4" customHeight="1" x14ac:dyDescent="0.3">
      <c r="A760" s="736">
        <v>21</v>
      </c>
      <c r="B760" s="737" t="s">
        <v>2715</v>
      </c>
      <c r="C760" s="737" t="s">
        <v>3131</v>
      </c>
      <c r="D760" s="818" t="s">
        <v>4783</v>
      </c>
      <c r="E760" s="819" t="s">
        <v>3155</v>
      </c>
      <c r="F760" s="737" t="s">
        <v>3126</v>
      </c>
      <c r="G760" s="737" t="s">
        <v>3376</v>
      </c>
      <c r="H760" s="737" t="s">
        <v>555</v>
      </c>
      <c r="I760" s="737" t="s">
        <v>1187</v>
      </c>
      <c r="J760" s="737" t="s">
        <v>3990</v>
      </c>
      <c r="K760" s="737" t="s">
        <v>3991</v>
      </c>
      <c r="L760" s="738">
        <v>0</v>
      </c>
      <c r="M760" s="738">
        <v>0</v>
      </c>
      <c r="N760" s="737">
        <v>1</v>
      </c>
      <c r="O760" s="820">
        <v>0.5</v>
      </c>
      <c r="P760" s="738">
        <v>0</v>
      </c>
      <c r="Q760" s="753"/>
      <c r="R760" s="737">
        <v>1</v>
      </c>
      <c r="S760" s="753">
        <v>1</v>
      </c>
      <c r="T760" s="820">
        <v>0.5</v>
      </c>
      <c r="U760" s="776">
        <v>1</v>
      </c>
    </row>
    <row r="761" spans="1:21" ht="14.4" customHeight="1" x14ac:dyDescent="0.3">
      <c r="A761" s="736">
        <v>21</v>
      </c>
      <c r="B761" s="737" t="s">
        <v>2715</v>
      </c>
      <c r="C761" s="737" t="s">
        <v>3131</v>
      </c>
      <c r="D761" s="818" t="s">
        <v>4783</v>
      </c>
      <c r="E761" s="819" t="s">
        <v>3155</v>
      </c>
      <c r="F761" s="737" t="s">
        <v>3126</v>
      </c>
      <c r="G761" s="737" t="s">
        <v>3380</v>
      </c>
      <c r="H761" s="737" t="s">
        <v>555</v>
      </c>
      <c r="I761" s="737" t="s">
        <v>783</v>
      </c>
      <c r="J761" s="737" t="s">
        <v>3382</v>
      </c>
      <c r="K761" s="737" t="s">
        <v>3492</v>
      </c>
      <c r="L761" s="738">
        <v>73.989999999999995</v>
      </c>
      <c r="M761" s="738">
        <v>73.989999999999995</v>
      </c>
      <c r="N761" s="737">
        <v>1</v>
      </c>
      <c r="O761" s="820">
        <v>1</v>
      </c>
      <c r="P761" s="738"/>
      <c r="Q761" s="753">
        <v>0</v>
      </c>
      <c r="R761" s="737"/>
      <c r="S761" s="753">
        <v>0</v>
      </c>
      <c r="T761" s="820"/>
      <c r="U761" s="776">
        <v>0</v>
      </c>
    </row>
    <row r="762" spans="1:21" ht="14.4" customHeight="1" x14ac:dyDescent="0.3">
      <c r="A762" s="736">
        <v>21</v>
      </c>
      <c r="B762" s="737" t="s">
        <v>2715</v>
      </c>
      <c r="C762" s="737" t="s">
        <v>3131</v>
      </c>
      <c r="D762" s="818" t="s">
        <v>4783</v>
      </c>
      <c r="E762" s="819" t="s">
        <v>3155</v>
      </c>
      <c r="F762" s="737" t="s">
        <v>3126</v>
      </c>
      <c r="G762" s="737" t="s">
        <v>3230</v>
      </c>
      <c r="H762" s="737" t="s">
        <v>555</v>
      </c>
      <c r="I762" s="737" t="s">
        <v>3992</v>
      </c>
      <c r="J762" s="737" t="s">
        <v>3993</v>
      </c>
      <c r="K762" s="737" t="s">
        <v>3994</v>
      </c>
      <c r="L762" s="738">
        <v>35.17</v>
      </c>
      <c r="M762" s="738">
        <v>70.34</v>
      </c>
      <c r="N762" s="737">
        <v>2</v>
      </c>
      <c r="O762" s="820">
        <v>1</v>
      </c>
      <c r="P762" s="738"/>
      <c r="Q762" s="753">
        <v>0</v>
      </c>
      <c r="R762" s="737"/>
      <c r="S762" s="753">
        <v>0</v>
      </c>
      <c r="T762" s="820"/>
      <c r="U762" s="776">
        <v>0</v>
      </c>
    </row>
    <row r="763" spans="1:21" ht="14.4" customHeight="1" x14ac:dyDescent="0.3">
      <c r="A763" s="736">
        <v>21</v>
      </c>
      <c r="B763" s="737" t="s">
        <v>2715</v>
      </c>
      <c r="C763" s="737" t="s">
        <v>3131</v>
      </c>
      <c r="D763" s="818" t="s">
        <v>4783</v>
      </c>
      <c r="E763" s="819" t="s">
        <v>3155</v>
      </c>
      <c r="F763" s="737" t="s">
        <v>3126</v>
      </c>
      <c r="G763" s="737" t="s">
        <v>3493</v>
      </c>
      <c r="H763" s="737" t="s">
        <v>555</v>
      </c>
      <c r="I763" s="737" t="s">
        <v>810</v>
      </c>
      <c r="J763" s="737" t="s">
        <v>3494</v>
      </c>
      <c r="K763" s="737" t="s">
        <v>3495</v>
      </c>
      <c r="L763" s="738">
        <v>88.76</v>
      </c>
      <c r="M763" s="738">
        <v>266.28000000000003</v>
      </c>
      <c r="N763" s="737">
        <v>3</v>
      </c>
      <c r="O763" s="820">
        <v>1.5</v>
      </c>
      <c r="P763" s="738">
        <v>266.28000000000003</v>
      </c>
      <c r="Q763" s="753">
        <v>1</v>
      </c>
      <c r="R763" s="737">
        <v>3</v>
      </c>
      <c r="S763" s="753">
        <v>1</v>
      </c>
      <c r="T763" s="820">
        <v>1.5</v>
      </c>
      <c r="U763" s="776">
        <v>1</v>
      </c>
    </row>
    <row r="764" spans="1:21" ht="14.4" customHeight="1" x14ac:dyDescent="0.3">
      <c r="A764" s="736">
        <v>21</v>
      </c>
      <c r="B764" s="737" t="s">
        <v>2715</v>
      </c>
      <c r="C764" s="737" t="s">
        <v>3131</v>
      </c>
      <c r="D764" s="818" t="s">
        <v>4783</v>
      </c>
      <c r="E764" s="819" t="s">
        <v>3155</v>
      </c>
      <c r="F764" s="737" t="s">
        <v>3126</v>
      </c>
      <c r="G764" s="737" t="s">
        <v>3496</v>
      </c>
      <c r="H764" s="737" t="s">
        <v>555</v>
      </c>
      <c r="I764" s="737" t="s">
        <v>3632</v>
      </c>
      <c r="J764" s="737" t="s">
        <v>3633</v>
      </c>
      <c r="K764" s="737" t="s">
        <v>3634</v>
      </c>
      <c r="L764" s="738">
        <v>550.39</v>
      </c>
      <c r="M764" s="738">
        <v>3302.34</v>
      </c>
      <c r="N764" s="737">
        <v>6</v>
      </c>
      <c r="O764" s="820">
        <v>2</v>
      </c>
      <c r="P764" s="738">
        <v>3302.34</v>
      </c>
      <c r="Q764" s="753">
        <v>1</v>
      </c>
      <c r="R764" s="737">
        <v>6</v>
      </c>
      <c r="S764" s="753">
        <v>1</v>
      </c>
      <c r="T764" s="820">
        <v>2</v>
      </c>
      <c r="U764" s="776">
        <v>1</v>
      </c>
    </row>
    <row r="765" spans="1:21" ht="14.4" customHeight="1" x14ac:dyDescent="0.3">
      <c r="A765" s="736">
        <v>21</v>
      </c>
      <c r="B765" s="737" t="s">
        <v>2715</v>
      </c>
      <c r="C765" s="737" t="s">
        <v>3131</v>
      </c>
      <c r="D765" s="818" t="s">
        <v>4783</v>
      </c>
      <c r="E765" s="819" t="s">
        <v>3155</v>
      </c>
      <c r="F765" s="737" t="s">
        <v>3126</v>
      </c>
      <c r="G765" s="737" t="s">
        <v>3496</v>
      </c>
      <c r="H765" s="737" t="s">
        <v>1499</v>
      </c>
      <c r="I765" s="737" t="s">
        <v>3497</v>
      </c>
      <c r="J765" s="737" t="s">
        <v>3498</v>
      </c>
      <c r="K765" s="737" t="s">
        <v>3499</v>
      </c>
      <c r="L765" s="738">
        <v>550.39</v>
      </c>
      <c r="M765" s="738">
        <v>55038.999999999985</v>
      </c>
      <c r="N765" s="737">
        <v>100</v>
      </c>
      <c r="O765" s="820">
        <v>33.5</v>
      </c>
      <c r="P765" s="738">
        <v>34674.569999999985</v>
      </c>
      <c r="Q765" s="753">
        <v>0.62999999999999989</v>
      </c>
      <c r="R765" s="737">
        <v>63</v>
      </c>
      <c r="S765" s="753">
        <v>0.63</v>
      </c>
      <c r="T765" s="820">
        <v>21</v>
      </c>
      <c r="U765" s="776">
        <v>0.62686567164179108</v>
      </c>
    </row>
    <row r="766" spans="1:21" ht="14.4" customHeight="1" x14ac:dyDescent="0.3">
      <c r="A766" s="736">
        <v>21</v>
      </c>
      <c r="B766" s="737" t="s">
        <v>2715</v>
      </c>
      <c r="C766" s="737" t="s">
        <v>3131</v>
      </c>
      <c r="D766" s="818" t="s">
        <v>4783</v>
      </c>
      <c r="E766" s="819" t="s">
        <v>3155</v>
      </c>
      <c r="F766" s="737" t="s">
        <v>3126</v>
      </c>
      <c r="G766" s="737" t="s">
        <v>3312</v>
      </c>
      <c r="H766" s="737" t="s">
        <v>555</v>
      </c>
      <c r="I766" s="737" t="s">
        <v>3313</v>
      </c>
      <c r="J766" s="737" t="s">
        <v>872</v>
      </c>
      <c r="K766" s="737" t="s">
        <v>3314</v>
      </c>
      <c r="L766" s="738">
        <v>0</v>
      </c>
      <c r="M766" s="738">
        <v>0</v>
      </c>
      <c r="N766" s="737">
        <v>1</v>
      </c>
      <c r="O766" s="820">
        <v>1</v>
      </c>
      <c r="P766" s="738"/>
      <c r="Q766" s="753"/>
      <c r="R766" s="737"/>
      <c r="S766" s="753">
        <v>0</v>
      </c>
      <c r="T766" s="820"/>
      <c r="U766" s="776">
        <v>0</v>
      </c>
    </row>
    <row r="767" spans="1:21" ht="14.4" customHeight="1" x14ac:dyDescent="0.3">
      <c r="A767" s="736">
        <v>21</v>
      </c>
      <c r="B767" s="737" t="s">
        <v>2715</v>
      </c>
      <c r="C767" s="737" t="s">
        <v>3131</v>
      </c>
      <c r="D767" s="818" t="s">
        <v>4783</v>
      </c>
      <c r="E767" s="819" t="s">
        <v>3155</v>
      </c>
      <c r="F767" s="737" t="s">
        <v>3126</v>
      </c>
      <c r="G767" s="737" t="s">
        <v>3312</v>
      </c>
      <c r="H767" s="737" t="s">
        <v>555</v>
      </c>
      <c r="I767" s="737" t="s">
        <v>871</v>
      </c>
      <c r="J767" s="737" t="s">
        <v>872</v>
      </c>
      <c r="K767" s="737" t="s">
        <v>3384</v>
      </c>
      <c r="L767" s="738">
        <v>0</v>
      </c>
      <c r="M767" s="738">
        <v>0</v>
      </c>
      <c r="N767" s="737">
        <v>6</v>
      </c>
      <c r="O767" s="820">
        <v>4.5</v>
      </c>
      <c r="P767" s="738">
        <v>0</v>
      </c>
      <c r="Q767" s="753"/>
      <c r="R767" s="737">
        <v>3</v>
      </c>
      <c r="S767" s="753">
        <v>0.5</v>
      </c>
      <c r="T767" s="820">
        <v>2</v>
      </c>
      <c r="U767" s="776">
        <v>0.44444444444444442</v>
      </c>
    </row>
    <row r="768" spans="1:21" ht="14.4" customHeight="1" x14ac:dyDescent="0.3">
      <c r="A768" s="736">
        <v>21</v>
      </c>
      <c r="B768" s="737" t="s">
        <v>2715</v>
      </c>
      <c r="C768" s="737" t="s">
        <v>3131</v>
      </c>
      <c r="D768" s="818" t="s">
        <v>4783</v>
      </c>
      <c r="E768" s="819" t="s">
        <v>3155</v>
      </c>
      <c r="F768" s="737" t="s">
        <v>3126</v>
      </c>
      <c r="G768" s="737" t="s">
        <v>3635</v>
      </c>
      <c r="H768" s="737" t="s">
        <v>1499</v>
      </c>
      <c r="I768" s="737" t="s">
        <v>3995</v>
      </c>
      <c r="J768" s="737" t="s">
        <v>1528</v>
      </c>
      <c r="K768" s="737" t="s">
        <v>3996</v>
      </c>
      <c r="L768" s="738">
        <v>77.790000000000006</v>
      </c>
      <c r="M768" s="738">
        <v>77.790000000000006</v>
      </c>
      <c r="N768" s="737">
        <v>1</v>
      </c>
      <c r="O768" s="820">
        <v>1</v>
      </c>
      <c r="P768" s="738"/>
      <c r="Q768" s="753">
        <v>0</v>
      </c>
      <c r="R768" s="737"/>
      <c r="S768" s="753">
        <v>0</v>
      </c>
      <c r="T768" s="820"/>
      <c r="U768" s="776">
        <v>0</v>
      </c>
    </row>
    <row r="769" spans="1:21" ht="14.4" customHeight="1" x14ac:dyDescent="0.3">
      <c r="A769" s="736">
        <v>21</v>
      </c>
      <c r="B769" s="737" t="s">
        <v>2715</v>
      </c>
      <c r="C769" s="737" t="s">
        <v>3131</v>
      </c>
      <c r="D769" s="818" t="s">
        <v>4783</v>
      </c>
      <c r="E769" s="819" t="s">
        <v>3155</v>
      </c>
      <c r="F769" s="737" t="s">
        <v>3126</v>
      </c>
      <c r="G769" s="737" t="s">
        <v>3385</v>
      </c>
      <c r="H769" s="737" t="s">
        <v>555</v>
      </c>
      <c r="I769" s="737" t="s">
        <v>3386</v>
      </c>
      <c r="J769" s="737" t="s">
        <v>3387</v>
      </c>
      <c r="K769" s="737" t="s">
        <v>3388</v>
      </c>
      <c r="L769" s="738">
        <v>256.67</v>
      </c>
      <c r="M769" s="738">
        <v>2053.36</v>
      </c>
      <c r="N769" s="737">
        <v>8</v>
      </c>
      <c r="O769" s="820">
        <v>8</v>
      </c>
      <c r="P769" s="738">
        <v>1026.68</v>
      </c>
      <c r="Q769" s="753">
        <v>0.5</v>
      </c>
      <c r="R769" s="737">
        <v>4</v>
      </c>
      <c r="S769" s="753">
        <v>0.5</v>
      </c>
      <c r="T769" s="820">
        <v>4</v>
      </c>
      <c r="U769" s="776">
        <v>0.5</v>
      </c>
    </row>
    <row r="770" spans="1:21" ht="14.4" customHeight="1" x14ac:dyDescent="0.3">
      <c r="A770" s="736">
        <v>21</v>
      </c>
      <c r="B770" s="737" t="s">
        <v>2715</v>
      </c>
      <c r="C770" s="737" t="s">
        <v>3131</v>
      </c>
      <c r="D770" s="818" t="s">
        <v>4783</v>
      </c>
      <c r="E770" s="819" t="s">
        <v>3155</v>
      </c>
      <c r="F770" s="737" t="s">
        <v>3126</v>
      </c>
      <c r="G770" s="737" t="s">
        <v>3997</v>
      </c>
      <c r="H770" s="737" t="s">
        <v>555</v>
      </c>
      <c r="I770" s="737" t="s">
        <v>3998</v>
      </c>
      <c r="J770" s="737" t="s">
        <v>3999</v>
      </c>
      <c r="K770" s="737" t="s">
        <v>4000</v>
      </c>
      <c r="L770" s="738">
        <v>0</v>
      </c>
      <c r="M770" s="738">
        <v>0</v>
      </c>
      <c r="N770" s="737">
        <v>1</v>
      </c>
      <c r="O770" s="820">
        <v>1</v>
      </c>
      <c r="P770" s="738">
        <v>0</v>
      </c>
      <c r="Q770" s="753"/>
      <c r="R770" s="737">
        <v>1</v>
      </c>
      <c r="S770" s="753">
        <v>1</v>
      </c>
      <c r="T770" s="820">
        <v>1</v>
      </c>
      <c r="U770" s="776">
        <v>1</v>
      </c>
    </row>
    <row r="771" spans="1:21" ht="14.4" customHeight="1" x14ac:dyDescent="0.3">
      <c r="A771" s="736">
        <v>21</v>
      </c>
      <c r="B771" s="737" t="s">
        <v>2715</v>
      </c>
      <c r="C771" s="737" t="s">
        <v>3131</v>
      </c>
      <c r="D771" s="818" t="s">
        <v>4783</v>
      </c>
      <c r="E771" s="819" t="s">
        <v>3155</v>
      </c>
      <c r="F771" s="737" t="s">
        <v>3126</v>
      </c>
      <c r="G771" s="737" t="s">
        <v>3236</v>
      </c>
      <c r="H771" s="737" t="s">
        <v>555</v>
      </c>
      <c r="I771" s="737" t="s">
        <v>3237</v>
      </c>
      <c r="J771" s="737" t="s">
        <v>3238</v>
      </c>
      <c r="K771" s="737" t="s">
        <v>3239</v>
      </c>
      <c r="L771" s="738">
        <v>727.03</v>
      </c>
      <c r="M771" s="738">
        <v>4362.18</v>
      </c>
      <c r="N771" s="737">
        <v>6</v>
      </c>
      <c r="O771" s="820">
        <v>1.5</v>
      </c>
      <c r="P771" s="738">
        <v>2181.09</v>
      </c>
      <c r="Q771" s="753">
        <v>0.5</v>
      </c>
      <c r="R771" s="737">
        <v>3</v>
      </c>
      <c r="S771" s="753">
        <v>0.5</v>
      </c>
      <c r="T771" s="820">
        <v>0.5</v>
      </c>
      <c r="U771" s="776">
        <v>0.33333333333333331</v>
      </c>
    </row>
    <row r="772" spans="1:21" ht="14.4" customHeight="1" x14ac:dyDescent="0.3">
      <c r="A772" s="736">
        <v>21</v>
      </c>
      <c r="B772" s="737" t="s">
        <v>2715</v>
      </c>
      <c r="C772" s="737" t="s">
        <v>3131</v>
      </c>
      <c r="D772" s="818" t="s">
        <v>4783</v>
      </c>
      <c r="E772" s="819" t="s">
        <v>3155</v>
      </c>
      <c r="F772" s="737" t="s">
        <v>3126</v>
      </c>
      <c r="G772" s="737" t="s">
        <v>3240</v>
      </c>
      <c r="H772" s="737" t="s">
        <v>555</v>
      </c>
      <c r="I772" s="737" t="s">
        <v>875</v>
      </c>
      <c r="J772" s="737" t="s">
        <v>876</v>
      </c>
      <c r="K772" s="737" t="s">
        <v>3241</v>
      </c>
      <c r="L772" s="738">
        <v>53.57</v>
      </c>
      <c r="M772" s="738">
        <v>3642.7599999999998</v>
      </c>
      <c r="N772" s="737">
        <v>68</v>
      </c>
      <c r="O772" s="820">
        <v>22</v>
      </c>
      <c r="P772" s="738">
        <v>3053.49</v>
      </c>
      <c r="Q772" s="753">
        <v>0.83823529411764708</v>
      </c>
      <c r="R772" s="737">
        <v>57</v>
      </c>
      <c r="S772" s="753">
        <v>0.83823529411764708</v>
      </c>
      <c r="T772" s="820">
        <v>17</v>
      </c>
      <c r="U772" s="776">
        <v>0.77272727272727271</v>
      </c>
    </row>
    <row r="773" spans="1:21" ht="14.4" customHeight="1" x14ac:dyDescent="0.3">
      <c r="A773" s="736">
        <v>21</v>
      </c>
      <c r="B773" s="737" t="s">
        <v>2715</v>
      </c>
      <c r="C773" s="737" t="s">
        <v>3131</v>
      </c>
      <c r="D773" s="818" t="s">
        <v>4783</v>
      </c>
      <c r="E773" s="819" t="s">
        <v>3155</v>
      </c>
      <c r="F773" s="737" t="s">
        <v>3126</v>
      </c>
      <c r="G773" s="737" t="s">
        <v>3242</v>
      </c>
      <c r="H773" s="737" t="s">
        <v>555</v>
      </c>
      <c r="I773" s="737" t="s">
        <v>4001</v>
      </c>
      <c r="J773" s="737" t="s">
        <v>4002</v>
      </c>
      <c r="K773" s="737" t="s">
        <v>4003</v>
      </c>
      <c r="L773" s="738">
        <v>234.07</v>
      </c>
      <c r="M773" s="738">
        <v>234.07</v>
      </c>
      <c r="N773" s="737">
        <v>1</v>
      </c>
      <c r="O773" s="820">
        <v>0.5</v>
      </c>
      <c r="P773" s="738"/>
      <c r="Q773" s="753">
        <v>0</v>
      </c>
      <c r="R773" s="737"/>
      <c r="S773" s="753">
        <v>0</v>
      </c>
      <c r="T773" s="820"/>
      <c r="U773" s="776">
        <v>0</v>
      </c>
    </row>
    <row r="774" spans="1:21" ht="14.4" customHeight="1" x14ac:dyDescent="0.3">
      <c r="A774" s="736">
        <v>21</v>
      </c>
      <c r="B774" s="737" t="s">
        <v>2715</v>
      </c>
      <c r="C774" s="737" t="s">
        <v>3131</v>
      </c>
      <c r="D774" s="818" t="s">
        <v>4783</v>
      </c>
      <c r="E774" s="819" t="s">
        <v>3155</v>
      </c>
      <c r="F774" s="737" t="s">
        <v>3126</v>
      </c>
      <c r="G774" s="737" t="s">
        <v>3242</v>
      </c>
      <c r="H774" s="737" t="s">
        <v>555</v>
      </c>
      <c r="I774" s="737" t="s">
        <v>4004</v>
      </c>
      <c r="J774" s="737" t="s">
        <v>4005</v>
      </c>
      <c r="K774" s="737" t="s">
        <v>4006</v>
      </c>
      <c r="L774" s="738">
        <v>70.23</v>
      </c>
      <c r="M774" s="738">
        <v>140.46</v>
      </c>
      <c r="N774" s="737">
        <v>2</v>
      </c>
      <c r="O774" s="820">
        <v>1</v>
      </c>
      <c r="P774" s="738">
        <v>140.46</v>
      </c>
      <c r="Q774" s="753">
        <v>1</v>
      </c>
      <c r="R774" s="737">
        <v>2</v>
      </c>
      <c r="S774" s="753">
        <v>1</v>
      </c>
      <c r="T774" s="820">
        <v>1</v>
      </c>
      <c r="U774" s="776">
        <v>1</v>
      </c>
    </row>
    <row r="775" spans="1:21" ht="14.4" customHeight="1" x14ac:dyDescent="0.3">
      <c r="A775" s="736">
        <v>21</v>
      </c>
      <c r="B775" s="737" t="s">
        <v>2715</v>
      </c>
      <c r="C775" s="737" t="s">
        <v>3131</v>
      </c>
      <c r="D775" s="818" t="s">
        <v>4783</v>
      </c>
      <c r="E775" s="819" t="s">
        <v>3155</v>
      </c>
      <c r="F775" s="737" t="s">
        <v>3126</v>
      </c>
      <c r="G775" s="737" t="s">
        <v>4007</v>
      </c>
      <c r="H775" s="737" t="s">
        <v>555</v>
      </c>
      <c r="I775" s="737" t="s">
        <v>4008</v>
      </c>
      <c r="J775" s="737" t="s">
        <v>4009</v>
      </c>
      <c r="K775" s="737" t="s">
        <v>4010</v>
      </c>
      <c r="L775" s="738">
        <v>34.19</v>
      </c>
      <c r="M775" s="738">
        <v>68.38</v>
      </c>
      <c r="N775" s="737">
        <v>2</v>
      </c>
      <c r="O775" s="820">
        <v>1.5</v>
      </c>
      <c r="P775" s="738">
        <v>68.38</v>
      </c>
      <c r="Q775" s="753">
        <v>1</v>
      </c>
      <c r="R775" s="737">
        <v>2</v>
      </c>
      <c r="S775" s="753">
        <v>1</v>
      </c>
      <c r="T775" s="820">
        <v>1.5</v>
      </c>
      <c r="U775" s="776">
        <v>1</v>
      </c>
    </row>
    <row r="776" spans="1:21" ht="14.4" customHeight="1" x14ac:dyDescent="0.3">
      <c r="A776" s="736">
        <v>21</v>
      </c>
      <c r="B776" s="737" t="s">
        <v>2715</v>
      </c>
      <c r="C776" s="737" t="s">
        <v>3131</v>
      </c>
      <c r="D776" s="818" t="s">
        <v>4783</v>
      </c>
      <c r="E776" s="819" t="s">
        <v>3155</v>
      </c>
      <c r="F776" s="737" t="s">
        <v>3126</v>
      </c>
      <c r="G776" s="737" t="s">
        <v>3246</v>
      </c>
      <c r="H776" s="737" t="s">
        <v>555</v>
      </c>
      <c r="I776" s="737" t="s">
        <v>599</v>
      </c>
      <c r="J776" s="737" t="s">
        <v>2965</v>
      </c>
      <c r="K776" s="737" t="s">
        <v>2966</v>
      </c>
      <c r="L776" s="738">
        <v>80.53</v>
      </c>
      <c r="M776" s="738">
        <v>161.06</v>
      </c>
      <c r="N776" s="737">
        <v>2</v>
      </c>
      <c r="O776" s="820">
        <v>1.5</v>
      </c>
      <c r="P776" s="738">
        <v>80.53</v>
      </c>
      <c r="Q776" s="753">
        <v>0.5</v>
      </c>
      <c r="R776" s="737">
        <v>1</v>
      </c>
      <c r="S776" s="753">
        <v>0.5</v>
      </c>
      <c r="T776" s="820">
        <v>1</v>
      </c>
      <c r="U776" s="776">
        <v>0.66666666666666663</v>
      </c>
    </row>
    <row r="777" spans="1:21" ht="14.4" customHeight="1" x14ac:dyDescent="0.3">
      <c r="A777" s="736">
        <v>21</v>
      </c>
      <c r="B777" s="737" t="s">
        <v>2715</v>
      </c>
      <c r="C777" s="737" t="s">
        <v>3131</v>
      </c>
      <c r="D777" s="818" t="s">
        <v>4783</v>
      </c>
      <c r="E777" s="819" t="s">
        <v>3155</v>
      </c>
      <c r="F777" s="737" t="s">
        <v>3126</v>
      </c>
      <c r="G777" s="737" t="s">
        <v>3246</v>
      </c>
      <c r="H777" s="737" t="s">
        <v>555</v>
      </c>
      <c r="I777" s="737" t="s">
        <v>4011</v>
      </c>
      <c r="J777" s="737" t="s">
        <v>4012</v>
      </c>
      <c r="K777" s="737" t="s">
        <v>4013</v>
      </c>
      <c r="L777" s="738">
        <v>241.59</v>
      </c>
      <c r="M777" s="738">
        <v>483.18</v>
      </c>
      <c r="N777" s="737">
        <v>2</v>
      </c>
      <c r="O777" s="820">
        <v>0.5</v>
      </c>
      <c r="P777" s="738"/>
      <c r="Q777" s="753">
        <v>0</v>
      </c>
      <c r="R777" s="737"/>
      <c r="S777" s="753">
        <v>0</v>
      </c>
      <c r="T777" s="820"/>
      <c r="U777" s="776">
        <v>0</v>
      </c>
    </row>
    <row r="778" spans="1:21" ht="14.4" customHeight="1" x14ac:dyDescent="0.3">
      <c r="A778" s="736">
        <v>21</v>
      </c>
      <c r="B778" s="737" t="s">
        <v>2715</v>
      </c>
      <c r="C778" s="737" t="s">
        <v>3131</v>
      </c>
      <c r="D778" s="818" t="s">
        <v>4783</v>
      </c>
      <c r="E778" s="819" t="s">
        <v>3155</v>
      </c>
      <c r="F778" s="737" t="s">
        <v>3126</v>
      </c>
      <c r="G778" s="737" t="s">
        <v>3246</v>
      </c>
      <c r="H778" s="737" t="s">
        <v>555</v>
      </c>
      <c r="I778" s="737" t="s">
        <v>4014</v>
      </c>
      <c r="J778" s="737" t="s">
        <v>4012</v>
      </c>
      <c r="K778" s="737" t="s">
        <v>4015</v>
      </c>
      <c r="L778" s="738">
        <v>161.06</v>
      </c>
      <c r="M778" s="738">
        <v>966.36</v>
      </c>
      <c r="N778" s="737">
        <v>6</v>
      </c>
      <c r="O778" s="820">
        <v>2</v>
      </c>
      <c r="P778" s="738">
        <v>483.18</v>
      </c>
      <c r="Q778" s="753">
        <v>0.5</v>
      </c>
      <c r="R778" s="737">
        <v>3</v>
      </c>
      <c r="S778" s="753">
        <v>0.5</v>
      </c>
      <c r="T778" s="820">
        <v>1</v>
      </c>
      <c r="U778" s="776">
        <v>0.5</v>
      </c>
    </row>
    <row r="779" spans="1:21" ht="14.4" customHeight="1" x14ac:dyDescent="0.3">
      <c r="A779" s="736">
        <v>21</v>
      </c>
      <c r="B779" s="737" t="s">
        <v>2715</v>
      </c>
      <c r="C779" s="737" t="s">
        <v>3131</v>
      </c>
      <c r="D779" s="818" t="s">
        <v>4783</v>
      </c>
      <c r="E779" s="819" t="s">
        <v>3155</v>
      </c>
      <c r="F779" s="737" t="s">
        <v>3126</v>
      </c>
      <c r="G779" s="737" t="s">
        <v>3246</v>
      </c>
      <c r="H779" s="737" t="s">
        <v>555</v>
      </c>
      <c r="I779" s="737" t="s">
        <v>3247</v>
      </c>
      <c r="J779" s="737" t="s">
        <v>3248</v>
      </c>
      <c r="K779" s="737" t="s">
        <v>2966</v>
      </c>
      <c r="L779" s="738">
        <v>80.53</v>
      </c>
      <c r="M779" s="738">
        <v>80.53</v>
      </c>
      <c r="N779" s="737">
        <v>1</v>
      </c>
      <c r="O779" s="820">
        <v>0.5</v>
      </c>
      <c r="P779" s="738">
        <v>80.53</v>
      </c>
      <c r="Q779" s="753">
        <v>1</v>
      </c>
      <c r="R779" s="737">
        <v>1</v>
      </c>
      <c r="S779" s="753">
        <v>1</v>
      </c>
      <c r="T779" s="820">
        <v>0.5</v>
      </c>
      <c r="U779" s="776">
        <v>1</v>
      </c>
    </row>
    <row r="780" spans="1:21" ht="14.4" customHeight="1" x14ac:dyDescent="0.3">
      <c r="A780" s="736">
        <v>21</v>
      </c>
      <c r="B780" s="737" t="s">
        <v>2715</v>
      </c>
      <c r="C780" s="737" t="s">
        <v>3131</v>
      </c>
      <c r="D780" s="818" t="s">
        <v>4783</v>
      </c>
      <c r="E780" s="819" t="s">
        <v>3155</v>
      </c>
      <c r="F780" s="737" t="s">
        <v>3126</v>
      </c>
      <c r="G780" s="737" t="s">
        <v>3389</v>
      </c>
      <c r="H780" s="737" t="s">
        <v>555</v>
      </c>
      <c r="I780" s="737" t="s">
        <v>4016</v>
      </c>
      <c r="J780" s="737" t="s">
        <v>4017</v>
      </c>
      <c r="K780" s="737" t="s">
        <v>4018</v>
      </c>
      <c r="L780" s="738">
        <v>0</v>
      </c>
      <c r="M780" s="738">
        <v>0</v>
      </c>
      <c r="N780" s="737">
        <v>1</v>
      </c>
      <c r="O780" s="820">
        <v>0.5</v>
      </c>
      <c r="P780" s="738">
        <v>0</v>
      </c>
      <c r="Q780" s="753"/>
      <c r="R780" s="737">
        <v>1</v>
      </c>
      <c r="S780" s="753">
        <v>1</v>
      </c>
      <c r="T780" s="820">
        <v>0.5</v>
      </c>
      <c r="U780" s="776">
        <v>1</v>
      </c>
    </row>
    <row r="781" spans="1:21" ht="14.4" customHeight="1" x14ac:dyDescent="0.3">
      <c r="A781" s="736">
        <v>21</v>
      </c>
      <c r="B781" s="737" t="s">
        <v>2715</v>
      </c>
      <c r="C781" s="737" t="s">
        <v>3131</v>
      </c>
      <c r="D781" s="818" t="s">
        <v>4783</v>
      </c>
      <c r="E781" s="819" t="s">
        <v>3155</v>
      </c>
      <c r="F781" s="737" t="s">
        <v>3126</v>
      </c>
      <c r="G781" s="737" t="s">
        <v>3436</v>
      </c>
      <c r="H781" s="737" t="s">
        <v>555</v>
      </c>
      <c r="I781" s="737" t="s">
        <v>1420</v>
      </c>
      <c r="J781" s="737" t="s">
        <v>1421</v>
      </c>
      <c r="K781" s="737" t="s">
        <v>3437</v>
      </c>
      <c r="L781" s="738">
        <v>374.79</v>
      </c>
      <c r="M781" s="738">
        <v>3373.11</v>
      </c>
      <c r="N781" s="737">
        <v>9</v>
      </c>
      <c r="O781" s="820">
        <v>2</v>
      </c>
      <c r="P781" s="738">
        <v>1873.95</v>
      </c>
      <c r="Q781" s="753">
        <v>0.55555555555555558</v>
      </c>
      <c r="R781" s="737">
        <v>5</v>
      </c>
      <c r="S781" s="753">
        <v>0.55555555555555558</v>
      </c>
      <c r="T781" s="820">
        <v>1</v>
      </c>
      <c r="U781" s="776">
        <v>0.5</v>
      </c>
    </row>
    <row r="782" spans="1:21" ht="14.4" customHeight="1" x14ac:dyDescent="0.3">
      <c r="A782" s="736">
        <v>21</v>
      </c>
      <c r="B782" s="737" t="s">
        <v>2715</v>
      </c>
      <c r="C782" s="737" t="s">
        <v>3131</v>
      </c>
      <c r="D782" s="818" t="s">
        <v>4783</v>
      </c>
      <c r="E782" s="819" t="s">
        <v>3155</v>
      </c>
      <c r="F782" s="737" t="s">
        <v>3126</v>
      </c>
      <c r="G782" s="737" t="s">
        <v>3436</v>
      </c>
      <c r="H782" s="737" t="s">
        <v>555</v>
      </c>
      <c r="I782" s="737" t="s">
        <v>4019</v>
      </c>
      <c r="J782" s="737" t="s">
        <v>1421</v>
      </c>
      <c r="K782" s="737" t="s">
        <v>4020</v>
      </c>
      <c r="L782" s="738">
        <v>0</v>
      </c>
      <c r="M782" s="738">
        <v>0</v>
      </c>
      <c r="N782" s="737">
        <v>6</v>
      </c>
      <c r="O782" s="820">
        <v>2.5</v>
      </c>
      <c r="P782" s="738">
        <v>0</v>
      </c>
      <c r="Q782" s="753"/>
      <c r="R782" s="737">
        <v>5</v>
      </c>
      <c r="S782" s="753">
        <v>0.83333333333333337</v>
      </c>
      <c r="T782" s="820">
        <v>2</v>
      </c>
      <c r="U782" s="776">
        <v>0.8</v>
      </c>
    </row>
    <row r="783" spans="1:21" ht="14.4" customHeight="1" x14ac:dyDescent="0.3">
      <c r="A783" s="736">
        <v>21</v>
      </c>
      <c r="B783" s="737" t="s">
        <v>2715</v>
      </c>
      <c r="C783" s="737" t="s">
        <v>3131</v>
      </c>
      <c r="D783" s="818" t="s">
        <v>4783</v>
      </c>
      <c r="E783" s="819" t="s">
        <v>3155</v>
      </c>
      <c r="F783" s="737" t="s">
        <v>3126</v>
      </c>
      <c r="G783" s="737" t="s">
        <v>3181</v>
      </c>
      <c r="H783" s="737" t="s">
        <v>1499</v>
      </c>
      <c r="I783" s="737" t="s">
        <v>3317</v>
      </c>
      <c r="J783" s="737" t="s">
        <v>1673</v>
      </c>
      <c r="K783" s="737" t="s">
        <v>2848</v>
      </c>
      <c r="L783" s="738">
        <v>490.89</v>
      </c>
      <c r="M783" s="738">
        <v>4908.8999999999996</v>
      </c>
      <c r="N783" s="737">
        <v>10</v>
      </c>
      <c r="O783" s="820">
        <v>4</v>
      </c>
      <c r="P783" s="738">
        <v>2454.4499999999998</v>
      </c>
      <c r="Q783" s="753">
        <v>0.5</v>
      </c>
      <c r="R783" s="737">
        <v>5</v>
      </c>
      <c r="S783" s="753">
        <v>0.5</v>
      </c>
      <c r="T783" s="820">
        <v>2</v>
      </c>
      <c r="U783" s="776">
        <v>0.5</v>
      </c>
    </row>
    <row r="784" spans="1:21" ht="14.4" customHeight="1" x14ac:dyDescent="0.3">
      <c r="A784" s="736">
        <v>21</v>
      </c>
      <c r="B784" s="737" t="s">
        <v>2715</v>
      </c>
      <c r="C784" s="737" t="s">
        <v>3131</v>
      </c>
      <c r="D784" s="818" t="s">
        <v>4783</v>
      </c>
      <c r="E784" s="819" t="s">
        <v>3155</v>
      </c>
      <c r="F784" s="737" t="s">
        <v>3126</v>
      </c>
      <c r="G784" s="737" t="s">
        <v>3181</v>
      </c>
      <c r="H784" s="737" t="s">
        <v>1499</v>
      </c>
      <c r="I784" s="737" t="s">
        <v>2221</v>
      </c>
      <c r="J784" s="737" t="s">
        <v>1673</v>
      </c>
      <c r="K784" s="737" t="s">
        <v>2997</v>
      </c>
      <c r="L784" s="738">
        <v>923.74</v>
      </c>
      <c r="M784" s="738">
        <v>923.74</v>
      </c>
      <c r="N784" s="737">
        <v>1</v>
      </c>
      <c r="O784" s="820">
        <v>0.5</v>
      </c>
      <c r="P784" s="738"/>
      <c r="Q784" s="753">
        <v>0</v>
      </c>
      <c r="R784" s="737"/>
      <c r="S784" s="753">
        <v>0</v>
      </c>
      <c r="T784" s="820"/>
      <c r="U784" s="776">
        <v>0</v>
      </c>
    </row>
    <row r="785" spans="1:21" ht="14.4" customHeight="1" x14ac:dyDescent="0.3">
      <c r="A785" s="736">
        <v>21</v>
      </c>
      <c r="B785" s="737" t="s">
        <v>2715</v>
      </c>
      <c r="C785" s="737" t="s">
        <v>3131</v>
      </c>
      <c r="D785" s="818" t="s">
        <v>4783</v>
      </c>
      <c r="E785" s="819" t="s">
        <v>3155</v>
      </c>
      <c r="F785" s="737" t="s">
        <v>3126</v>
      </c>
      <c r="G785" s="737" t="s">
        <v>3181</v>
      </c>
      <c r="H785" s="737" t="s">
        <v>1499</v>
      </c>
      <c r="I785" s="737" t="s">
        <v>4021</v>
      </c>
      <c r="J785" s="737" t="s">
        <v>1673</v>
      </c>
      <c r="K785" s="737" t="s">
        <v>2996</v>
      </c>
      <c r="L785" s="738">
        <v>1154.68</v>
      </c>
      <c r="M785" s="738">
        <v>1154.68</v>
      </c>
      <c r="N785" s="737">
        <v>1</v>
      </c>
      <c r="O785" s="820">
        <v>0.5</v>
      </c>
      <c r="P785" s="738"/>
      <c r="Q785" s="753">
        <v>0</v>
      </c>
      <c r="R785" s="737"/>
      <c r="S785" s="753">
        <v>0</v>
      </c>
      <c r="T785" s="820"/>
      <c r="U785" s="776">
        <v>0</v>
      </c>
    </row>
    <row r="786" spans="1:21" ht="14.4" customHeight="1" x14ac:dyDescent="0.3">
      <c r="A786" s="736">
        <v>21</v>
      </c>
      <c r="B786" s="737" t="s">
        <v>2715</v>
      </c>
      <c r="C786" s="737" t="s">
        <v>3131</v>
      </c>
      <c r="D786" s="818" t="s">
        <v>4783</v>
      </c>
      <c r="E786" s="819" t="s">
        <v>3155</v>
      </c>
      <c r="F786" s="737" t="s">
        <v>3126</v>
      </c>
      <c r="G786" s="737" t="s">
        <v>3181</v>
      </c>
      <c r="H786" s="737" t="s">
        <v>1499</v>
      </c>
      <c r="I786" s="737" t="s">
        <v>1534</v>
      </c>
      <c r="J786" s="737" t="s">
        <v>1535</v>
      </c>
      <c r="K786" s="737" t="s">
        <v>3252</v>
      </c>
      <c r="L786" s="738">
        <v>1847.49</v>
      </c>
      <c r="M786" s="738">
        <v>27712.35</v>
      </c>
      <c r="N786" s="737">
        <v>15</v>
      </c>
      <c r="O786" s="820">
        <v>2</v>
      </c>
      <c r="P786" s="738">
        <v>16627.41</v>
      </c>
      <c r="Q786" s="753">
        <v>0.6</v>
      </c>
      <c r="R786" s="737">
        <v>9</v>
      </c>
      <c r="S786" s="753">
        <v>0.6</v>
      </c>
      <c r="T786" s="820">
        <v>1</v>
      </c>
      <c r="U786" s="776">
        <v>0.5</v>
      </c>
    </row>
    <row r="787" spans="1:21" ht="14.4" customHeight="1" x14ac:dyDescent="0.3">
      <c r="A787" s="736">
        <v>21</v>
      </c>
      <c r="B787" s="737" t="s">
        <v>2715</v>
      </c>
      <c r="C787" s="737" t="s">
        <v>3131</v>
      </c>
      <c r="D787" s="818" t="s">
        <v>4783</v>
      </c>
      <c r="E787" s="819" t="s">
        <v>3155</v>
      </c>
      <c r="F787" s="737" t="s">
        <v>3126</v>
      </c>
      <c r="G787" s="737" t="s">
        <v>3181</v>
      </c>
      <c r="H787" s="737" t="s">
        <v>1499</v>
      </c>
      <c r="I787" s="737" t="s">
        <v>1667</v>
      </c>
      <c r="J787" s="737" t="s">
        <v>1535</v>
      </c>
      <c r="K787" s="737" t="s">
        <v>3251</v>
      </c>
      <c r="L787" s="738">
        <v>1385.62</v>
      </c>
      <c r="M787" s="738">
        <v>15241.82</v>
      </c>
      <c r="N787" s="737">
        <v>11</v>
      </c>
      <c r="O787" s="820">
        <v>2</v>
      </c>
      <c r="P787" s="738">
        <v>8313.7199999999993</v>
      </c>
      <c r="Q787" s="753">
        <v>0.54545454545454541</v>
      </c>
      <c r="R787" s="737">
        <v>6</v>
      </c>
      <c r="S787" s="753">
        <v>0.54545454545454541</v>
      </c>
      <c r="T787" s="820">
        <v>1</v>
      </c>
      <c r="U787" s="776">
        <v>0.5</v>
      </c>
    </row>
    <row r="788" spans="1:21" ht="14.4" customHeight="1" x14ac:dyDescent="0.3">
      <c r="A788" s="736">
        <v>21</v>
      </c>
      <c r="B788" s="737" t="s">
        <v>2715</v>
      </c>
      <c r="C788" s="737" t="s">
        <v>3131</v>
      </c>
      <c r="D788" s="818" t="s">
        <v>4783</v>
      </c>
      <c r="E788" s="819" t="s">
        <v>3155</v>
      </c>
      <c r="F788" s="737" t="s">
        <v>3126</v>
      </c>
      <c r="G788" s="737" t="s">
        <v>3181</v>
      </c>
      <c r="H788" s="737" t="s">
        <v>1499</v>
      </c>
      <c r="I788" s="737" t="s">
        <v>1672</v>
      </c>
      <c r="J788" s="737" t="s">
        <v>1673</v>
      </c>
      <c r="K788" s="737" t="s">
        <v>2848</v>
      </c>
      <c r="L788" s="738">
        <v>490.89</v>
      </c>
      <c r="M788" s="738">
        <v>981.78</v>
      </c>
      <c r="N788" s="737">
        <v>2</v>
      </c>
      <c r="O788" s="820">
        <v>1</v>
      </c>
      <c r="P788" s="738">
        <v>981.78</v>
      </c>
      <c r="Q788" s="753">
        <v>1</v>
      </c>
      <c r="R788" s="737">
        <v>2</v>
      </c>
      <c r="S788" s="753">
        <v>1</v>
      </c>
      <c r="T788" s="820">
        <v>1</v>
      </c>
      <c r="U788" s="776">
        <v>1</v>
      </c>
    </row>
    <row r="789" spans="1:21" ht="14.4" customHeight="1" x14ac:dyDescent="0.3">
      <c r="A789" s="736">
        <v>21</v>
      </c>
      <c r="B789" s="737" t="s">
        <v>2715</v>
      </c>
      <c r="C789" s="737" t="s">
        <v>3131</v>
      </c>
      <c r="D789" s="818" t="s">
        <v>4783</v>
      </c>
      <c r="E789" s="819" t="s">
        <v>3155</v>
      </c>
      <c r="F789" s="737" t="s">
        <v>3126</v>
      </c>
      <c r="G789" s="737" t="s">
        <v>3643</v>
      </c>
      <c r="H789" s="737" t="s">
        <v>1499</v>
      </c>
      <c r="I789" s="737" t="s">
        <v>3644</v>
      </c>
      <c r="J789" s="737" t="s">
        <v>616</v>
      </c>
      <c r="K789" s="737" t="s">
        <v>2922</v>
      </c>
      <c r="L789" s="738">
        <v>48.42</v>
      </c>
      <c r="M789" s="738">
        <v>48.42</v>
      </c>
      <c r="N789" s="737">
        <v>1</v>
      </c>
      <c r="O789" s="820">
        <v>1</v>
      </c>
      <c r="P789" s="738">
        <v>48.42</v>
      </c>
      <c r="Q789" s="753">
        <v>1</v>
      </c>
      <c r="R789" s="737">
        <v>1</v>
      </c>
      <c r="S789" s="753">
        <v>1</v>
      </c>
      <c r="T789" s="820">
        <v>1</v>
      </c>
      <c r="U789" s="776">
        <v>1</v>
      </c>
    </row>
    <row r="790" spans="1:21" ht="14.4" customHeight="1" x14ac:dyDescent="0.3">
      <c r="A790" s="736">
        <v>21</v>
      </c>
      <c r="B790" s="737" t="s">
        <v>2715</v>
      </c>
      <c r="C790" s="737" t="s">
        <v>3131</v>
      </c>
      <c r="D790" s="818" t="s">
        <v>4783</v>
      </c>
      <c r="E790" s="819" t="s">
        <v>3155</v>
      </c>
      <c r="F790" s="737" t="s">
        <v>3126</v>
      </c>
      <c r="G790" s="737" t="s">
        <v>3506</v>
      </c>
      <c r="H790" s="737" t="s">
        <v>555</v>
      </c>
      <c r="I790" s="737" t="s">
        <v>4022</v>
      </c>
      <c r="J790" s="737" t="s">
        <v>2421</v>
      </c>
      <c r="K790" s="737" t="s">
        <v>4023</v>
      </c>
      <c r="L790" s="738">
        <v>168.9</v>
      </c>
      <c r="M790" s="738">
        <v>337.8</v>
      </c>
      <c r="N790" s="737">
        <v>2</v>
      </c>
      <c r="O790" s="820">
        <v>1</v>
      </c>
      <c r="P790" s="738">
        <v>337.8</v>
      </c>
      <c r="Q790" s="753">
        <v>1</v>
      </c>
      <c r="R790" s="737">
        <v>2</v>
      </c>
      <c r="S790" s="753">
        <v>1</v>
      </c>
      <c r="T790" s="820">
        <v>1</v>
      </c>
      <c r="U790" s="776">
        <v>1</v>
      </c>
    </row>
    <row r="791" spans="1:21" ht="14.4" customHeight="1" x14ac:dyDescent="0.3">
      <c r="A791" s="736">
        <v>21</v>
      </c>
      <c r="B791" s="737" t="s">
        <v>2715</v>
      </c>
      <c r="C791" s="737" t="s">
        <v>3131</v>
      </c>
      <c r="D791" s="818" t="s">
        <v>4783</v>
      </c>
      <c r="E791" s="819" t="s">
        <v>3155</v>
      </c>
      <c r="F791" s="737" t="s">
        <v>3126</v>
      </c>
      <c r="G791" s="737" t="s">
        <v>3438</v>
      </c>
      <c r="H791" s="737" t="s">
        <v>555</v>
      </c>
      <c r="I791" s="737" t="s">
        <v>2403</v>
      </c>
      <c r="J791" s="737" t="s">
        <v>2404</v>
      </c>
      <c r="K791" s="737" t="s">
        <v>3439</v>
      </c>
      <c r="L791" s="738">
        <v>78.33</v>
      </c>
      <c r="M791" s="738">
        <v>156.66</v>
      </c>
      <c r="N791" s="737">
        <v>2</v>
      </c>
      <c r="O791" s="820">
        <v>1.5</v>
      </c>
      <c r="P791" s="738">
        <v>156.66</v>
      </c>
      <c r="Q791" s="753">
        <v>1</v>
      </c>
      <c r="R791" s="737">
        <v>2</v>
      </c>
      <c r="S791" s="753">
        <v>1</v>
      </c>
      <c r="T791" s="820">
        <v>1.5</v>
      </c>
      <c r="U791" s="776">
        <v>1</v>
      </c>
    </row>
    <row r="792" spans="1:21" ht="14.4" customHeight="1" x14ac:dyDescent="0.3">
      <c r="A792" s="736">
        <v>21</v>
      </c>
      <c r="B792" s="737" t="s">
        <v>2715</v>
      </c>
      <c r="C792" s="737" t="s">
        <v>3131</v>
      </c>
      <c r="D792" s="818" t="s">
        <v>4783</v>
      </c>
      <c r="E792" s="819" t="s">
        <v>3155</v>
      </c>
      <c r="F792" s="737" t="s">
        <v>3126</v>
      </c>
      <c r="G792" s="737" t="s">
        <v>3257</v>
      </c>
      <c r="H792" s="737" t="s">
        <v>555</v>
      </c>
      <c r="I792" s="737" t="s">
        <v>3259</v>
      </c>
      <c r="J792" s="737" t="s">
        <v>1468</v>
      </c>
      <c r="K792" s="737" t="s">
        <v>3260</v>
      </c>
      <c r="L792" s="738">
        <v>301.2</v>
      </c>
      <c r="M792" s="738">
        <v>301.2</v>
      </c>
      <c r="N792" s="737">
        <v>1</v>
      </c>
      <c r="O792" s="820">
        <v>1</v>
      </c>
      <c r="P792" s="738"/>
      <c r="Q792" s="753">
        <v>0</v>
      </c>
      <c r="R792" s="737"/>
      <c r="S792" s="753">
        <v>0</v>
      </c>
      <c r="T792" s="820"/>
      <c r="U792" s="776">
        <v>0</v>
      </c>
    </row>
    <row r="793" spans="1:21" ht="14.4" customHeight="1" x14ac:dyDescent="0.3">
      <c r="A793" s="736">
        <v>21</v>
      </c>
      <c r="B793" s="737" t="s">
        <v>2715</v>
      </c>
      <c r="C793" s="737" t="s">
        <v>3131</v>
      </c>
      <c r="D793" s="818" t="s">
        <v>4783</v>
      </c>
      <c r="E793" s="819" t="s">
        <v>3155</v>
      </c>
      <c r="F793" s="737" t="s">
        <v>3126</v>
      </c>
      <c r="G793" s="737" t="s">
        <v>3257</v>
      </c>
      <c r="H793" s="737" t="s">
        <v>555</v>
      </c>
      <c r="I793" s="737" t="s">
        <v>3396</v>
      </c>
      <c r="J793" s="737" t="s">
        <v>1468</v>
      </c>
      <c r="K793" s="737" t="s">
        <v>3260</v>
      </c>
      <c r="L793" s="738">
        <v>185.26</v>
      </c>
      <c r="M793" s="738">
        <v>555.78</v>
      </c>
      <c r="N793" s="737">
        <v>3</v>
      </c>
      <c r="O793" s="820">
        <v>2</v>
      </c>
      <c r="P793" s="738">
        <v>555.78</v>
      </c>
      <c r="Q793" s="753">
        <v>1</v>
      </c>
      <c r="R793" s="737">
        <v>3</v>
      </c>
      <c r="S793" s="753">
        <v>1</v>
      </c>
      <c r="T793" s="820">
        <v>2</v>
      </c>
      <c r="U793" s="776">
        <v>1</v>
      </c>
    </row>
    <row r="794" spans="1:21" ht="14.4" customHeight="1" x14ac:dyDescent="0.3">
      <c r="A794" s="736">
        <v>21</v>
      </c>
      <c r="B794" s="737" t="s">
        <v>2715</v>
      </c>
      <c r="C794" s="737" t="s">
        <v>3131</v>
      </c>
      <c r="D794" s="818" t="s">
        <v>4783</v>
      </c>
      <c r="E794" s="819" t="s">
        <v>3155</v>
      </c>
      <c r="F794" s="737" t="s">
        <v>3126</v>
      </c>
      <c r="G794" s="737" t="s">
        <v>3257</v>
      </c>
      <c r="H794" s="737" t="s">
        <v>555</v>
      </c>
      <c r="I794" s="737" t="s">
        <v>4024</v>
      </c>
      <c r="J794" s="737" t="s">
        <v>4025</v>
      </c>
      <c r="K794" s="737" t="s">
        <v>3263</v>
      </c>
      <c r="L794" s="738">
        <v>205.84</v>
      </c>
      <c r="M794" s="738">
        <v>205.84</v>
      </c>
      <c r="N794" s="737">
        <v>1</v>
      </c>
      <c r="O794" s="820">
        <v>0.5</v>
      </c>
      <c r="P794" s="738"/>
      <c r="Q794" s="753">
        <v>0</v>
      </c>
      <c r="R794" s="737"/>
      <c r="S794" s="753">
        <v>0</v>
      </c>
      <c r="T794" s="820"/>
      <c r="U794" s="776">
        <v>0</v>
      </c>
    </row>
    <row r="795" spans="1:21" ht="14.4" customHeight="1" x14ac:dyDescent="0.3">
      <c r="A795" s="736">
        <v>21</v>
      </c>
      <c r="B795" s="737" t="s">
        <v>2715</v>
      </c>
      <c r="C795" s="737" t="s">
        <v>3131</v>
      </c>
      <c r="D795" s="818" t="s">
        <v>4783</v>
      </c>
      <c r="E795" s="819" t="s">
        <v>3155</v>
      </c>
      <c r="F795" s="737" t="s">
        <v>3126</v>
      </c>
      <c r="G795" s="737" t="s">
        <v>3257</v>
      </c>
      <c r="H795" s="737" t="s">
        <v>555</v>
      </c>
      <c r="I795" s="737" t="s">
        <v>4026</v>
      </c>
      <c r="J795" s="737" t="s">
        <v>4025</v>
      </c>
      <c r="K795" s="737" t="s">
        <v>4027</v>
      </c>
      <c r="L795" s="738">
        <v>0</v>
      </c>
      <c r="M795" s="738">
        <v>0</v>
      </c>
      <c r="N795" s="737">
        <v>2</v>
      </c>
      <c r="O795" s="820">
        <v>0.5</v>
      </c>
      <c r="P795" s="738"/>
      <c r="Q795" s="753"/>
      <c r="R795" s="737"/>
      <c r="S795" s="753">
        <v>0</v>
      </c>
      <c r="T795" s="820"/>
      <c r="U795" s="776">
        <v>0</v>
      </c>
    </row>
    <row r="796" spans="1:21" ht="14.4" customHeight="1" x14ac:dyDescent="0.3">
      <c r="A796" s="736">
        <v>21</v>
      </c>
      <c r="B796" s="737" t="s">
        <v>2715</v>
      </c>
      <c r="C796" s="737" t="s">
        <v>3131</v>
      </c>
      <c r="D796" s="818" t="s">
        <v>4783</v>
      </c>
      <c r="E796" s="819" t="s">
        <v>3155</v>
      </c>
      <c r="F796" s="737" t="s">
        <v>3126</v>
      </c>
      <c r="G796" s="737" t="s">
        <v>3257</v>
      </c>
      <c r="H796" s="737" t="s">
        <v>555</v>
      </c>
      <c r="I796" s="737" t="s">
        <v>1467</v>
      </c>
      <c r="J796" s="737" t="s">
        <v>1468</v>
      </c>
      <c r="K796" s="737" t="s">
        <v>3260</v>
      </c>
      <c r="L796" s="738">
        <v>301.2</v>
      </c>
      <c r="M796" s="738">
        <v>1807.2</v>
      </c>
      <c r="N796" s="737">
        <v>6</v>
      </c>
      <c r="O796" s="820">
        <v>4</v>
      </c>
      <c r="P796" s="738">
        <v>1506</v>
      </c>
      <c r="Q796" s="753">
        <v>0.83333333333333326</v>
      </c>
      <c r="R796" s="737">
        <v>5</v>
      </c>
      <c r="S796" s="753">
        <v>0.83333333333333337</v>
      </c>
      <c r="T796" s="820">
        <v>3.5</v>
      </c>
      <c r="U796" s="776">
        <v>0.875</v>
      </c>
    </row>
    <row r="797" spans="1:21" ht="14.4" customHeight="1" x14ac:dyDescent="0.3">
      <c r="A797" s="736">
        <v>21</v>
      </c>
      <c r="B797" s="737" t="s">
        <v>2715</v>
      </c>
      <c r="C797" s="737" t="s">
        <v>3131</v>
      </c>
      <c r="D797" s="818" t="s">
        <v>4783</v>
      </c>
      <c r="E797" s="819" t="s">
        <v>3155</v>
      </c>
      <c r="F797" s="737" t="s">
        <v>3126</v>
      </c>
      <c r="G797" s="737" t="s">
        <v>3257</v>
      </c>
      <c r="H797" s="737" t="s">
        <v>555</v>
      </c>
      <c r="I797" s="737" t="s">
        <v>1473</v>
      </c>
      <c r="J797" s="737" t="s">
        <v>1468</v>
      </c>
      <c r="K797" s="737" t="s">
        <v>2824</v>
      </c>
      <c r="L797" s="738">
        <v>93.71</v>
      </c>
      <c r="M797" s="738">
        <v>187.42</v>
      </c>
      <c r="N797" s="737">
        <v>2</v>
      </c>
      <c r="O797" s="820">
        <v>1.5</v>
      </c>
      <c r="P797" s="738">
        <v>93.71</v>
      </c>
      <c r="Q797" s="753">
        <v>0.5</v>
      </c>
      <c r="R797" s="737">
        <v>1</v>
      </c>
      <c r="S797" s="753">
        <v>0.5</v>
      </c>
      <c r="T797" s="820">
        <v>1</v>
      </c>
      <c r="U797" s="776">
        <v>0.66666666666666663</v>
      </c>
    </row>
    <row r="798" spans="1:21" ht="14.4" customHeight="1" x14ac:dyDescent="0.3">
      <c r="A798" s="736">
        <v>21</v>
      </c>
      <c r="B798" s="737" t="s">
        <v>2715</v>
      </c>
      <c r="C798" s="737" t="s">
        <v>3131</v>
      </c>
      <c r="D798" s="818" t="s">
        <v>4783</v>
      </c>
      <c r="E798" s="819" t="s">
        <v>3155</v>
      </c>
      <c r="F798" s="737" t="s">
        <v>3126</v>
      </c>
      <c r="G798" s="737" t="s">
        <v>3266</v>
      </c>
      <c r="H798" s="737" t="s">
        <v>1499</v>
      </c>
      <c r="I798" s="737" t="s">
        <v>2293</v>
      </c>
      <c r="J798" s="737" t="s">
        <v>2986</v>
      </c>
      <c r="K798" s="737" t="s">
        <v>2987</v>
      </c>
      <c r="L798" s="738">
        <v>668.54</v>
      </c>
      <c r="M798" s="738">
        <v>14707.880000000006</v>
      </c>
      <c r="N798" s="737">
        <v>22</v>
      </c>
      <c r="O798" s="820">
        <v>13</v>
      </c>
      <c r="P798" s="738">
        <v>13370.800000000007</v>
      </c>
      <c r="Q798" s="753">
        <v>0.90909090909090917</v>
      </c>
      <c r="R798" s="737">
        <v>20</v>
      </c>
      <c r="S798" s="753">
        <v>0.90909090909090906</v>
      </c>
      <c r="T798" s="820">
        <v>12</v>
      </c>
      <c r="U798" s="776">
        <v>0.92307692307692313</v>
      </c>
    </row>
    <row r="799" spans="1:21" ht="14.4" customHeight="1" x14ac:dyDescent="0.3">
      <c r="A799" s="736">
        <v>21</v>
      </c>
      <c r="B799" s="737" t="s">
        <v>2715</v>
      </c>
      <c r="C799" s="737" t="s">
        <v>3131</v>
      </c>
      <c r="D799" s="818" t="s">
        <v>4783</v>
      </c>
      <c r="E799" s="819" t="s">
        <v>3155</v>
      </c>
      <c r="F799" s="737" t="s">
        <v>3126</v>
      </c>
      <c r="G799" s="737" t="s">
        <v>3266</v>
      </c>
      <c r="H799" s="737" t="s">
        <v>1499</v>
      </c>
      <c r="I799" s="737" t="s">
        <v>4028</v>
      </c>
      <c r="J799" s="737" t="s">
        <v>2986</v>
      </c>
      <c r="K799" s="737" t="s">
        <v>4029</v>
      </c>
      <c r="L799" s="738">
        <v>0</v>
      </c>
      <c r="M799" s="738">
        <v>0</v>
      </c>
      <c r="N799" s="737">
        <v>1</v>
      </c>
      <c r="O799" s="820">
        <v>0.5</v>
      </c>
      <c r="P799" s="738">
        <v>0</v>
      </c>
      <c r="Q799" s="753"/>
      <c r="R799" s="737">
        <v>1</v>
      </c>
      <c r="S799" s="753">
        <v>1</v>
      </c>
      <c r="T799" s="820">
        <v>0.5</v>
      </c>
      <c r="U799" s="776">
        <v>1</v>
      </c>
    </row>
    <row r="800" spans="1:21" ht="14.4" customHeight="1" x14ac:dyDescent="0.3">
      <c r="A800" s="736">
        <v>21</v>
      </c>
      <c r="B800" s="737" t="s">
        <v>2715</v>
      </c>
      <c r="C800" s="737" t="s">
        <v>3131</v>
      </c>
      <c r="D800" s="818" t="s">
        <v>4783</v>
      </c>
      <c r="E800" s="819" t="s">
        <v>3155</v>
      </c>
      <c r="F800" s="737" t="s">
        <v>3126</v>
      </c>
      <c r="G800" s="737" t="s">
        <v>3266</v>
      </c>
      <c r="H800" s="737" t="s">
        <v>1499</v>
      </c>
      <c r="I800" s="737" t="s">
        <v>3267</v>
      </c>
      <c r="J800" s="737" t="s">
        <v>1686</v>
      </c>
      <c r="K800" s="737" t="s">
        <v>2829</v>
      </c>
      <c r="L800" s="738">
        <v>668.54</v>
      </c>
      <c r="M800" s="738">
        <v>668.54</v>
      </c>
      <c r="N800" s="737">
        <v>1</v>
      </c>
      <c r="O800" s="820">
        <v>0.5</v>
      </c>
      <c r="P800" s="738">
        <v>668.54</v>
      </c>
      <c r="Q800" s="753">
        <v>1</v>
      </c>
      <c r="R800" s="737">
        <v>1</v>
      </c>
      <c r="S800" s="753">
        <v>1</v>
      </c>
      <c r="T800" s="820">
        <v>0.5</v>
      </c>
      <c r="U800" s="776">
        <v>1</v>
      </c>
    </row>
    <row r="801" spans="1:21" ht="14.4" customHeight="1" x14ac:dyDescent="0.3">
      <c r="A801" s="736">
        <v>21</v>
      </c>
      <c r="B801" s="737" t="s">
        <v>2715</v>
      </c>
      <c r="C801" s="737" t="s">
        <v>3131</v>
      </c>
      <c r="D801" s="818" t="s">
        <v>4783</v>
      </c>
      <c r="E801" s="819" t="s">
        <v>3155</v>
      </c>
      <c r="F801" s="737" t="s">
        <v>3126</v>
      </c>
      <c r="G801" s="737" t="s">
        <v>3404</v>
      </c>
      <c r="H801" s="737" t="s">
        <v>555</v>
      </c>
      <c r="I801" s="737" t="s">
        <v>1440</v>
      </c>
      <c r="J801" s="737" t="s">
        <v>1322</v>
      </c>
      <c r="K801" s="737" t="s">
        <v>3405</v>
      </c>
      <c r="L801" s="738">
        <v>668.54</v>
      </c>
      <c r="M801" s="738">
        <v>45460.720000000016</v>
      </c>
      <c r="N801" s="737">
        <v>68</v>
      </c>
      <c r="O801" s="820">
        <v>12</v>
      </c>
      <c r="P801" s="738">
        <v>42786.560000000012</v>
      </c>
      <c r="Q801" s="753">
        <v>0.94117647058823528</v>
      </c>
      <c r="R801" s="737">
        <v>64</v>
      </c>
      <c r="S801" s="753">
        <v>0.94117647058823528</v>
      </c>
      <c r="T801" s="820">
        <v>11.5</v>
      </c>
      <c r="U801" s="776">
        <v>0.95833333333333337</v>
      </c>
    </row>
    <row r="802" spans="1:21" ht="14.4" customHeight="1" x14ac:dyDescent="0.3">
      <c r="A802" s="736">
        <v>21</v>
      </c>
      <c r="B802" s="737" t="s">
        <v>2715</v>
      </c>
      <c r="C802" s="737" t="s">
        <v>3131</v>
      </c>
      <c r="D802" s="818" t="s">
        <v>4783</v>
      </c>
      <c r="E802" s="819" t="s">
        <v>3155</v>
      </c>
      <c r="F802" s="737" t="s">
        <v>3126</v>
      </c>
      <c r="G802" s="737" t="s">
        <v>3404</v>
      </c>
      <c r="H802" s="737" t="s">
        <v>555</v>
      </c>
      <c r="I802" s="737" t="s">
        <v>4030</v>
      </c>
      <c r="J802" s="737" t="s">
        <v>1322</v>
      </c>
      <c r="K802" s="737" t="s">
        <v>4031</v>
      </c>
      <c r="L802" s="738">
        <v>0</v>
      </c>
      <c r="M802" s="738">
        <v>0</v>
      </c>
      <c r="N802" s="737">
        <v>2</v>
      </c>
      <c r="O802" s="820">
        <v>0.5</v>
      </c>
      <c r="P802" s="738">
        <v>0</v>
      </c>
      <c r="Q802" s="753"/>
      <c r="R802" s="737">
        <v>2</v>
      </c>
      <c r="S802" s="753">
        <v>1</v>
      </c>
      <c r="T802" s="820">
        <v>0.5</v>
      </c>
      <c r="U802" s="776">
        <v>1</v>
      </c>
    </row>
    <row r="803" spans="1:21" ht="14.4" customHeight="1" x14ac:dyDescent="0.3">
      <c r="A803" s="736">
        <v>21</v>
      </c>
      <c r="B803" s="737" t="s">
        <v>2715</v>
      </c>
      <c r="C803" s="737" t="s">
        <v>3131</v>
      </c>
      <c r="D803" s="818" t="s">
        <v>4783</v>
      </c>
      <c r="E803" s="819" t="s">
        <v>3155</v>
      </c>
      <c r="F803" s="737" t="s">
        <v>3126</v>
      </c>
      <c r="G803" s="737" t="s">
        <v>3326</v>
      </c>
      <c r="H803" s="737" t="s">
        <v>1499</v>
      </c>
      <c r="I803" s="737" t="s">
        <v>4032</v>
      </c>
      <c r="J803" s="737" t="s">
        <v>2265</v>
      </c>
      <c r="K803" s="737" t="s">
        <v>3470</v>
      </c>
      <c r="L803" s="738">
        <v>144.81</v>
      </c>
      <c r="M803" s="738">
        <v>144.81</v>
      </c>
      <c r="N803" s="737">
        <v>1</v>
      </c>
      <c r="O803" s="820">
        <v>1</v>
      </c>
      <c r="P803" s="738"/>
      <c r="Q803" s="753">
        <v>0</v>
      </c>
      <c r="R803" s="737"/>
      <c r="S803" s="753">
        <v>0</v>
      </c>
      <c r="T803" s="820"/>
      <c r="U803" s="776">
        <v>0</v>
      </c>
    </row>
    <row r="804" spans="1:21" ht="14.4" customHeight="1" x14ac:dyDescent="0.3">
      <c r="A804" s="736">
        <v>21</v>
      </c>
      <c r="B804" s="737" t="s">
        <v>2715</v>
      </c>
      <c r="C804" s="737" t="s">
        <v>3131</v>
      </c>
      <c r="D804" s="818" t="s">
        <v>4783</v>
      </c>
      <c r="E804" s="819" t="s">
        <v>3155</v>
      </c>
      <c r="F804" s="737" t="s">
        <v>3126</v>
      </c>
      <c r="G804" s="737" t="s">
        <v>3182</v>
      </c>
      <c r="H804" s="737" t="s">
        <v>555</v>
      </c>
      <c r="I804" s="737" t="s">
        <v>1344</v>
      </c>
      <c r="J804" s="737" t="s">
        <v>1345</v>
      </c>
      <c r="K804" s="737" t="s">
        <v>3184</v>
      </c>
      <c r="L804" s="738">
        <v>108.44</v>
      </c>
      <c r="M804" s="738">
        <v>2711</v>
      </c>
      <c r="N804" s="737">
        <v>25</v>
      </c>
      <c r="O804" s="820">
        <v>7.5</v>
      </c>
      <c r="P804" s="738">
        <v>2168.8000000000002</v>
      </c>
      <c r="Q804" s="753">
        <v>0.8</v>
      </c>
      <c r="R804" s="737">
        <v>20</v>
      </c>
      <c r="S804" s="753">
        <v>0.8</v>
      </c>
      <c r="T804" s="820">
        <v>6.5</v>
      </c>
      <c r="U804" s="776">
        <v>0.8666666666666667</v>
      </c>
    </row>
    <row r="805" spans="1:21" ht="14.4" customHeight="1" x14ac:dyDescent="0.3">
      <c r="A805" s="736">
        <v>21</v>
      </c>
      <c r="B805" s="737" t="s">
        <v>2715</v>
      </c>
      <c r="C805" s="737" t="s">
        <v>3131</v>
      </c>
      <c r="D805" s="818" t="s">
        <v>4783</v>
      </c>
      <c r="E805" s="819" t="s">
        <v>3155</v>
      </c>
      <c r="F805" s="737" t="s">
        <v>3126</v>
      </c>
      <c r="G805" s="737" t="s">
        <v>3182</v>
      </c>
      <c r="H805" s="737" t="s">
        <v>555</v>
      </c>
      <c r="I805" s="737" t="s">
        <v>3183</v>
      </c>
      <c r="J805" s="737" t="s">
        <v>1345</v>
      </c>
      <c r="K805" s="737" t="s">
        <v>3184</v>
      </c>
      <c r="L805" s="738">
        <v>52.61</v>
      </c>
      <c r="M805" s="738">
        <v>420.88</v>
      </c>
      <c r="N805" s="737">
        <v>8</v>
      </c>
      <c r="O805" s="820">
        <v>3.5</v>
      </c>
      <c r="P805" s="738">
        <v>105.22</v>
      </c>
      <c r="Q805" s="753">
        <v>0.25</v>
      </c>
      <c r="R805" s="737">
        <v>2</v>
      </c>
      <c r="S805" s="753">
        <v>0.25</v>
      </c>
      <c r="T805" s="820">
        <v>1.5</v>
      </c>
      <c r="U805" s="776">
        <v>0.42857142857142855</v>
      </c>
    </row>
    <row r="806" spans="1:21" ht="14.4" customHeight="1" x14ac:dyDescent="0.3">
      <c r="A806" s="736">
        <v>21</v>
      </c>
      <c r="B806" s="737" t="s">
        <v>2715</v>
      </c>
      <c r="C806" s="737" t="s">
        <v>3131</v>
      </c>
      <c r="D806" s="818" t="s">
        <v>4783</v>
      </c>
      <c r="E806" s="819" t="s">
        <v>3155</v>
      </c>
      <c r="F806" s="737" t="s">
        <v>3126</v>
      </c>
      <c r="G806" s="737" t="s">
        <v>3182</v>
      </c>
      <c r="H806" s="737" t="s">
        <v>555</v>
      </c>
      <c r="I806" s="737" t="s">
        <v>4033</v>
      </c>
      <c r="J806" s="737" t="s">
        <v>1345</v>
      </c>
      <c r="K806" s="737" t="s">
        <v>3184</v>
      </c>
      <c r="L806" s="738">
        <v>0</v>
      </c>
      <c r="M806" s="738">
        <v>0</v>
      </c>
      <c r="N806" s="737">
        <v>4</v>
      </c>
      <c r="O806" s="820">
        <v>1.5</v>
      </c>
      <c r="P806" s="738">
        <v>0</v>
      </c>
      <c r="Q806" s="753"/>
      <c r="R806" s="737">
        <v>1</v>
      </c>
      <c r="S806" s="753">
        <v>0.25</v>
      </c>
      <c r="T806" s="820">
        <v>1</v>
      </c>
      <c r="U806" s="776">
        <v>0.66666666666666663</v>
      </c>
    </row>
    <row r="807" spans="1:21" ht="14.4" customHeight="1" x14ac:dyDescent="0.3">
      <c r="A807" s="736">
        <v>21</v>
      </c>
      <c r="B807" s="737" t="s">
        <v>2715</v>
      </c>
      <c r="C807" s="737" t="s">
        <v>3131</v>
      </c>
      <c r="D807" s="818" t="s">
        <v>4783</v>
      </c>
      <c r="E807" s="819" t="s">
        <v>3155</v>
      </c>
      <c r="F807" s="737" t="s">
        <v>3126</v>
      </c>
      <c r="G807" s="737" t="s">
        <v>3182</v>
      </c>
      <c r="H807" s="737" t="s">
        <v>555</v>
      </c>
      <c r="I807" s="737" t="s">
        <v>3777</v>
      </c>
      <c r="J807" s="737" t="s">
        <v>3778</v>
      </c>
      <c r="K807" s="737" t="s">
        <v>3779</v>
      </c>
      <c r="L807" s="738">
        <v>42.09</v>
      </c>
      <c r="M807" s="738">
        <v>378.81000000000006</v>
      </c>
      <c r="N807" s="737">
        <v>9</v>
      </c>
      <c r="O807" s="820">
        <v>1.5</v>
      </c>
      <c r="P807" s="738">
        <v>252.54000000000002</v>
      </c>
      <c r="Q807" s="753">
        <v>0.66666666666666663</v>
      </c>
      <c r="R807" s="737">
        <v>6</v>
      </c>
      <c r="S807" s="753">
        <v>0.66666666666666663</v>
      </c>
      <c r="T807" s="820">
        <v>0.5</v>
      </c>
      <c r="U807" s="776">
        <v>0.33333333333333331</v>
      </c>
    </row>
    <row r="808" spans="1:21" ht="14.4" customHeight="1" x14ac:dyDescent="0.3">
      <c r="A808" s="736">
        <v>21</v>
      </c>
      <c r="B808" s="737" t="s">
        <v>2715</v>
      </c>
      <c r="C808" s="737" t="s">
        <v>3131</v>
      </c>
      <c r="D808" s="818" t="s">
        <v>4783</v>
      </c>
      <c r="E808" s="819" t="s">
        <v>3155</v>
      </c>
      <c r="F808" s="737" t="s">
        <v>3126</v>
      </c>
      <c r="G808" s="737" t="s">
        <v>3662</v>
      </c>
      <c r="H808" s="737" t="s">
        <v>1499</v>
      </c>
      <c r="I808" s="737" t="s">
        <v>3663</v>
      </c>
      <c r="J808" s="737" t="s">
        <v>2380</v>
      </c>
      <c r="K808" s="737" t="s">
        <v>2381</v>
      </c>
      <c r="L808" s="738">
        <v>194.26</v>
      </c>
      <c r="M808" s="738">
        <v>3690.9399999999996</v>
      </c>
      <c r="N808" s="737">
        <v>19</v>
      </c>
      <c r="O808" s="820">
        <v>5</v>
      </c>
      <c r="P808" s="738">
        <v>2913.8999999999996</v>
      </c>
      <c r="Q808" s="753">
        <v>0.78947368421052633</v>
      </c>
      <c r="R808" s="737">
        <v>15</v>
      </c>
      <c r="S808" s="753">
        <v>0.78947368421052633</v>
      </c>
      <c r="T808" s="820">
        <v>3.5</v>
      </c>
      <c r="U808" s="776">
        <v>0.7</v>
      </c>
    </row>
    <row r="809" spans="1:21" ht="14.4" customHeight="1" x14ac:dyDescent="0.3">
      <c r="A809" s="736">
        <v>21</v>
      </c>
      <c r="B809" s="737" t="s">
        <v>2715</v>
      </c>
      <c r="C809" s="737" t="s">
        <v>3131</v>
      </c>
      <c r="D809" s="818" t="s">
        <v>4783</v>
      </c>
      <c r="E809" s="819" t="s">
        <v>3155</v>
      </c>
      <c r="F809" s="737" t="s">
        <v>3126</v>
      </c>
      <c r="G809" s="737" t="s">
        <v>3662</v>
      </c>
      <c r="H809" s="737" t="s">
        <v>1499</v>
      </c>
      <c r="I809" s="737" t="s">
        <v>2379</v>
      </c>
      <c r="J809" s="737" t="s">
        <v>3071</v>
      </c>
      <c r="K809" s="737" t="s">
        <v>2381</v>
      </c>
      <c r="L809" s="738">
        <v>194.26</v>
      </c>
      <c r="M809" s="738">
        <v>4079.4599999999991</v>
      </c>
      <c r="N809" s="737">
        <v>21</v>
      </c>
      <c r="O809" s="820">
        <v>6</v>
      </c>
      <c r="P809" s="738">
        <v>1359.82</v>
      </c>
      <c r="Q809" s="753">
        <v>0.33333333333333337</v>
      </c>
      <c r="R809" s="737">
        <v>7</v>
      </c>
      <c r="S809" s="753">
        <v>0.33333333333333331</v>
      </c>
      <c r="T809" s="820">
        <v>2</v>
      </c>
      <c r="U809" s="776">
        <v>0.33333333333333331</v>
      </c>
    </row>
    <row r="810" spans="1:21" ht="14.4" customHeight="1" x14ac:dyDescent="0.3">
      <c r="A810" s="736">
        <v>21</v>
      </c>
      <c r="B810" s="737" t="s">
        <v>2715</v>
      </c>
      <c r="C810" s="737" t="s">
        <v>3131</v>
      </c>
      <c r="D810" s="818" t="s">
        <v>4783</v>
      </c>
      <c r="E810" s="819" t="s">
        <v>3155</v>
      </c>
      <c r="F810" s="737" t="s">
        <v>3126</v>
      </c>
      <c r="G810" s="737" t="s">
        <v>4034</v>
      </c>
      <c r="H810" s="737" t="s">
        <v>555</v>
      </c>
      <c r="I810" s="737" t="s">
        <v>1958</v>
      </c>
      <c r="J810" s="737" t="s">
        <v>1959</v>
      </c>
      <c r="K810" s="737" t="s">
        <v>4035</v>
      </c>
      <c r="L810" s="738">
        <v>79.099999999999994</v>
      </c>
      <c r="M810" s="738">
        <v>474.6</v>
      </c>
      <c r="N810" s="737">
        <v>6</v>
      </c>
      <c r="O810" s="820">
        <v>2</v>
      </c>
      <c r="P810" s="738">
        <v>474.6</v>
      </c>
      <c r="Q810" s="753">
        <v>1</v>
      </c>
      <c r="R810" s="737">
        <v>6</v>
      </c>
      <c r="S810" s="753">
        <v>1</v>
      </c>
      <c r="T810" s="820">
        <v>2</v>
      </c>
      <c r="U810" s="776">
        <v>1</v>
      </c>
    </row>
    <row r="811" spans="1:21" ht="14.4" customHeight="1" x14ac:dyDescent="0.3">
      <c r="A811" s="736">
        <v>21</v>
      </c>
      <c r="B811" s="737" t="s">
        <v>2715</v>
      </c>
      <c r="C811" s="737" t="s">
        <v>3131</v>
      </c>
      <c r="D811" s="818" t="s">
        <v>4783</v>
      </c>
      <c r="E811" s="819" t="s">
        <v>3155</v>
      </c>
      <c r="F811" s="737" t="s">
        <v>3126</v>
      </c>
      <c r="G811" s="737" t="s">
        <v>3272</v>
      </c>
      <c r="H811" s="737" t="s">
        <v>555</v>
      </c>
      <c r="I811" s="737" t="s">
        <v>3695</v>
      </c>
      <c r="J811" s="737" t="s">
        <v>3696</v>
      </c>
      <c r="K811" s="737" t="s">
        <v>3697</v>
      </c>
      <c r="L811" s="738">
        <v>24.78</v>
      </c>
      <c r="M811" s="738">
        <v>173.46</v>
      </c>
      <c r="N811" s="737">
        <v>7</v>
      </c>
      <c r="O811" s="820">
        <v>2.5</v>
      </c>
      <c r="P811" s="738">
        <v>173.46</v>
      </c>
      <c r="Q811" s="753">
        <v>1</v>
      </c>
      <c r="R811" s="737">
        <v>7</v>
      </c>
      <c r="S811" s="753">
        <v>1</v>
      </c>
      <c r="T811" s="820">
        <v>2.5</v>
      </c>
      <c r="U811" s="776">
        <v>1</v>
      </c>
    </row>
    <row r="812" spans="1:21" ht="14.4" customHeight="1" x14ac:dyDescent="0.3">
      <c r="A812" s="736">
        <v>21</v>
      </c>
      <c r="B812" s="737" t="s">
        <v>2715</v>
      </c>
      <c r="C812" s="737" t="s">
        <v>3131</v>
      </c>
      <c r="D812" s="818" t="s">
        <v>4783</v>
      </c>
      <c r="E812" s="819" t="s">
        <v>3155</v>
      </c>
      <c r="F812" s="737" t="s">
        <v>3126</v>
      </c>
      <c r="G812" s="737" t="s">
        <v>3272</v>
      </c>
      <c r="H812" s="737" t="s">
        <v>555</v>
      </c>
      <c r="I812" s="737" t="s">
        <v>1068</v>
      </c>
      <c r="J812" s="737" t="s">
        <v>3273</v>
      </c>
      <c r="K812" s="737" t="s">
        <v>3274</v>
      </c>
      <c r="L812" s="738">
        <v>99.11</v>
      </c>
      <c r="M812" s="738">
        <v>991.09999999999991</v>
      </c>
      <c r="N812" s="737">
        <v>10</v>
      </c>
      <c r="O812" s="820">
        <v>7</v>
      </c>
      <c r="P812" s="738">
        <v>693.77</v>
      </c>
      <c r="Q812" s="753">
        <v>0.70000000000000007</v>
      </c>
      <c r="R812" s="737">
        <v>7</v>
      </c>
      <c r="S812" s="753">
        <v>0.7</v>
      </c>
      <c r="T812" s="820">
        <v>4.5</v>
      </c>
      <c r="U812" s="776">
        <v>0.6428571428571429</v>
      </c>
    </row>
    <row r="813" spans="1:21" ht="14.4" customHeight="1" x14ac:dyDescent="0.3">
      <c r="A813" s="736">
        <v>21</v>
      </c>
      <c r="B813" s="737" t="s">
        <v>2715</v>
      </c>
      <c r="C813" s="737" t="s">
        <v>3131</v>
      </c>
      <c r="D813" s="818" t="s">
        <v>4783</v>
      </c>
      <c r="E813" s="819" t="s">
        <v>3155</v>
      </c>
      <c r="F813" s="737" t="s">
        <v>3126</v>
      </c>
      <c r="G813" s="737" t="s">
        <v>4036</v>
      </c>
      <c r="H813" s="737" t="s">
        <v>555</v>
      </c>
      <c r="I813" s="737" t="s">
        <v>944</v>
      </c>
      <c r="J813" s="737" t="s">
        <v>4037</v>
      </c>
      <c r="K813" s="737" t="s">
        <v>3274</v>
      </c>
      <c r="L813" s="738">
        <v>0</v>
      </c>
      <c r="M813" s="738">
        <v>0</v>
      </c>
      <c r="N813" s="737">
        <v>8</v>
      </c>
      <c r="O813" s="820">
        <v>6.5</v>
      </c>
      <c r="P813" s="738">
        <v>0</v>
      </c>
      <c r="Q813" s="753"/>
      <c r="R813" s="737">
        <v>4</v>
      </c>
      <c r="S813" s="753">
        <v>0.5</v>
      </c>
      <c r="T813" s="820">
        <v>3.5</v>
      </c>
      <c r="U813" s="776">
        <v>0.53846153846153844</v>
      </c>
    </row>
    <row r="814" spans="1:21" ht="14.4" customHeight="1" x14ac:dyDescent="0.3">
      <c r="A814" s="736">
        <v>21</v>
      </c>
      <c r="B814" s="737" t="s">
        <v>2715</v>
      </c>
      <c r="C814" s="737" t="s">
        <v>3131</v>
      </c>
      <c r="D814" s="818" t="s">
        <v>4783</v>
      </c>
      <c r="E814" s="819" t="s">
        <v>3155</v>
      </c>
      <c r="F814" s="737" t="s">
        <v>3126</v>
      </c>
      <c r="G814" s="737" t="s">
        <v>4038</v>
      </c>
      <c r="H814" s="737" t="s">
        <v>1499</v>
      </c>
      <c r="I814" s="737" t="s">
        <v>4039</v>
      </c>
      <c r="J814" s="737" t="s">
        <v>2857</v>
      </c>
      <c r="K814" s="737" t="s">
        <v>3069</v>
      </c>
      <c r="L814" s="738">
        <v>96.53</v>
      </c>
      <c r="M814" s="738">
        <v>579.18000000000006</v>
      </c>
      <c r="N814" s="737">
        <v>6</v>
      </c>
      <c r="O814" s="820">
        <v>1</v>
      </c>
      <c r="P814" s="738"/>
      <c r="Q814" s="753">
        <v>0</v>
      </c>
      <c r="R814" s="737"/>
      <c r="S814" s="753">
        <v>0</v>
      </c>
      <c r="T814" s="820"/>
      <c r="U814" s="776">
        <v>0</v>
      </c>
    </row>
    <row r="815" spans="1:21" ht="14.4" customHeight="1" x14ac:dyDescent="0.3">
      <c r="A815" s="736">
        <v>21</v>
      </c>
      <c r="B815" s="737" t="s">
        <v>2715</v>
      </c>
      <c r="C815" s="737" t="s">
        <v>3131</v>
      </c>
      <c r="D815" s="818" t="s">
        <v>4783</v>
      </c>
      <c r="E815" s="819" t="s">
        <v>3155</v>
      </c>
      <c r="F815" s="737" t="s">
        <v>3126</v>
      </c>
      <c r="G815" s="737" t="s">
        <v>3906</v>
      </c>
      <c r="H815" s="737" t="s">
        <v>555</v>
      </c>
      <c r="I815" s="737" t="s">
        <v>4040</v>
      </c>
      <c r="J815" s="737" t="s">
        <v>3908</v>
      </c>
      <c r="K815" s="737" t="s">
        <v>3911</v>
      </c>
      <c r="L815" s="738">
        <v>0</v>
      </c>
      <c r="M815" s="738">
        <v>0</v>
      </c>
      <c r="N815" s="737">
        <v>4</v>
      </c>
      <c r="O815" s="820">
        <v>2.5</v>
      </c>
      <c r="P815" s="738">
        <v>0</v>
      </c>
      <c r="Q815" s="753"/>
      <c r="R815" s="737">
        <v>2</v>
      </c>
      <c r="S815" s="753">
        <v>0.5</v>
      </c>
      <c r="T815" s="820">
        <v>0.5</v>
      </c>
      <c r="U815" s="776">
        <v>0.2</v>
      </c>
    </row>
    <row r="816" spans="1:21" ht="14.4" customHeight="1" x14ac:dyDescent="0.3">
      <c r="A816" s="736">
        <v>21</v>
      </c>
      <c r="B816" s="737" t="s">
        <v>2715</v>
      </c>
      <c r="C816" s="737" t="s">
        <v>3131</v>
      </c>
      <c r="D816" s="818" t="s">
        <v>4783</v>
      </c>
      <c r="E816" s="819" t="s">
        <v>3155</v>
      </c>
      <c r="F816" s="737" t="s">
        <v>3126</v>
      </c>
      <c r="G816" s="737" t="s">
        <v>3906</v>
      </c>
      <c r="H816" s="737" t="s">
        <v>555</v>
      </c>
      <c r="I816" s="737" t="s">
        <v>4040</v>
      </c>
      <c r="J816" s="737" t="s">
        <v>3908</v>
      </c>
      <c r="K816" s="737" t="s">
        <v>3911</v>
      </c>
      <c r="L816" s="738">
        <v>90.53</v>
      </c>
      <c r="M816" s="738">
        <v>181.06</v>
      </c>
      <c r="N816" s="737">
        <v>2</v>
      </c>
      <c r="O816" s="820">
        <v>1</v>
      </c>
      <c r="P816" s="738"/>
      <c r="Q816" s="753">
        <v>0</v>
      </c>
      <c r="R816" s="737"/>
      <c r="S816" s="753">
        <v>0</v>
      </c>
      <c r="T816" s="820"/>
      <c r="U816" s="776">
        <v>0</v>
      </c>
    </row>
    <row r="817" spans="1:21" ht="14.4" customHeight="1" x14ac:dyDescent="0.3">
      <c r="A817" s="736">
        <v>21</v>
      </c>
      <c r="B817" s="737" t="s">
        <v>2715</v>
      </c>
      <c r="C817" s="737" t="s">
        <v>3131</v>
      </c>
      <c r="D817" s="818" t="s">
        <v>4783</v>
      </c>
      <c r="E817" s="819" t="s">
        <v>3155</v>
      </c>
      <c r="F817" s="737" t="s">
        <v>3126</v>
      </c>
      <c r="G817" s="737" t="s">
        <v>3906</v>
      </c>
      <c r="H817" s="737" t="s">
        <v>555</v>
      </c>
      <c r="I817" s="737" t="s">
        <v>3910</v>
      </c>
      <c r="J817" s="737" t="s">
        <v>3908</v>
      </c>
      <c r="K817" s="737" t="s">
        <v>3911</v>
      </c>
      <c r="L817" s="738">
        <v>0</v>
      </c>
      <c r="M817" s="738">
        <v>0</v>
      </c>
      <c r="N817" s="737">
        <v>2</v>
      </c>
      <c r="O817" s="820">
        <v>1.5</v>
      </c>
      <c r="P817" s="738">
        <v>0</v>
      </c>
      <c r="Q817" s="753"/>
      <c r="R817" s="737">
        <v>1</v>
      </c>
      <c r="S817" s="753">
        <v>0.5</v>
      </c>
      <c r="T817" s="820">
        <v>0.5</v>
      </c>
      <c r="U817" s="776">
        <v>0.33333333333333331</v>
      </c>
    </row>
    <row r="818" spans="1:21" ht="14.4" customHeight="1" x14ac:dyDescent="0.3">
      <c r="A818" s="736">
        <v>21</v>
      </c>
      <c r="B818" s="737" t="s">
        <v>2715</v>
      </c>
      <c r="C818" s="737" t="s">
        <v>3131</v>
      </c>
      <c r="D818" s="818" t="s">
        <v>4783</v>
      </c>
      <c r="E818" s="819" t="s">
        <v>3155</v>
      </c>
      <c r="F818" s="737" t="s">
        <v>3126</v>
      </c>
      <c r="G818" s="737" t="s">
        <v>3906</v>
      </c>
      <c r="H818" s="737" t="s">
        <v>555</v>
      </c>
      <c r="I818" s="737" t="s">
        <v>3910</v>
      </c>
      <c r="J818" s="737" t="s">
        <v>3908</v>
      </c>
      <c r="K818" s="737" t="s">
        <v>3911</v>
      </c>
      <c r="L818" s="738">
        <v>90.53</v>
      </c>
      <c r="M818" s="738">
        <v>362.12</v>
      </c>
      <c r="N818" s="737">
        <v>4</v>
      </c>
      <c r="O818" s="820">
        <v>1.5</v>
      </c>
      <c r="P818" s="738">
        <v>362.12</v>
      </c>
      <c r="Q818" s="753">
        <v>1</v>
      </c>
      <c r="R818" s="737">
        <v>4</v>
      </c>
      <c r="S818" s="753">
        <v>1</v>
      </c>
      <c r="T818" s="820">
        <v>1.5</v>
      </c>
      <c r="U818" s="776">
        <v>1</v>
      </c>
    </row>
    <row r="819" spans="1:21" ht="14.4" customHeight="1" x14ac:dyDescent="0.3">
      <c r="A819" s="736">
        <v>21</v>
      </c>
      <c r="B819" s="737" t="s">
        <v>2715</v>
      </c>
      <c r="C819" s="737" t="s">
        <v>3131</v>
      </c>
      <c r="D819" s="818" t="s">
        <v>4783</v>
      </c>
      <c r="E819" s="819" t="s">
        <v>3155</v>
      </c>
      <c r="F819" s="737" t="s">
        <v>3126</v>
      </c>
      <c r="G819" s="737" t="s">
        <v>4041</v>
      </c>
      <c r="H819" s="737" t="s">
        <v>555</v>
      </c>
      <c r="I819" s="737" t="s">
        <v>4042</v>
      </c>
      <c r="J819" s="737" t="s">
        <v>4043</v>
      </c>
      <c r="K819" s="737" t="s">
        <v>4044</v>
      </c>
      <c r="L819" s="738">
        <v>476.88</v>
      </c>
      <c r="M819" s="738">
        <v>476.88</v>
      </c>
      <c r="N819" s="737">
        <v>1</v>
      </c>
      <c r="O819" s="820">
        <v>0.5</v>
      </c>
      <c r="P819" s="738"/>
      <c r="Q819" s="753">
        <v>0</v>
      </c>
      <c r="R819" s="737"/>
      <c r="S819" s="753">
        <v>0</v>
      </c>
      <c r="T819" s="820"/>
      <c r="U819" s="776">
        <v>0</v>
      </c>
    </row>
    <row r="820" spans="1:21" ht="14.4" customHeight="1" x14ac:dyDescent="0.3">
      <c r="A820" s="736">
        <v>21</v>
      </c>
      <c r="B820" s="737" t="s">
        <v>2715</v>
      </c>
      <c r="C820" s="737" t="s">
        <v>3131</v>
      </c>
      <c r="D820" s="818" t="s">
        <v>4783</v>
      </c>
      <c r="E820" s="819" t="s">
        <v>3155</v>
      </c>
      <c r="F820" s="737" t="s">
        <v>3126</v>
      </c>
      <c r="G820" s="737" t="s">
        <v>4041</v>
      </c>
      <c r="H820" s="737" t="s">
        <v>555</v>
      </c>
      <c r="I820" s="737" t="s">
        <v>4045</v>
      </c>
      <c r="J820" s="737" t="s">
        <v>4046</v>
      </c>
      <c r="K820" s="737" t="s">
        <v>3578</v>
      </c>
      <c r="L820" s="738">
        <v>0</v>
      </c>
      <c r="M820" s="738">
        <v>0</v>
      </c>
      <c r="N820" s="737">
        <v>2</v>
      </c>
      <c r="O820" s="820">
        <v>0.5</v>
      </c>
      <c r="P820" s="738"/>
      <c r="Q820" s="753"/>
      <c r="R820" s="737"/>
      <c r="S820" s="753">
        <v>0</v>
      </c>
      <c r="T820" s="820"/>
      <c r="U820" s="776">
        <v>0</v>
      </c>
    </row>
    <row r="821" spans="1:21" ht="14.4" customHeight="1" x14ac:dyDescent="0.3">
      <c r="A821" s="736">
        <v>21</v>
      </c>
      <c r="B821" s="737" t="s">
        <v>2715</v>
      </c>
      <c r="C821" s="737" t="s">
        <v>3131</v>
      </c>
      <c r="D821" s="818" t="s">
        <v>4783</v>
      </c>
      <c r="E821" s="819" t="s">
        <v>3155</v>
      </c>
      <c r="F821" s="737" t="s">
        <v>3126</v>
      </c>
      <c r="G821" s="737" t="s">
        <v>3279</v>
      </c>
      <c r="H821" s="737" t="s">
        <v>1499</v>
      </c>
      <c r="I821" s="737" t="s">
        <v>1531</v>
      </c>
      <c r="J821" s="737" t="s">
        <v>2938</v>
      </c>
      <c r="K821" s="737" t="s">
        <v>2939</v>
      </c>
      <c r="L821" s="738">
        <v>0</v>
      </c>
      <c r="M821" s="738">
        <v>0</v>
      </c>
      <c r="N821" s="737">
        <v>34</v>
      </c>
      <c r="O821" s="820">
        <v>11</v>
      </c>
      <c r="P821" s="738">
        <v>0</v>
      </c>
      <c r="Q821" s="753"/>
      <c r="R821" s="737">
        <v>23</v>
      </c>
      <c r="S821" s="753">
        <v>0.67647058823529416</v>
      </c>
      <c r="T821" s="820">
        <v>7.5</v>
      </c>
      <c r="U821" s="776">
        <v>0.68181818181818177</v>
      </c>
    </row>
    <row r="822" spans="1:21" ht="14.4" customHeight="1" x14ac:dyDescent="0.3">
      <c r="A822" s="736">
        <v>21</v>
      </c>
      <c r="B822" s="737" t="s">
        <v>2715</v>
      </c>
      <c r="C822" s="737" t="s">
        <v>3131</v>
      </c>
      <c r="D822" s="818" t="s">
        <v>4783</v>
      </c>
      <c r="E822" s="819" t="s">
        <v>3155</v>
      </c>
      <c r="F822" s="737" t="s">
        <v>3126</v>
      </c>
      <c r="G822" s="737" t="s">
        <v>3280</v>
      </c>
      <c r="H822" s="737" t="s">
        <v>555</v>
      </c>
      <c r="I822" s="737" t="s">
        <v>737</v>
      </c>
      <c r="J822" s="737" t="s">
        <v>691</v>
      </c>
      <c r="K822" s="737" t="s">
        <v>3283</v>
      </c>
      <c r="L822" s="738">
        <v>210.38</v>
      </c>
      <c r="M822" s="738">
        <v>841.52</v>
      </c>
      <c r="N822" s="737">
        <v>4</v>
      </c>
      <c r="O822" s="820">
        <v>2</v>
      </c>
      <c r="P822" s="738">
        <v>210.38</v>
      </c>
      <c r="Q822" s="753">
        <v>0.25</v>
      </c>
      <c r="R822" s="737">
        <v>1</v>
      </c>
      <c r="S822" s="753">
        <v>0.25</v>
      </c>
      <c r="T822" s="820">
        <v>0.5</v>
      </c>
      <c r="U822" s="776">
        <v>0.25</v>
      </c>
    </row>
    <row r="823" spans="1:21" ht="14.4" customHeight="1" x14ac:dyDescent="0.3">
      <c r="A823" s="736">
        <v>21</v>
      </c>
      <c r="B823" s="737" t="s">
        <v>2715</v>
      </c>
      <c r="C823" s="737" t="s">
        <v>3131</v>
      </c>
      <c r="D823" s="818" t="s">
        <v>4783</v>
      </c>
      <c r="E823" s="819" t="s">
        <v>3155</v>
      </c>
      <c r="F823" s="737" t="s">
        <v>3126</v>
      </c>
      <c r="G823" s="737" t="s">
        <v>3280</v>
      </c>
      <c r="H823" s="737" t="s">
        <v>555</v>
      </c>
      <c r="I823" s="737" t="s">
        <v>3282</v>
      </c>
      <c r="J823" s="737" t="s">
        <v>691</v>
      </c>
      <c r="K823" s="737" t="s">
        <v>3283</v>
      </c>
      <c r="L823" s="738">
        <v>210.38</v>
      </c>
      <c r="M823" s="738">
        <v>420.76</v>
      </c>
      <c r="N823" s="737">
        <v>2</v>
      </c>
      <c r="O823" s="820">
        <v>1</v>
      </c>
      <c r="P823" s="738">
        <v>210.38</v>
      </c>
      <c r="Q823" s="753">
        <v>0.5</v>
      </c>
      <c r="R823" s="737">
        <v>1</v>
      </c>
      <c r="S823" s="753">
        <v>0.5</v>
      </c>
      <c r="T823" s="820">
        <v>0.5</v>
      </c>
      <c r="U823" s="776">
        <v>0.5</v>
      </c>
    </row>
    <row r="824" spans="1:21" ht="14.4" customHeight="1" x14ac:dyDescent="0.3">
      <c r="A824" s="736">
        <v>21</v>
      </c>
      <c r="B824" s="737" t="s">
        <v>2715</v>
      </c>
      <c r="C824" s="737" t="s">
        <v>3131</v>
      </c>
      <c r="D824" s="818" t="s">
        <v>4783</v>
      </c>
      <c r="E824" s="819" t="s">
        <v>3155</v>
      </c>
      <c r="F824" s="737" t="s">
        <v>3126</v>
      </c>
      <c r="G824" s="737" t="s">
        <v>3329</v>
      </c>
      <c r="H824" s="737" t="s">
        <v>555</v>
      </c>
      <c r="I824" s="737" t="s">
        <v>1803</v>
      </c>
      <c r="J824" s="737" t="s">
        <v>1804</v>
      </c>
      <c r="K824" s="737" t="s">
        <v>3707</v>
      </c>
      <c r="L824" s="738">
        <v>33.44</v>
      </c>
      <c r="M824" s="738">
        <v>66.88</v>
      </c>
      <c r="N824" s="737">
        <v>2</v>
      </c>
      <c r="O824" s="820">
        <v>1</v>
      </c>
      <c r="P824" s="738">
        <v>66.88</v>
      </c>
      <c r="Q824" s="753">
        <v>1</v>
      </c>
      <c r="R824" s="737">
        <v>2</v>
      </c>
      <c r="S824" s="753">
        <v>1</v>
      </c>
      <c r="T824" s="820">
        <v>1</v>
      </c>
      <c r="U824" s="776">
        <v>1</v>
      </c>
    </row>
    <row r="825" spans="1:21" ht="14.4" customHeight="1" x14ac:dyDescent="0.3">
      <c r="A825" s="736">
        <v>21</v>
      </c>
      <c r="B825" s="737" t="s">
        <v>2715</v>
      </c>
      <c r="C825" s="737" t="s">
        <v>3131</v>
      </c>
      <c r="D825" s="818" t="s">
        <v>4783</v>
      </c>
      <c r="E825" s="819" t="s">
        <v>3155</v>
      </c>
      <c r="F825" s="737" t="s">
        <v>3126</v>
      </c>
      <c r="G825" s="737" t="s">
        <v>3329</v>
      </c>
      <c r="H825" s="737" t="s">
        <v>555</v>
      </c>
      <c r="I825" s="737" t="s">
        <v>4047</v>
      </c>
      <c r="J825" s="737" t="s">
        <v>1804</v>
      </c>
      <c r="K825" s="737" t="s">
        <v>4048</v>
      </c>
      <c r="L825" s="738">
        <v>66.88</v>
      </c>
      <c r="M825" s="738">
        <v>66.88</v>
      </c>
      <c r="N825" s="737">
        <v>1</v>
      </c>
      <c r="O825" s="820">
        <v>0.5</v>
      </c>
      <c r="P825" s="738">
        <v>66.88</v>
      </c>
      <c r="Q825" s="753">
        <v>1</v>
      </c>
      <c r="R825" s="737">
        <v>1</v>
      </c>
      <c r="S825" s="753">
        <v>1</v>
      </c>
      <c r="T825" s="820">
        <v>0.5</v>
      </c>
      <c r="U825" s="776">
        <v>1</v>
      </c>
    </row>
    <row r="826" spans="1:21" ht="14.4" customHeight="1" x14ac:dyDescent="0.3">
      <c r="A826" s="736">
        <v>21</v>
      </c>
      <c r="B826" s="737" t="s">
        <v>2715</v>
      </c>
      <c r="C826" s="737" t="s">
        <v>3131</v>
      </c>
      <c r="D826" s="818" t="s">
        <v>4783</v>
      </c>
      <c r="E826" s="819" t="s">
        <v>3155</v>
      </c>
      <c r="F826" s="737" t="s">
        <v>3126</v>
      </c>
      <c r="G826" s="737" t="s">
        <v>3329</v>
      </c>
      <c r="H826" s="737" t="s">
        <v>555</v>
      </c>
      <c r="I826" s="737" t="s">
        <v>1432</v>
      </c>
      <c r="J826" s="737" t="s">
        <v>1433</v>
      </c>
      <c r="K826" s="737" t="s">
        <v>3520</v>
      </c>
      <c r="L826" s="738">
        <v>59.56</v>
      </c>
      <c r="M826" s="738">
        <v>59.56</v>
      </c>
      <c r="N826" s="737">
        <v>1</v>
      </c>
      <c r="O826" s="820">
        <v>1</v>
      </c>
      <c r="P826" s="738">
        <v>59.56</v>
      </c>
      <c r="Q826" s="753">
        <v>1</v>
      </c>
      <c r="R826" s="737">
        <v>1</v>
      </c>
      <c r="S826" s="753">
        <v>1</v>
      </c>
      <c r="T826" s="820">
        <v>1</v>
      </c>
      <c r="U826" s="776">
        <v>1</v>
      </c>
    </row>
    <row r="827" spans="1:21" ht="14.4" customHeight="1" x14ac:dyDescent="0.3">
      <c r="A827" s="736">
        <v>21</v>
      </c>
      <c r="B827" s="737" t="s">
        <v>2715</v>
      </c>
      <c r="C827" s="737" t="s">
        <v>3131</v>
      </c>
      <c r="D827" s="818" t="s">
        <v>4783</v>
      </c>
      <c r="E827" s="819" t="s">
        <v>3155</v>
      </c>
      <c r="F827" s="737" t="s">
        <v>3126</v>
      </c>
      <c r="G827" s="737" t="s">
        <v>3521</v>
      </c>
      <c r="H827" s="737" t="s">
        <v>1499</v>
      </c>
      <c r="I827" s="737" t="s">
        <v>3912</v>
      </c>
      <c r="J827" s="737" t="s">
        <v>2916</v>
      </c>
      <c r="K827" s="737" t="s">
        <v>3015</v>
      </c>
      <c r="L827" s="738">
        <v>0</v>
      </c>
      <c r="M827" s="738">
        <v>0</v>
      </c>
      <c r="N827" s="737">
        <v>36</v>
      </c>
      <c r="O827" s="820">
        <v>11</v>
      </c>
      <c r="P827" s="738">
        <v>0</v>
      </c>
      <c r="Q827" s="753"/>
      <c r="R827" s="737">
        <v>18</v>
      </c>
      <c r="S827" s="753">
        <v>0.5</v>
      </c>
      <c r="T827" s="820">
        <v>6</v>
      </c>
      <c r="U827" s="776">
        <v>0.54545454545454541</v>
      </c>
    </row>
    <row r="828" spans="1:21" ht="14.4" customHeight="1" x14ac:dyDescent="0.3">
      <c r="A828" s="736">
        <v>21</v>
      </c>
      <c r="B828" s="737" t="s">
        <v>2715</v>
      </c>
      <c r="C828" s="737" t="s">
        <v>3131</v>
      </c>
      <c r="D828" s="818" t="s">
        <v>4783</v>
      </c>
      <c r="E828" s="819" t="s">
        <v>3155</v>
      </c>
      <c r="F828" s="737" t="s">
        <v>3126</v>
      </c>
      <c r="G828" s="737" t="s">
        <v>3521</v>
      </c>
      <c r="H828" s="737" t="s">
        <v>1499</v>
      </c>
      <c r="I828" s="737" t="s">
        <v>4049</v>
      </c>
      <c r="J828" s="737" t="s">
        <v>2916</v>
      </c>
      <c r="K828" s="737" t="s">
        <v>4050</v>
      </c>
      <c r="L828" s="738">
        <v>251.16</v>
      </c>
      <c r="M828" s="738">
        <v>1255.8</v>
      </c>
      <c r="N828" s="737">
        <v>5</v>
      </c>
      <c r="O828" s="820">
        <v>4.5</v>
      </c>
      <c r="P828" s="738">
        <v>502.32</v>
      </c>
      <c r="Q828" s="753">
        <v>0.4</v>
      </c>
      <c r="R828" s="737">
        <v>2</v>
      </c>
      <c r="S828" s="753">
        <v>0.4</v>
      </c>
      <c r="T828" s="820">
        <v>1.5</v>
      </c>
      <c r="U828" s="776">
        <v>0.33333333333333331</v>
      </c>
    </row>
    <row r="829" spans="1:21" ht="14.4" customHeight="1" x14ac:dyDescent="0.3">
      <c r="A829" s="736">
        <v>21</v>
      </c>
      <c r="B829" s="737" t="s">
        <v>2715</v>
      </c>
      <c r="C829" s="737" t="s">
        <v>3131</v>
      </c>
      <c r="D829" s="818" t="s">
        <v>4783</v>
      </c>
      <c r="E829" s="819" t="s">
        <v>3155</v>
      </c>
      <c r="F829" s="737" t="s">
        <v>3126</v>
      </c>
      <c r="G829" s="737" t="s">
        <v>3521</v>
      </c>
      <c r="H829" s="737" t="s">
        <v>1499</v>
      </c>
      <c r="I829" s="737" t="s">
        <v>1647</v>
      </c>
      <c r="J829" s="737" t="s">
        <v>2916</v>
      </c>
      <c r="K829" s="737" t="s">
        <v>2917</v>
      </c>
      <c r="L829" s="738">
        <v>502.31</v>
      </c>
      <c r="M829" s="738">
        <v>3013.86</v>
      </c>
      <c r="N829" s="737">
        <v>6</v>
      </c>
      <c r="O829" s="820">
        <v>6</v>
      </c>
      <c r="P829" s="738">
        <v>2009.24</v>
      </c>
      <c r="Q829" s="753">
        <v>0.66666666666666663</v>
      </c>
      <c r="R829" s="737">
        <v>4</v>
      </c>
      <c r="S829" s="753">
        <v>0.66666666666666663</v>
      </c>
      <c r="T829" s="820">
        <v>4</v>
      </c>
      <c r="U829" s="776">
        <v>0.66666666666666663</v>
      </c>
    </row>
    <row r="830" spans="1:21" ht="14.4" customHeight="1" x14ac:dyDescent="0.3">
      <c r="A830" s="736">
        <v>21</v>
      </c>
      <c r="B830" s="737" t="s">
        <v>2715</v>
      </c>
      <c r="C830" s="737" t="s">
        <v>3131</v>
      </c>
      <c r="D830" s="818" t="s">
        <v>4783</v>
      </c>
      <c r="E830" s="819" t="s">
        <v>3155</v>
      </c>
      <c r="F830" s="737" t="s">
        <v>3126</v>
      </c>
      <c r="G830" s="737" t="s">
        <v>3453</v>
      </c>
      <c r="H830" s="737" t="s">
        <v>1499</v>
      </c>
      <c r="I830" s="737" t="s">
        <v>3780</v>
      </c>
      <c r="J830" s="737" t="s">
        <v>1520</v>
      </c>
      <c r="K830" s="737" t="s">
        <v>3781</v>
      </c>
      <c r="L830" s="738">
        <v>438.49</v>
      </c>
      <c r="M830" s="738">
        <v>438.49</v>
      </c>
      <c r="N830" s="737">
        <v>1</v>
      </c>
      <c r="O830" s="820">
        <v>1</v>
      </c>
      <c r="P830" s="738"/>
      <c r="Q830" s="753">
        <v>0</v>
      </c>
      <c r="R830" s="737"/>
      <c r="S830" s="753">
        <v>0</v>
      </c>
      <c r="T830" s="820"/>
      <c r="U830" s="776">
        <v>0</v>
      </c>
    </row>
    <row r="831" spans="1:21" ht="14.4" customHeight="1" x14ac:dyDescent="0.3">
      <c r="A831" s="736">
        <v>21</v>
      </c>
      <c r="B831" s="737" t="s">
        <v>2715</v>
      </c>
      <c r="C831" s="737" t="s">
        <v>3131</v>
      </c>
      <c r="D831" s="818" t="s">
        <v>4783</v>
      </c>
      <c r="E831" s="819" t="s">
        <v>3155</v>
      </c>
      <c r="F831" s="737" t="s">
        <v>3126</v>
      </c>
      <c r="G831" s="737" t="s">
        <v>3332</v>
      </c>
      <c r="H831" s="737" t="s">
        <v>555</v>
      </c>
      <c r="I831" s="737" t="s">
        <v>999</v>
      </c>
      <c r="J831" s="737" t="s">
        <v>707</v>
      </c>
      <c r="K831" s="737" t="s">
        <v>3457</v>
      </c>
      <c r="L831" s="738">
        <v>98.2</v>
      </c>
      <c r="M831" s="738">
        <v>294.60000000000002</v>
      </c>
      <c r="N831" s="737">
        <v>3</v>
      </c>
      <c r="O831" s="820">
        <v>1</v>
      </c>
      <c r="P831" s="738">
        <v>196.4</v>
      </c>
      <c r="Q831" s="753">
        <v>0.66666666666666663</v>
      </c>
      <c r="R831" s="737">
        <v>2</v>
      </c>
      <c r="S831" s="753">
        <v>0.66666666666666663</v>
      </c>
      <c r="T831" s="820">
        <v>0.5</v>
      </c>
      <c r="U831" s="776">
        <v>0.5</v>
      </c>
    </row>
    <row r="832" spans="1:21" ht="14.4" customHeight="1" x14ac:dyDescent="0.3">
      <c r="A832" s="736">
        <v>21</v>
      </c>
      <c r="B832" s="737" t="s">
        <v>2715</v>
      </c>
      <c r="C832" s="737" t="s">
        <v>3131</v>
      </c>
      <c r="D832" s="818" t="s">
        <v>4783</v>
      </c>
      <c r="E832" s="819" t="s">
        <v>3155</v>
      </c>
      <c r="F832" s="737" t="s">
        <v>3126</v>
      </c>
      <c r="G832" s="737" t="s">
        <v>3185</v>
      </c>
      <c r="H832" s="737" t="s">
        <v>555</v>
      </c>
      <c r="I832" s="737" t="s">
        <v>4051</v>
      </c>
      <c r="J832" s="737" t="s">
        <v>3561</v>
      </c>
      <c r="K832" s="737" t="s">
        <v>4052</v>
      </c>
      <c r="L832" s="738">
        <v>0</v>
      </c>
      <c r="M832" s="738">
        <v>0</v>
      </c>
      <c r="N832" s="737">
        <v>3</v>
      </c>
      <c r="O832" s="820">
        <v>0.5</v>
      </c>
      <c r="P832" s="738">
        <v>0</v>
      </c>
      <c r="Q832" s="753"/>
      <c r="R832" s="737">
        <v>3</v>
      </c>
      <c r="S832" s="753">
        <v>1</v>
      </c>
      <c r="T832" s="820">
        <v>0.5</v>
      </c>
      <c r="U832" s="776">
        <v>1</v>
      </c>
    </row>
    <row r="833" spans="1:21" ht="14.4" customHeight="1" x14ac:dyDescent="0.3">
      <c r="A833" s="736">
        <v>21</v>
      </c>
      <c r="B833" s="737" t="s">
        <v>2715</v>
      </c>
      <c r="C833" s="737" t="s">
        <v>3131</v>
      </c>
      <c r="D833" s="818" t="s">
        <v>4783</v>
      </c>
      <c r="E833" s="819" t="s">
        <v>3155</v>
      </c>
      <c r="F833" s="737" t="s">
        <v>3126</v>
      </c>
      <c r="G833" s="737" t="s">
        <v>3185</v>
      </c>
      <c r="H833" s="737" t="s">
        <v>555</v>
      </c>
      <c r="I833" s="737" t="s">
        <v>3797</v>
      </c>
      <c r="J833" s="737" t="s">
        <v>3561</v>
      </c>
      <c r="K833" s="737" t="s">
        <v>3798</v>
      </c>
      <c r="L833" s="738">
        <v>271.94</v>
      </c>
      <c r="M833" s="738">
        <v>271.94</v>
      </c>
      <c r="N833" s="737">
        <v>1</v>
      </c>
      <c r="O833" s="820">
        <v>0.5</v>
      </c>
      <c r="P833" s="738">
        <v>271.94</v>
      </c>
      <c r="Q833" s="753">
        <v>1</v>
      </c>
      <c r="R833" s="737">
        <v>1</v>
      </c>
      <c r="S833" s="753">
        <v>1</v>
      </c>
      <c r="T833" s="820">
        <v>0.5</v>
      </c>
      <c r="U833" s="776">
        <v>1</v>
      </c>
    </row>
    <row r="834" spans="1:21" ht="14.4" customHeight="1" x14ac:dyDescent="0.3">
      <c r="A834" s="736">
        <v>21</v>
      </c>
      <c r="B834" s="737" t="s">
        <v>2715</v>
      </c>
      <c r="C834" s="737" t="s">
        <v>3131</v>
      </c>
      <c r="D834" s="818" t="s">
        <v>4783</v>
      </c>
      <c r="E834" s="819" t="s">
        <v>3155</v>
      </c>
      <c r="F834" s="737" t="s">
        <v>3126</v>
      </c>
      <c r="G834" s="737" t="s">
        <v>3185</v>
      </c>
      <c r="H834" s="737" t="s">
        <v>555</v>
      </c>
      <c r="I834" s="737" t="s">
        <v>1915</v>
      </c>
      <c r="J834" s="737" t="s">
        <v>3920</v>
      </c>
      <c r="K834" s="737" t="s">
        <v>3921</v>
      </c>
      <c r="L834" s="738">
        <v>151.62</v>
      </c>
      <c r="M834" s="738">
        <v>454.86</v>
      </c>
      <c r="N834" s="737">
        <v>3</v>
      </c>
      <c r="O834" s="820">
        <v>1</v>
      </c>
      <c r="P834" s="738"/>
      <c r="Q834" s="753">
        <v>0</v>
      </c>
      <c r="R834" s="737"/>
      <c r="S834" s="753">
        <v>0</v>
      </c>
      <c r="T834" s="820"/>
      <c r="U834" s="776">
        <v>0</v>
      </c>
    </row>
    <row r="835" spans="1:21" ht="14.4" customHeight="1" x14ac:dyDescent="0.3">
      <c r="A835" s="736">
        <v>21</v>
      </c>
      <c r="B835" s="737" t="s">
        <v>2715</v>
      </c>
      <c r="C835" s="737" t="s">
        <v>3131</v>
      </c>
      <c r="D835" s="818" t="s">
        <v>4783</v>
      </c>
      <c r="E835" s="819" t="s">
        <v>3155</v>
      </c>
      <c r="F835" s="737" t="s">
        <v>3126</v>
      </c>
      <c r="G835" s="737" t="s">
        <v>3185</v>
      </c>
      <c r="H835" s="737" t="s">
        <v>555</v>
      </c>
      <c r="I835" s="737" t="s">
        <v>4053</v>
      </c>
      <c r="J835" s="737" t="s">
        <v>3920</v>
      </c>
      <c r="K835" s="737" t="s">
        <v>4054</v>
      </c>
      <c r="L835" s="738">
        <v>0</v>
      </c>
      <c r="M835" s="738">
        <v>0</v>
      </c>
      <c r="N835" s="737">
        <v>3</v>
      </c>
      <c r="O835" s="820">
        <v>1</v>
      </c>
      <c r="P835" s="738">
        <v>0</v>
      </c>
      <c r="Q835" s="753"/>
      <c r="R835" s="737">
        <v>3</v>
      </c>
      <c r="S835" s="753">
        <v>1</v>
      </c>
      <c r="T835" s="820">
        <v>1</v>
      </c>
      <c r="U835" s="776">
        <v>1</v>
      </c>
    </row>
    <row r="836" spans="1:21" ht="14.4" customHeight="1" x14ac:dyDescent="0.3">
      <c r="A836" s="736">
        <v>21</v>
      </c>
      <c r="B836" s="737" t="s">
        <v>2715</v>
      </c>
      <c r="C836" s="737" t="s">
        <v>3131</v>
      </c>
      <c r="D836" s="818" t="s">
        <v>4783</v>
      </c>
      <c r="E836" s="819" t="s">
        <v>3155</v>
      </c>
      <c r="F836" s="737" t="s">
        <v>3126</v>
      </c>
      <c r="G836" s="737" t="s">
        <v>3185</v>
      </c>
      <c r="H836" s="737" t="s">
        <v>555</v>
      </c>
      <c r="I836" s="737" t="s">
        <v>4055</v>
      </c>
      <c r="J836" s="737" t="s">
        <v>4056</v>
      </c>
      <c r="K836" s="737" t="s">
        <v>3921</v>
      </c>
      <c r="L836" s="738">
        <v>151.62</v>
      </c>
      <c r="M836" s="738">
        <v>1364.58</v>
      </c>
      <c r="N836" s="737">
        <v>9</v>
      </c>
      <c r="O836" s="820">
        <v>3</v>
      </c>
      <c r="P836" s="738"/>
      <c r="Q836" s="753">
        <v>0</v>
      </c>
      <c r="R836" s="737"/>
      <c r="S836" s="753">
        <v>0</v>
      </c>
      <c r="T836" s="820"/>
      <c r="U836" s="776">
        <v>0</v>
      </c>
    </row>
    <row r="837" spans="1:21" ht="14.4" customHeight="1" x14ac:dyDescent="0.3">
      <c r="A837" s="736">
        <v>21</v>
      </c>
      <c r="B837" s="737" t="s">
        <v>2715</v>
      </c>
      <c r="C837" s="737" t="s">
        <v>3131</v>
      </c>
      <c r="D837" s="818" t="s">
        <v>4783</v>
      </c>
      <c r="E837" s="819" t="s">
        <v>3155</v>
      </c>
      <c r="F837" s="737" t="s">
        <v>3126</v>
      </c>
      <c r="G837" s="737" t="s">
        <v>3522</v>
      </c>
      <c r="H837" s="737" t="s">
        <v>1499</v>
      </c>
      <c r="I837" s="737" t="s">
        <v>2260</v>
      </c>
      <c r="J837" s="737" t="s">
        <v>2993</v>
      </c>
      <c r="K837" s="737" t="s">
        <v>2994</v>
      </c>
      <c r="L837" s="738">
        <v>184.74</v>
      </c>
      <c r="M837" s="738">
        <v>184.74</v>
      </c>
      <c r="N837" s="737">
        <v>1</v>
      </c>
      <c r="O837" s="820">
        <v>0.5</v>
      </c>
      <c r="P837" s="738">
        <v>184.74</v>
      </c>
      <c r="Q837" s="753">
        <v>1</v>
      </c>
      <c r="R837" s="737">
        <v>1</v>
      </c>
      <c r="S837" s="753">
        <v>1</v>
      </c>
      <c r="T837" s="820">
        <v>0.5</v>
      </c>
      <c r="U837" s="776">
        <v>1</v>
      </c>
    </row>
    <row r="838" spans="1:21" ht="14.4" customHeight="1" x14ac:dyDescent="0.3">
      <c r="A838" s="736">
        <v>21</v>
      </c>
      <c r="B838" s="737" t="s">
        <v>2715</v>
      </c>
      <c r="C838" s="737" t="s">
        <v>3131</v>
      </c>
      <c r="D838" s="818" t="s">
        <v>4783</v>
      </c>
      <c r="E838" s="819" t="s">
        <v>3155</v>
      </c>
      <c r="F838" s="737" t="s">
        <v>3126</v>
      </c>
      <c r="G838" s="737" t="s">
        <v>3338</v>
      </c>
      <c r="H838" s="737" t="s">
        <v>1499</v>
      </c>
      <c r="I838" s="737" t="s">
        <v>3339</v>
      </c>
      <c r="J838" s="737" t="s">
        <v>1699</v>
      </c>
      <c r="K838" s="737" t="s">
        <v>3340</v>
      </c>
      <c r="L838" s="738">
        <v>0</v>
      </c>
      <c r="M838" s="738">
        <v>0</v>
      </c>
      <c r="N838" s="737">
        <v>3</v>
      </c>
      <c r="O838" s="820">
        <v>0.5</v>
      </c>
      <c r="P838" s="738"/>
      <c r="Q838" s="753"/>
      <c r="R838" s="737"/>
      <c r="S838" s="753">
        <v>0</v>
      </c>
      <c r="T838" s="820"/>
      <c r="U838" s="776">
        <v>0</v>
      </c>
    </row>
    <row r="839" spans="1:21" ht="14.4" customHeight="1" x14ac:dyDescent="0.3">
      <c r="A839" s="736">
        <v>21</v>
      </c>
      <c r="B839" s="737" t="s">
        <v>2715</v>
      </c>
      <c r="C839" s="737" t="s">
        <v>3131</v>
      </c>
      <c r="D839" s="818" t="s">
        <v>4783</v>
      </c>
      <c r="E839" s="819" t="s">
        <v>3155</v>
      </c>
      <c r="F839" s="737" t="s">
        <v>3126</v>
      </c>
      <c r="G839" s="737" t="s">
        <v>3338</v>
      </c>
      <c r="H839" s="737" t="s">
        <v>555</v>
      </c>
      <c r="I839" s="737" t="s">
        <v>4057</v>
      </c>
      <c r="J839" s="737" t="s">
        <v>1699</v>
      </c>
      <c r="K839" s="737" t="s">
        <v>2960</v>
      </c>
      <c r="L839" s="738">
        <v>0</v>
      </c>
      <c r="M839" s="738">
        <v>0</v>
      </c>
      <c r="N839" s="737">
        <v>1</v>
      </c>
      <c r="O839" s="820">
        <v>0.5</v>
      </c>
      <c r="P839" s="738">
        <v>0</v>
      </c>
      <c r="Q839" s="753"/>
      <c r="R839" s="737">
        <v>1</v>
      </c>
      <c r="S839" s="753">
        <v>1</v>
      </c>
      <c r="T839" s="820">
        <v>0.5</v>
      </c>
      <c r="U839" s="776">
        <v>1</v>
      </c>
    </row>
    <row r="840" spans="1:21" ht="14.4" customHeight="1" x14ac:dyDescent="0.3">
      <c r="A840" s="736">
        <v>21</v>
      </c>
      <c r="B840" s="737" t="s">
        <v>2715</v>
      </c>
      <c r="C840" s="737" t="s">
        <v>3131</v>
      </c>
      <c r="D840" s="818" t="s">
        <v>4783</v>
      </c>
      <c r="E840" s="819" t="s">
        <v>3155</v>
      </c>
      <c r="F840" s="737" t="s">
        <v>3126</v>
      </c>
      <c r="G840" s="737" t="s">
        <v>3338</v>
      </c>
      <c r="H840" s="737" t="s">
        <v>1499</v>
      </c>
      <c r="I840" s="737" t="s">
        <v>1698</v>
      </c>
      <c r="J840" s="737" t="s">
        <v>1699</v>
      </c>
      <c r="K840" s="737" t="s">
        <v>2956</v>
      </c>
      <c r="L840" s="738">
        <v>0</v>
      </c>
      <c r="M840" s="738">
        <v>0</v>
      </c>
      <c r="N840" s="737">
        <v>5</v>
      </c>
      <c r="O840" s="820">
        <v>4</v>
      </c>
      <c r="P840" s="738">
        <v>0</v>
      </c>
      <c r="Q840" s="753"/>
      <c r="R840" s="737">
        <v>2</v>
      </c>
      <c r="S840" s="753">
        <v>0.4</v>
      </c>
      <c r="T840" s="820">
        <v>2</v>
      </c>
      <c r="U840" s="776">
        <v>0.5</v>
      </c>
    </row>
    <row r="841" spans="1:21" ht="14.4" customHeight="1" x14ac:dyDescent="0.3">
      <c r="A841" s="736">
        <v>21</v>
      </c>
      <c r="B841" s="737" t="s">
        <v>2715</v>
      </c>
      <c r="C841" s="737" t="s">
        <v>3131</v>
      </c>
      <c r="D841" s="818" t="s">
        <v>4783</v>
      </c>
      <c r="E841" s="819" t="s">
        <v>3155</v>
      </c>
      <c r="F841" s="737" t="s">
        <v>3126</v>
      </c>
      <c r="G841" s="737" t="s">
        <v>3338</v>
      </c>
      <c r="H841" s="737" t="s">
        <v>555</v>
      </c>
      <c r="I841" s="737" t="s">
        <v>3849</v>
      </c>
      <c r="J841" s="737" t="s">
        <v>3800</v>
      </c>
      <c r="K841" s="737" t="s">
        <v>3340</v>
      </c>
      <c r="L841" s="738">
        <v>0</v>
      </c>
      <c r="M841" s="738">
        <v>0</v>
      </c>
      <c r="N841" s="737">
        <v>1</v>
      </c>
      <c r="O841" s="820">
        <v>1</v>
      </c>
      <c r="P841" s="738">
        <v>0</v>
      </c>
      <c r="Q841" s="753"/>
      <c r="R841" s="737">
        <v>1</v>
      </c>
      <c r="S841" s="753">
        <v>1</v>
      </c>
      <c r="T841" s="820">
        <v>1</v>
      </c>
      <c r="U841" s="776">
        <v>1</v>
      </c>
    </row>
    <row r="842" spans="1:21" ht="14.4" customHeight="1" x14ac:dyDescent="0.3">
      <c r="A842" s="736">
        <v>21</v>
      </c>
      <c r="B842" s="737" t="s">
        <v>2715</v>
      </c>
      <c r="C842" s="737" t="s">
        <v>3131</v>
      </c>
      <c r="D842" s="818" t="s">
        <v>4783</v>
      </c>
      <c r="E842" s="819" t="s">
        <v>3155</v>
      </c>
      <c r="F842" s="737" t="s">
        <v>3126</v>
      </c>
      <c r="G842" s="737" t="s">
        <v>3338</v>
      </c>
      <c r="H842" s="737" t="s">
        <v>555</v>
      </c>
      <c r="I842" s="737" t="s">
        <v>3799</v>
      </c>
      <c r="J842" s="737" t="s">
        <v>3800</v>
      </c>
      <c r="K842" s="737" t="s">
        <v>2956</v>
      </c>
      <c r="L842" s="738">
        <v>0</v>
      </c>
      <c r="M842" s="738">
        <v>0</v>
      </c>
      <c r="N842" s="737">
        <v>1</v>
      </c>
      <c r="O842" s="820">
        <v>0.5</v>
      </c>
      <c r="P842" s="738"/>
      <c r="Q842" s="753"/>
      <c r="R842" s="737"/>
      <c r="S842" s="753">
        <v>0</v>
      </c>
      <c r="T842" s="820"/>
      <c r="U842" s="776">
        <v>0</v>
      </c>
    </row>
    <row r="843" spans="1:21" ht="14.4" customHeight="1" x14ac:dyDescent="0.3">
      <c r="A843" s="736">
        <v>21</v>
      </c>
      <c r="B843" s="737" t="s">
        <v>2715</v>
      </c>
      <c r="C843" s="737" t="s">
        <v>3131</v>
      </c>
      <c r="D843" s="818" t="s">
        <v>4783</v>
      </c>
      <c r="E843" s="819" t="s">
        <v>3155</v>
      </c>
      <c r="F843" s="737" t="s">
        <v>3126</v>
      </c>
      <c r="G843" s="737" t="s">
        <v>3338</v>
      </c>
      <c r="H843" s="737" t="s">
        <v>555</v>
      </c>
      <c r="I843" s="737" t="s">
        <v>4058</v>
      </c>
      <c r="J843" s="737" t="s">
        <v>2957</v>
      </c>
      <c r="K843" s="737" t="s">
        <v>2956</v>
      </c>
      <c r="L843" s="738">
        <v>0</v>
      </c>
      <c r="M843" s="738">
        <v>0</v>
      </c>
      <c r="N843" s="737">
        <v>1</v>
      </c>
      <c r="O843" s="820">
        <v>0.5</v>
      </c>
      <c r="P843" s="738">
        <v>0</v>
      </c>
      <c r="Q843" s="753"/>
      <c r="R843" s="737">
        <v>1</v>
      </c>
      <c r="S843" s="753">
        <v>1</v>
      </c>
      <c r="T843" s="820">
        <v>0.5</v>
      </c>
      <c r="U843" s="776">
        <v>1</v>
      </c>
    </row>
    <row r="844" spans="1:21" ht="14.4" customHeight="1" x14ac:dyDescent="0.3">
      <c r="A844" s="736">
        <v>21</v>
      </c>
      <c r="B844" s="737" t="s">
        <v>2715</v>
      </c>
      <c r="C844" s="737" t="s">
        <v>3131</v>
      </c>
      <c r="D844" s="818" t="s">
        <v>4783</v>
      </c>
      <c r="E844" s="819" t="s">
        <v>3155</v>
      </c>
      <c r="F844" s="737" t="s">
        <v>3126</v>
      </c>
      <c r="G844" s="737" t="s">
        <v>3284</v>
      </c>
      <c r="H844" s="737" t="s">
        <v>555</v>
      </c>
      <c r="I844" s="737" t="s">
        <v>3417</v>
      </c>
      <c r="J844" s="737" t="s">
        <v>3149</v>
      </c>
      <c r="K844" s="737"/>
      <c r="L844" s="738">
        <v>0</v>
      </c>
      <c r="M844" s="738">
        <v>0</v>
      </c>
      <c r="N844" s="737">
        <v>4</v>
      </c>
      <c r="O844" s="820">
        <v>2.5</v>
      </c>
      <c r="P844" s="738">
        <v>0</v>
      </c>
      <c r="Q844" s="753"/>
      <c r="R844" s="737">
        <v>3</v>
      </c>
      <c r="S844" s="753">
        <v>0.75</v>
      </c>
      <c r="T844" s="820">
        <v>2</v>
      </c>
      <c r="U844" s="776">
        <v>0.8</v>
      </c>
    </row>
    <row r="845" spans="1:21" ht="14.4" customHeight="1" x14ac:dyDescent="0.3">
      <c r="A845" s="736">
        <v>21</v>
      </c>
      <c r="B845" s="737" t="s">
        <v>2715</v>
      </c>
      <c r="C845" s="737" t="s">
        <v>3131</v>
      </c>
      <c r="D845" s="818" t="s">
        <v>4783</v>
      </c>
      <c r="E845" s="819" t="s">
        <v>3155</v>
      </c>
      <c r="F845" s="737" t="s">
        <v>3126</v>
      </c>
      <c r="G845" s="737" t="s">
        <v>3284</v>
      </c>
      <c r="H845" s="737" t="s">
        <v>555</v>
      </c>
      <c r="I845" s="737" t="s">
        <v>3417</v>
      </c>
      <c r="J845" s="737" t="s">
        <v>3149</v>
      </c>
      <c r="K845" s="737"/>
      <c r="L845" s="738">
        <v>100.62</v>
      </c>
      <c r="M845" s="738">
        <v>100.62</v>
      </c>
      <c r="N845" s="737">
        <v>1</v>
      </c>
      <c r="O845" s="820">
        <v>1</v>
      </c>
      <c r="P845" s="738">
        <v>100.62</v>
      </c>
      <c r="Q845" s="753">
        <v>1</v>
      </c>
      <c r="R845" s="737">
        <v>1</v>
      </c>
      <c r="S845" s="753">
        <v>1</v>
      </c>
      <c r="T845" s="820">
        <v>1</v>
      </c>
      <c r="U845" s="776">
        <v>1</v>
      </c>
    </row>
    <row r="846" spans="1:21" ht="14.4" customHeight="1" x14ac:dyDescent="0.3">
      <c r="A846" s="736">
        <v>21</v>
      </c>
      <c r="B846" s="737" t="s">
        <v>2715</v>
      </c>
      <c r="C846" s="737" t="s">
        <v>3131</v>
      </c>
      <c r="D846" s="818" t="s">
        <v>4783</v>
      </c>
      <c r="E846" s="819" t="s">
        <v>3155</v>
      </c>
      <c r="F846" s="737" t="s">
        <v>3126</v>
      </c>
      <c r="G846" s="737" t="s">
        <v>3284</v>
      </c>
      <c r="H846" s="737" t="s">
        <v>555</v>
      </c>
      <c r="I846" s="737" t="s">
        <v>1389</v>
      </c>
      <c r="J846" s="737" t="s">
        <v>3288</v>
      </c>
      <c r="K846" s="737" t="s">
        <v>3445</v>
      </c>
      <c r="L846" s="738">
        <v>299.83999999999997</v>
      </c>
      <c r="M846" s="738">
        <v>299.83999999999997</v>
      </c>
      <c r="N846" s="737">
        <v>1</v>
      </c>
      <c r="O846" s="820">
        <v>0.5</v>
      </c>
      <c r="P846" s="738">
        <v>299.83999999999997</v>
      </c>
      <c r="Q846" s="753">
        <v>1</v>
      </c>
      <c r="R846" s="737">
        <v>1</v>
      </c>
      <c r="S846" s="753">
        <v>1</v>
      </c>
      <c r="T846" s="820">
        <v>0.5</v>
      </c>
      <c r="U846" s="776">
        <v>1</v>
      </c>
    </row>
    <row r="847" spans="1:21" ht="14.4" customHeight="1" x14ac:dyDescent="0.3">
      <c r="A847" s="736">
        <v>21</v>
      </c>
      <c r="B847" s="737" t="s">
        <v>2715</v>
      </c>
      <c r="C847" s="737" t="s">
        <v>3131</v>
      </c>
      <c r="D847" s="818" t="s">
        <v>4783</v>
      </c>
      <c r="E847" s="819" t="s">
        <v>3155</v>
      </c>
      <c r="F847" s="737" t="s">
        <v>3126</v>
      </c>
      <c r="G847" s="737" t="s">
        <v>3284</v>
      </c>
      <c r="H847" s="737" t="s">
        <v>555</v>
      </c>
      <c r="I847" s="737" t="s">
        <v>1299</v>
      </c>
      <c r="J847" s="737" t="s">
        <v>1300</v>
      </c>
      <c r="K847" s="737" t="s">
        <v>1301</v>
      </c>
      <c r="L847" s="738">
        <v>50.32</v>
      </c>
      <c r="M847" s="738">
        <v>201.28</v>
      </c>
      <c r="N847" s="737">
        <v>4</v>
      </c>
      <c r="O847" s="820">
        <v>0.5</v>
      </c>
      <c r="P847" s="738">
        <v>201.28</v>
      </c>
      <c r="Q847" s="753">
        <v>1</v>
      </c>
      <c r="R847" s="737">
        <v>4</v>
      </c>
      <c r="S847" s="753">
        <v>1</v>
      </c>
      <c r="T847" s="820">
        <v>0.5</v>
      </c>
      <c r="U847" s="776">
        <v>1</v>
      </c>
    </row>
    <row r="848" spans="1:21" ht="14.4" customHeight="1" x14ac:dyDescent="0.3">
      <c r="A848" s="736">
        <v>21</v>
      </c>
      <c r="B848" s="737" t="s">
        <v>2715</v>
      </c>
      <c r="C848" s="737" t="s">
        <v>3131</v>
      </c>
      <c r="D848" s="818" t="s">
        <v>4783</v>
      </c>
      <c r="E848" s="819" t="s">
        <v>3155</v>
      </c>
      <c r="F848" s="737" t="s">
        <v>3126</v>
      </c>
      <c r="G848" s="737" t="s">
        <v>3284</v>
      </c>
      <c r="H848" s="737" t="s">
        <v>555</v>
      </c>
      <c r="I848" s="737" t="s">
        <v>3418</v>
      </c>
      <c r="J848" s="737" t="s">
        <v>1300</v>
      </c>
      <c r="K848" s="737" t="s">
        <v>3419</v>
      </c>
      <c r="L848" s="738">
        <v>100.62</v>
      </c>
      <c r="M848" s="738">
        <v>603.72</v>
      </c>
      <c r="N848" s="737">
        <v>6</v>
      </c>
      <c r="O848" s="820">
        <v>3</v>
      </c>
      <c r="P848" s="738">
        <v>402.48</v>
      </c>
      <c r="Q848" s="753">
        <v>0.66666666666666663</v>
      </c>
      <c r="R848" s="737">
        <v>4</v>
      </c>
      <c r="S848" s="753">
        <v>0.66666666666666663</v>
      </c>
      <c r="T848" s="820">
        <v>2</v>
      </c>
      <c r="U848" s="776">
        <v>0.66666666666666663</v>
      </c>
    </row>
    <row r="849" spans="1:21" ht="14.4" customHeight="1" x14ac:dyDescent="0.3">
      <c r="A849" s="736">
        <v>21</v>
      </c>
      <c r="B849" s="737" t="s">
        <v>2715</v>
      </c>
      <c r="C849" s="737" t="s">
        <v>3131</v>
      </c>
      <c r="D849" s="818" t="s">
        <v>4783</v>
      </c>
      <c r="E849" s="819" t="s">
        <v>3155</v>
      </c>
      <c r="F849" s="737" t="s">
        <v>3126</v>
      </c>
      <c r="G849" s="737" t="s">
        <v>3284</v>
      </c>
      <c r="H849" s="737" t="s">
        <v>555</v>
      </c>
      <c r="I849" s="737" t="s">
        <v>3290</v>
      </c>
      <c r="J849" s="737" t="s">
        <v>1300</v>
      </c>
      <c r="K849" s="737" t="s">
        <v>3286</v>
      </c>
      <c r="L849" s="738">
        <v>50.32</v>
      </c>
      <c r="M849" s="738">
        <v>352.24</v>
      </c>
      <c r="N849" s="737">
        <v>7</v>
      </c>
      <c r="O849" s="820">
        <v>2</v>
      </c>
      <c r="P849" s="738">
        <v>251.60000000000002</v>
      </c>
      <c r="Q849" s="753">
        <v>0.7142857142857143</v>
      </c>
      <c r="R849" s="737">
        <v>5</v>
      </c>
      <c r="S849" s="753">
        <v>0.7142857142857143</v>
      </c>
      <c r="T849" s="820">
        <v>1.5</v>
      </c>
      <c r="U849" s="776">
        <v>0.75</v>
      </c>
    </row>
    <row r="850" spans="1:21" ht="14.4" customHeight="1" x14ac:dyDescent="0.3">
      <c r="A850" s="736">
        <v>21</v>
      </c>
      <c r="B850" s="737" t="s">
        <v>2715</v>
      </c>
      <c r="C850" s="737" t="s">
        <v>3131</v>
      </c>
      <c r="D850" s="818" t="s">
        <v>4783</v>
      </c>
      <c r="E850" s="819" t="s">
        <v>3155</v>
      </c>
      <c r="F850" s="737" t="s">
        <v>3127</v>
      </c>
      <c r="G850" s="737" t="s">
        <v>3291</v>
      </c>
      <c r="H850" s="737" t="s">
        <v>555</v>
      </c>
      <c r="I850" s="737" t="s">
        <v>3292</v>
      </c>
      <c r="J850" s="737" t="s">
        <v>3149</v>
      </c>
      <c r="K850" s="737"/>
      <c r="L850" s="738">
        <v>0</v>
      </c>
      <c r="M850" s="738">
        <v>0</v>
      </c>
      <c r="N850" s="737">
        <v>3</v>
      </c>
      <c r="O850" s="820">
        <v>3</v>
      </c>
      <c r="P850" s="738">
        <v>0</v>
      </c>
      <c r="Q850" s="753"/>
      <c r="R850" s="737">
        <v>3</v>
      </c>
      <c r="S850" s="753">
        <v>1</v>
      </c>
      <c r="T850" s="820">
        <v>3</v>
      </c>
      <c r="U850" s="776">
        <v>1</v>
      </c>
    </row>
    <row r="851" spans="1:21" ht="14.4" customHeight="1" x14ac:dyDescent="0.3">
      <c r="A851" s="736">
        <v>21</v>
      </c>
      <c r="B851" s="737" t="s">
        <v>2715</v>
      </c>
      <c r="C851" s="737" t="s">
        <v>3131</v>
      </c>
      <c r="D851" s="818" t="s">
        <v>4783</v>
      </c>
      <c r="E851" s="819" t="s">
        <v>3155</v>
      </c>
      <c r="F851" s="737" t="s">
        <v>3127</v>
      </c>
      <c r="G851" s="737" t="s">
        <v>3291</v>
      </c>
      <c r="H851" s="737" t="s">
        <v>555</v>
      </c>
      <c r="I851" s="737" t="s">
        <v>4059</v>
      </c>
      <c r="J851" s="737" t="s">
        <v>3149</v>
      </c>
      <c r="K851" s="737"/>
      <c r="L851" s="738">
        <v>0</v>
      </c>
      <c r="M851" s="738">
        <v>0</v>
      </c>
      <c r="N851" s="737">
        <v>2</v>
      </c>
      <c r="O851" s="820">
        <v>2</v>
      </c>
      <c r="P851" s="738">
        <v>0</v>
      </c>
      <c r="Q851" s="753"/>
      <c r="R851" s="737">
        <v>1</v>
      </c>
      <c r="S851" s="753">
        <v>0.5</v>
      </c>
      <c r="T851" s="820">
        <v>1</v>
      </c>
      <c r="U851" s="776">
        <v>0.5</v>
      </c>
    </row>
    <row r="852" spans="1:21" ht="14.4" customHeight="1" x14ac:dyDescent="0.3">
      <c r="A852" s="736">
        <v>21</v>
      </c>
      <c r="B852" s="737" t="s">
        <v>2715</v>
      </c>
      <c r="C852" s="737" t="s">
        <v>3131</v>
      </c>
      <c r="D852" s="818" t="s">
        <v>4783</v>
      </c>
      <c r="E852" s="819" t="s">
        <v>3155</v>
      </c>
      <c r="F852" s="737" t="s">
        <v>3128</v>
      </c>
      <c r="G852" s="737" t="s">
        <v>3291</v>
      </c>
      <c r="H852" s="737" t="s">
        <v>555</v>
      </c>
      <c r="I852" s="737" t="s">
        <v>4060</v>
      </c>
      <c r="J852" s="737" t="s">
        <v>3149</v>
      </c>
      <c r="K852" s="737"/>
      <c r="L852" s="738">
        <v>0</v>
      </c>
      <c r="M852" s="738">
        <v>0</v>
      </c>
      <c r="N852" s="737">
        <v>3</v>
      </c>
      <c r="O852" s="820">
        <v>1</v>
      </c>
      <c r="P852" s="738">
        <v>0</v>
      </c>
      <c r="Q852" s="753"/>
      <c r="R852" s="737">
        <v>3</v>
      </c>
      <c r="S852" s="753">
        <v>1</v>
      </c>
      <c r="T852" s="820">
        <v>1</v>
      </c>
      <c r="U852" s="776">
        <v>1</v>
      </c>
    </row>
    <row r="853" spans="1:21" ht="14.4" customHeight="1" x14ac:dyDescent="0.3">
      <c r="A853" s="736">
        <v>21</v>
      </c>
      <c r="B853" s="737" t="s">
        <v>2715</v>
      </c>
      <c r="C853" s="737" t="s">
        <v>3131</v>
      </c>
      <c r="D853" s="818" t="s">
        <v>4783</v>
      </c>
      <c r="E853" s="819" t="s">
        <v>3155</v>
      </c>
      <c r="F853" s="737" t="s">
        <v>3128</v>
      </c>
      <c r="G853" s="737" t="s">
        <v>3293</v>
      </c>
      <c r="H853" s="737" t="s">
        <v>555</v>
      </c>
      <c r="I853" s="737" t="s">
        <v>3731</v>
      </c>
      <c r="J853" s="737" t="s">
        <v>3732</v>
      </c>
      <c r="K853" s="737" t="s">
        <v>3733</v>
      </c>
      <c r="L853" s="738">
        <v>800</v>
      </c>
      <c r="M853" s="738">
        <v>2400</v>
      </c>
      <c r="N853" s="737">
        <v>3</v>
      </c>
      <c r="O853" s="820">
        <v>1</v>
      </c>
      <c r="P853" s="738">
        <v>2400</v>
      </c>
      <c r="Q853" s="753">
        <v>1</v>
      </c>
      <c r="R853" s="737">
        <v>3</v>
      </c>
      <c r="S853" s="753">
        <v>1</v>
      </c>
      <c r="T853" s="820">
        <v>1</v>
      </c>
      <c r="U853" s="776">
        <v>1</v>
      </c>
    </row>
    <row r="854" spans="1:21" ht="14.4" customHeight="1" x14ac:dyDescent="0.3">
      <c r="A854" s="736">
        <v>21</v>
      </c>
      <c r="B854" s="737" t="s">
        <v>2715</v>
      </c>
      <c r="C854" s="737" t="s">
        <v>3131</v>
      </c>
      <c r="D854" s="818" t="s">
        <v>4783</v>
      </c>
      <c r="E854" s="819" t="s">
        <v>3155</v>
      </c>
      <c r="F854" s="737" t="s">
        <v>3128</v>
      </c>
      <c r="G854" s="737" t="s">
        <v>3420</v>
      </c>
      <c r="H854" s="737" t="s">
        <v>555</v>
      </c>
      <c r="I854" s="737" t="s">
        <v>3424</v>
      </c>
      <c r="J854" s="737" t="s">
        <v>3425</v>
      </c>
      <c r="K854" s="737" t="s">
        <v>3426</v>
      </c>
      <c r="L854" s="738">
        <v>1000</v>
      </c>
      <c r="M854" s="738">
        <v>11000</v>
      </c>
      <c r="N854" s="737">
        <v>11</v>
      </c>
      <c r="O854" s="820">
        <v>11</v>
      </c>
      <c r="P854" s="738">
        <v>2000</v>
      </c>
      <c r="Q854" s="753">
        <v>0.18181818181818182</v>
      </c>
      <c r="R854" s="737">
        <v>2</v>
      </c>
      <c r="S854" s="753">
        <v>0.18181818181818182</v>
      </c>
      <c r="T854" s="820">
        <v>2</v>
      </c>
      <c r="U854" s="776">
        <v>0.18181818181818182</v>
      </c>
    </row>
    <row r="855" spans="1:21" ht="14.4" customHeight="1" x14ac:dyDescent="0.3">
      <c r="A855" s="736">
        <v>21</v>
      </c>
      <c r="B855" s="737" t="s">
        <v>2715</v>
      </c>
      <c r="C855" s="737" t="s">
        <v>3131</v>
      </c>
      <c r="D855" s="818" t="s">
        <v>4783</v>
      </c>
      <c r="E855" s="819" t="s">
        <v>3156</v>
      </c>
      <c r="F855" s="737" t="s">
        <v>3126</v>
      </c>
      <c r="G855" s="737" t="s">
        <v>3196</v>
      </c>
      <c r="H855" s="737" t="s">
        <v>1499</v>
      </c>
      <c r="I855" s="737" t="s">
        <v>2358</v>
      </c>
      <c r="J855" s="737" t="s">
        <v>3057</v>
      </c>
      <c r="K855" s="737" t="s">
        <v>2951</v>
      </c>
      <c r="L855" s="738">
        <v>9.4</v>
      </c>
      <c r="M855" s="738">
        <v>18.8</v>
      </c>
      <c r="N855" s="737">
        <v>2</v>
      </c>
      <c r="O855" s="820">
        <v>0.5</v>
      </c>
      <c r="P855" s="738">
        <v>18.8</v>
      </c>
      <c r="Q855" s="753">
        <v>1</v>
      </c>
      <c r="R855" s="737">
        <v>2</v>
      </c>
      <c r="S855" s="753">
        <v>1</v>
      </c>
      <c r="T855" s="820">
        <v>0.5</v>
      </c>
      <c r="U855" s="776">
        <v>1</v>
      </c>
    </row>
    <row r="856" spans="1:21" ht="14.4" customHeight="1" x14ac:dyDescent="0.3">
      <c r="A856" s="736">
        <v>21</v>
      </c>
      <c r="B856" s="737" t="s">
        <v>2715</v>
      </c>
      <c r="C856" s="737" t="s">
        <v>3131</v>
      </c>
      <c r="D856" s="818" t="s">
        <v>4783</v>
      </c>
      <c r="E856" s="819" t="s">
        <v>3156</v>
      </c>
      <c r="F856" s="737" t="s">
        <v>3126</v>
      </c>
      <c r="G856" s="737" t="s">
        <v>3268</v>
      </c>
      <c r="H856" s="737" t="s">
        <v>555</v>
      </c>
      <c r="I856" s="737" t="s">
        <v>4061</v>
      </c>
      <c r="J856" s="737" t="s">
        <v>4062</v>
      </c>
      <c r="K856" s="737" t="s">
        <v>4063</v>
      </c>
      <c r="L856" s="738">
        <v>100.86</v>
      </c>
      <c r="M856" s="738">
        <v>100.86</v>
      </c>
      <c r="N856" s="737">
        <v>1</v>
      </c>
      <c r="O856" s="820">
        <v>0.5</v>
      </c>
      <c r="P856" s="738">
        <v>100.86</v>
      </c>
      <c r="Q856" s="753">
        <v>1</v>
      </c>
      <c r="R856" s="737">
        <v>1</v>
      </c>
      <c r="S856" s="753">
        <v>1</v>
      </c>
      <c r="T856" s="820">
        <v>0.5</v>
      </c>
      <c r="U856" s="776">
        <v>1</v>
      </c>
    </row>
    <row r="857" spans="1:21" ht="14.4" customHeight="1" x14ac:dyDescent="0.3">
      <c r="A857" s="736">
        <v>21</v>
      </c>
      <c r="B857" s="737" t="s">
        <v>2715</v>
      </c>
      <c r="C857" s="737" t="s">
        <v>3131</v>
      </c>
      <c r="D857" s="818" t="s">
        <v>4783</v>
      </c>
      <c r="E857" s="819" t="s">
        <v>3156</v>
      </c>
      <c r="F857" s="737" t="s">
        <v>3126</v>
      </c>
      <c r="G857" s="737" t="s">
        <v>3708</v>
      </c>
      <c r="H857" s="737" t="s">
        <v>555</v>
      </c>
      <c r="I857" s="737" t="s">
        <v>4064</v>
      </c>
      <c r="J857" s="737" t="s">
        <v>3710</v>
      </c>
      <c r="K857" s="737" t="s">
        <v>4065</v>
      </c>
      <c r="L857" s="738">
        <v>0</v>
      </c>
      <c r="M857" s="738">
        <v>0</v>
      </c>
      <c r="N857" s="737">
        <v>2</v>
      </c>
      <c r="O857" s="820">
        <v>1</v>
      </c>
      <c r="P857" s="738"/>
      <c r="Q857" s="753"/>
      <c r="R857" s="737"/>
      <c r="S857" s="753">
        <v>0</v>
      </c>
      <c r="T857" s="820"/>
      <c r="U857" s="776">
        <v>0</v>
      </c>
    </row>
    <row r="858" spans="1:21" ht="14.4" customHeight="1" x14ac:dyDescent="0.3">
      <c r="A858" s="736">
        <v>21</v>
      </c>
      <c r="B858" s="737" t="s">
        <v>2715</v>
      </c>
      <c r="C858" s="737" t="s">
        <v>3131</v>
      </c>
      <c r="D858" s="818" t="s">
        <v>4783</v>
      </c>
      <c r="E858" s="819" t="s">
        <v>3156</v>
      </c>
      <c r="F858" s="737" t="s">
        <v>3126</v>
      </c>
      <c r="G858" s="737" t="s">
        <v>3338</v>
      </c>
      <c r="H858" s="737" t="s">
        <v>555</v>
      </c>
      <c r="I858" s="737" t="s">
        <v>3720</v>
      </c>
      <c r="J858" s="737" t="s">
        <v>3721</v>
      </c>
      <c r="K858" s="737" t="s">
        <v>3722</v>
      </c>
      <c r="L858" s="738">
        <v>0</v>
      </c>
      <c r="M858" s="738">
        <v>0</v>
      </c>
      <c r="N858" s="737">
        <v>2</v>
      </c>
      <c r="O858" s="820">
        <v>0.5</v>
      </c>
      <c r="P858" s="738">
        <v>0</v>
      </c>
      <c r="Q858" s="753"/>
      <c r="R858" s="737">
        <v>2</v>
      </c>
      <c r="S858" s="753">
        <v>1</v>
      </c>
      <c r="T858" s="820">
        <v>0.5</v>
      </c>
      <c r="U858" s="776">
        <v>1</v>
      </c>
    </row>
    <row r="859" spans="1:21" ht="14.4" customHeight="1" x14ac:dyDescent="0.3">
      <c r="A859" s="736">
        <v>21</v>
      </c>
      <c r="B859" s="737" t="s">
        <v>2715</v>
      </c>
      <c r="C859" s="737" t="s">
        <v>3131</v>
      </c>
      <c r="D859" s="818" t="s">
        <v>4783</v>
      </c>
      <c r="E859" s="819" t="s">
        <v>3156</v>
      </c>
      <c r="F859" s="737" t="s">
        <v>3126</v>
      </c>
      <c r="G859" s="737" t="s">
        <v>3338</v>
      </c>
      <c r="H859" s="737" t="s">
        <v>555</v>
      </c>
      <c r="I859" s="737" t="s">
        <v>3723</v>
      </c>
      <c r="J859" s="737" t="s">
        <v>3721</v>
      </c>
      <c r="K859" s="737" t="s">
        <v>3340</v>
      </c>
      <c r="L859" s="738">
        <v>0</v>
      </c>
      <c r="M859" s="738">
        <v>0</v>
      </c>
      <c r="N859" s="737">
        <v>2</v>
      </c>
      <c r="O859" s="820">
        <v>0.5</v>
      </c>
      <c r="P859" s="738">
        <v>0</v>
      </c>
      <c r="Q859" s="753"/>
      <c r="R859" s="737">
        <v>2</v>
      </c>
      <c r="S859" s="753">
        <v>1</v>
      </c>
      <c r="T859" s="820">
        <v>0.5</v>
      </c>
      <c r="U859" s="776">
        <v>1</v>
      </c>
    </row>
    <row r="860" spans="1:21" ht="14.4" customHeight="1" x14ac:dyDescent="0.3">
      <c r="A860" s="736">
        <v>21</v>
      </c>
      <c r="B860" s="737" t="s">
        <v>2715</v>
      </c>
      <c r="C860" s="737" t="s">
        <v>3131</v>
      </c>
      <c r="D860" s="818" t="s">
        <v>4783</v>
      </c>
      <c r="E860" s="819" t="s">
        <v>3156</v>
      </c>
      <c r="F860" s="737" t="s">
        <v>3126</v>
      </c>
      <c r="G860" s="737" t="s">
        <v>3338</v>
      </c>
      <c r="H860" s="737" t="s">
        <v>555</v>
      </c>
      <c r="I860" s="737" t="s">
        <v>3413</v>
      </c>
      <c r="J860" s="737" t="s">
        <v>2957</v>
      </c>
      <c r="K860" s="737" t="s">
        <v>2960</v>
      </c>
      <c r="L860" s="738">
        <v>0</v>
      </c>
      <c r="M860" s="738">
        <v>0</v>
      </c>
      <c r="N860" s="737">
        <v>2</v>
      </c>
      <c r="O860" s="820">
        <v>1</v>
      </c>
      <c r="P860" s="738"/>
      <c r="Q860" s="753"/>
      <c r="R860" s="737"/>
      <c r="S860" s="753">
        <v>0</v>
      </c>
      <c r="T860" s="820"/>
      <c r="U860" s="776">
        <v>0</v>
      </c>
    </row>
    <row r="861" spans="1:21" ht="14.4" customHeight="1" x14ac:dyDescent="0.3">
      <c r="A861" s="736">
        <v>21</v>
      </c>
      <c r="B861" s="737" t="s">
        <v>2715</v>
      </c>
      <c r="C861" s="737" t="s">
        <v>3131</v>
      </c>
      <c r="D861" s="818" t="s">
        <v>4783</v>
      </c>
      <c r="E861" s="819" t="s">
        <v>3158</v>
      </c>
      <c r="F861" s="737" t="s">
        <v>3126</v>
      </c>
      <c r="G861" s="737" t="s">
        <v>3189</v>
      </c>
      <c r="H861" s="737" t="s">
        <v>555</v>
      </c>
      <c r="I861" s="737" t="s">
        <v>3190</v>
      </c>
      <c r="J861" s="737" t="s">
        <v>3191</v>
      </c>
      <c r="K861" s="737" t="s">
        <v>3192</v>
      </c>
      <c r="L861" s="738">
        <v>72.55</v>
      </c>
      <c r="M861" s="738">
        <v>72.55</v>
      </c>
      <c r="N861" s="737">
        <v>1</v>
      </c>
      <c r="O861" s="820">
        <v>1</v>
      </c>
      <c r="P861" s="738"/>
      <c r="Q861" s="753">
        <v>0</v>
      </c>
      <c r="R861" s="737"/>
      <c r="S861" s="753">
        <v>0</v>
      </c>
      <c r="T861" s="820"/>
      <c r="U861" s="776">
        <v>0</v>
      </c>
    </row>
    <row r="862" spans="1:21" ht="14.4" customHeight="1" x14ac:dyDescent="0.3">
      <c r="A862" s="736">
        <v>21</v>
      </c>
      <c r="B862" s="737" t="s">
        <v>2715</v>
      </c>
      <c r="C862" s="737" t="s">
        <v>3131</v>
      </c>
      <c r="D862" s="818" t="s">
        <v>4783</v>
      </c>
      <c r="E862" s="819" t="s">
        <v>3158</v>
      </c>
      <c r="F862" s="737" t="s">
        <v>3126</v>
      </c>
      <c r="G862" s="737" t="s">
        <v>3198</v>
      </c>
      <c r="H862" s="737" t="s">
        <v>555</v>
      </c>
      <c r="I862" s="737" t="s">
        <v>3462</v>
      </c>
      <c r="J862" s="737" t="s">
        <v>3463</v>
      </c>
      <c r="K862" s="737" t="s">
        <v>2894</v>
      </c>
      <c r="L862" s="738">
        <v>154.36000000000001</v>
      </c>
      <c r="M862" s="738">
        <v>154.36000000000001</v>
      </c>
      <c r="N862" s="737">
        <v>1</v>
      </c>
      <c r="O862" s="820">
        <v>1</v>
      </c>
      <c r="P862" s="738">
        <v>154.36000000000001</v>
      </c>
      <c r="Q862" s="753">
        <v>1</v>
      </c>
      <c r="R862" s="737">
        <v>1</v>
      </c>
      <c r="S862" s="753">
        <v>1</v>
      </c>
      <c r="T862" s="820">
        <v>1</v>
      </c>
      <c r="U862" s="776">
        <v>1</v>
      </c>
    </row>
    <row r="863" spans="1:21" ht="14.4" customHeight="1" x14ac:dyDescent="0.3">
      <c r="A863" s="736">
        <v>21</v>
      </c>
      <c r="B863" s="737" t="s">
        <v>2715</v>
      </c>
      <c r="C863" s="737" t="s">
        <v>3131</v>
      </c>
      <c r="D863" s="818" t="s">
        <v>4783</v>
      </c>
      <c r="E863" s="819" t="s">
        <v>3158</v>
      </c>
      <c r="F863" s="737" t="s">
        <v>3126</v>
      </c>
      <c r="G863" s="737" t="s">
        <v>3350</v>
      </c>
      <c r="H863" s="737" t="s">
        <v>555</v>
      </c>
      <c r="I863" s="737" t="s">
        <v>3351</v>
      </c>
      <c r="J863" s="737" t="s">
        <v>3352</v>
      </c>
      <c r="K863" s="737" t="s">
        <v>3353</v>
      </c>
      <c r="L863" s="738">
        <v>1540.82</v>
      </c>
      <c r="M863" s="738">
        <v>83204.28</v>
      </c>
      <c r="N863" s="737">
        <v>54</v>
      </c>
      <c r="O863" s="820">
        <v>14</v>
      </c>
      <c r="P863" s="738">
        <v>53928.7</v>
      </c>
      <c r="Q863" s="753">
        <v>0.64814814814814814</v>
      </c>
      <c r="R863" s="737">
        <v>35</v>
      </c>
      <c r="S863" s="753">
        <v>0.64814814814814814</v>
      </c>
      <c r="T863" s="820">
        <v>9.5</v>
      </c>
      <c r="U863" s="776">
        <v>0.6785714285714286</v>
      </c>
    </row>
    <row r="864" spans="1:21" ht="14.4" customHeight="1" x14ac:dyDescent="0.3">
      <c r="A864" s="736">
        <v>21</v>
      </c>
      <c r="B864" s="737" t="s">
        <v>2715</v>
      </c>
      <c r="C864" s="737" t="s">
        <v>3131</v>
      </c>
      <c r="D864" s="818" t="s">
        <v>4783</v>
      </c>
      <c r="E864" s="819" t="s">
        <v>3158</v>
      </c>
      <c r="F864" s="737" t="s">
        <v>3126</v>
      </c>
      <c r="G864" s="737" t="s">
        <v>3471</v>
      </c>
      <c r="H864" s="737" t="s">
        <v>555</v>
      </c>
      <c r="I864" s="737" t="s">
        <v>861</v>
      </c>
      <c r="J864" s="737" t="s">
        <v>3474</v>
      </c>
      <c r="K864" s="737" t="s">
        <v>3475</v>
      </c>
      <c r="L864" s="738">
        <v>0</v>
      </c>
      <c r="M864" s="738">
        <v>0</v>
      </c>
      <c r="N864" s="737">
        <v>4</v>
      </c>
      <c r="O864" s="820">
        <v>1</v>
      </c>
      <c r="P864" s="738">
        <v>0</v>
      </c>
      <c r="Q864" s="753"/>
      <c r="R864" s="737">
        <v>2</v>
      </c>
      <c r="S864" s="753">
        <v>0.5</v>
      </c>
      <c r="T864" s="820">
        <v>0.5</v>
      </c>
      <c r="U864" s="776">
        <v>0.5</v>
      </c>
    </row>
    <row r="865" spans="1:21" ht="14.4" customHeight="1" x14ac:dyDescent="0.3">
      <c r="A865" s="736">
        <v>21</v>
      </c>
      <c r="B865" s="737" t="s">
        <v>2715</v>
      </c>
      <c r="C865" s="737" t="s">
        <v>3131</v>
      </c>
      <c r="D865" s="818" t="s">
        <v>4783</v>
      </c>
      <c r="E865" s="819" t="s">
        <v>3158</v>
      </c>
      <c r="F865" s="737" t="s">
        <v>3126</v>
      </c>
      <c r="G865" s="737" t="s">
        <v>3471</v>
      </c>
      <c r="H865" s="737" t="s">
        <v>555</v>
      </c>
      <c r="I865" s="737" t="s">
        <v>865</v>
      </c>
      <c r="J865" s="737" t="s">
        <v>866</v>
      </c>
      <c r="K865" s="737" t="s">
        <v>2844</v>
      </c>
      <c r="L865" s="738">
        <v>0</v>
      </c>
      <c r="M865" s="738">
        <v>0</v>
      </c>
      <c r="N865" s="737">
        <v>3</v>
      </c>
      <c r="O865" s="820">
        <v>0.5</v>
      </c>
      <c r="P865" s="738"/>
      <c r="Q865" s="753"/>
      <c r="R865" s="737"/>
      <c r="S865" s="753">
        <v>0</v>
      </c>
      <c r="T865" s="820"/>
      <c r="U865" s="776">
        <v>0</v>
      </c>
    </row>
    <row r="866" spans="1:21" ht="14.4" customHeight="1" x14ac:dyDescent="0.3">
      <c r="A866" s="736">
        <v>21</v>
      </c>
      <c r="B866" s="737" t="s">
        <v>2715</v>
      </c>
      <c r="C866" s="737" t="s">
        <v>3131</v>
      </c>
      <c r="D866" s="818" t="s">
        <v>4783</v>
      </c>
      <c r="E866" s="819" t="s">
        <v>3158</v>
      </c>
      <c r="F866" s="737" t="s">
        <v>3126</v>
      </c>
      <c r="G866" s="737" t="s">
        <v>3471</v>
      </c>
      <c r="H866" s="737" t="s">
        <v>555</v>
      </c>
      <c r="I866" s="737" t="s">
        <v>3586</v>
      </c>
      <c r="J866" s="737" t="s">
        <v>3474</v>
      </c>
      <c r="K866" s="737" t="s">
        <v>3583</v>
      </c>
      <c r="L866" s="738">
        <v>0</v>
      </c>
      <c r="M866" s="738">
        <v>0</v>
      </c>
      <c r="N866" s="737">
        <v>1</v>
      </c>
      <c r="O866" s="820">
        <v>0.5</v>
      </c>
      <c r="P866" s="738"/>
      <c r="Q866" s="753"/>
      <c r="R866" s="737"/>
      <c r="S866" s="753">
        <v>0</v>
      </c>
      <c r="T866" s="820"/>
      <c r="U866" s="776">
        <v>0</v>
      </c>
    </row>
    <row r="867" spans="1:21" ht="14.4" customHeight="1" x14ac:dyDescent="0.3">
      <c r="A867" s="736">
        <v>21</v>
      </c>
      <c r="B867" s="737" t="s">
        <v>2715</v>
      </c>
      <c r="C867" s="737" t="s">
        <v>3131</v>
      </c>
      <c r="D867" s="818" t="s">
        <v>4783</v>
      </c>
      <c r="E867" s="819" t="s">
        <v>3158</v>
      </c>
      <c r="F867" s="737" t="s">
        <v>3126</v>
      </c>
      <c r="G867" s="737" t="s">
        <v>3529</v>
      </c>
      <c r="H867" s="737" t="s">
        <v>1499</v>
      </c>
      <c r="I867" s="737" t="s">
        <v>2247</v>
      </c>
      <c r="J867" s="737" t="s">
        <v>2248</v>
      </c>
      <c r="K867" s="737" t="s">
        <v>2960</v>
      </c>
      <c r="L867" s="738">
        <v>69.16</v>
      </c>
      <c r="M867" s="738">
        <v>69.16</v>
      </c>
      <c r="N867" s="737">
        <v>1</v>
      </c>
      <c r="O867" s="820">
        <v>1</v>
      </c>
      <c r="P867" s="738">
        <v>69.16</v>
      </c>
      <c r="Q867" s="753">
        <v>1</v>
      </c>
      <c r="R867" s="737">
        <v>1</v>
      </c>
      <c r="S867" s="753">
        <v>1</v>
      </c>
      <c r="T867" s="820">
        <v>1</v>
      </c>
      <c r="U867" s="776">
        <v>1</v>
      </c>
    </row>
    <row r="868" spans="1:21" ht="14.4" customHeight="1" x14ac:dyDescent="0.3">
      <c r="A868" s="736">
        <v>21</v>
      </c>
      <c r="B868" s="737" t="s">
        <v>2715</v>
      </c>
      <c r="C868" s="737" t="s">
        <v>3131</v>
      </c>
      <c r="D868" s="818" t="s">
        <v>4783</v>
      </c>
      <c r="E868" s="819" t="s">
        <v>3158</v>
      </c>
      <c r="F868" s="737" t="s">
        <v>3126</v>
      </c>
      <c r="G868" s="737" t="s">
        <v>3529</v>
      </c>
      <c r="H868" s="737" t="s">
        <v>1499</v>
      </c>
      <c r="I868" s="737" t="s">
        <v>2280</v>
      </c>
      <c r="J868" s="737" t="s">
        <v>2248</v>
      </c>
      <c r="K868" s="737" t="s">
        <v>3067</v>
      </c>
      <c r="L868" s="738">
        <v>207.45</v>
      </c>
      <c r="M868" s="738">
        <v>207.45</v>
      </c>
      <c r="N868" s="737">
        <v>1</v>
      </c>
      <c r="O868" s="820">
        <v>0.5</v>
      </c>
      <c r="P868" s="738"/>
      <c r="Q868" s="753">
        <v>0</v>
      </c>
      <c r="R868" s="737"/>
      <c r="S868" s="753">
        <v>0</v>
      </c>
      <c r="T868" s="820"/>
      <c r="U868" s="776">
        <v>0</v>
      </c>
    </row>
    <row r="869" spans="1:21" ht="14.4" customHeight="1" x14ac:dyDescent="0.3">
      <c r="A869" s="736">
        <v>21</v>
      </c>
      <c r="B869" s="737" t="s">
        <v>2715</v>
      </c>
      <c r="C869" s="737" t="s">
        <v>3131</v>
      </c>
      <c r="D869" s="818" t="s">
        <v>4783</v>
      </c>
      <c r="E869" s="819" t="s">
        <v>3158</v>
      </c>
      <c r="F869" s="737" t="s">
        <v>3126</v>
      </c>
      <c r="G869" s="737" t="s">
        <v>4066</v>
      </c>
      <c r="H869" s="737" t="s">
        <v>555</v>
      </c>
      <c r="I869" s="737" t="s">
        <v>2453</v>
      </c>
      <c r="J869" s="737" t="s">
        <v>2454</v>
      </c>
      <c r="K869" s="737" t="s">
        <v>3989</v>
      </c>
      <c r="L869" s="738">
        <v>58.86</v>
      </c>
      <c r="M869" s="738">
        <v>176.57999999999998</v>
      </c>
      <c r="N869" s="737">
        <v>3</v>
      </c>
      <c r="O869" s="820">
        <v>1</v>
      </c>
      <c r="P869" s="738"/>
      <c r="Q869" s="753">
        <v>0</v>
      </c>
      <c r="R869" s="737"/>
      <c r="S869" s="753">
        <v>0</v>
      </c>
      <c r="T869" s="820"/>
      <c r="U869" s="776">
        <v>0</v>
      </c>
    </row>
    <row r="870" spans="1:21" ht="14.4" customHeight="1" x14ac:dyDescent="0.3">
      <c r="A870" s="736">
        <v>21</v>
      </c>
      <c r="B870" s="737" t="s">
        <v>2715</v>
      </c>
      <c r="C870" s="737" t="s">
        <v>3131</v>
      </c>
      <c r="D870" s="818" t="s">
        <v>4783</v>
      </c>
      <c r="E870" s="819" t="s">
        <v>3158</v>
      </c>
      <c r="F870" s="737" t="s">
        <v>3126</v>
      </c>
      <c r="G870" s="737" t="s">
        <v>3203</v>
      </c>
      <c r="H870" s="737" t="s">
        <v>1499</v>
      </c>
      <c r="I870" s="737" t="s">
        <v>3476</v>
      </c>
      <c r="J870" s="737" t="s">
        <v>1602</v>
      </c>
      <c r="K870" s="737" t="s">
        <v>2883</v>
      </c>
      <c r="L870" s="738">
        <v>85.16</v>
      </c>
      <c r="M870" s="738">
        <v>255.48</v>
      </c>
      <c r="N870" s="737">
        <v>3</v>
      </c>
      <c r="O870" s="820">
        <v>1</v>
      </c>
      <c r="P870" s="738"/>
      <c r="Q870" s="753">
        <v>0</v>
      </c>
      <c r="R870" s="737"/>
      <c r="S870" s="753">
        <v>0</v>
      </c>
      <c r="T870" s="820"/>
      <c r="U870" s="776">
        <v>0</v>
      </c>
    </row>
    <row r="871" spans="1:21" ht="14.4" customHeight="1" x14ac:dyDescent="0.3">
      <c r="A871" s="736">
        <v>21</v>
      </c>
      <c r="B871" s="737" t="s">
        <v>2715</v>
      </c>
      <c r="C871" s="737" t="s">
        <v>3131</v>
      </c>
      <c r="D871" s="818" t="s">
        <v>4783</v>
      </c>
      <c r="E871" s="819" t="s">
        <v>3158</v>
      </c>
      <c r="F871" s="737" t="s">
        <v>3126</v>
      </c>
      <c r="G871" s="737" t="s">
        <v>3203</v>
      </c>
      <c r="H871" s="737" t="s">
        <v>1499</v>
      </c>
      <c r="I871" s="737" t="s">
        <v>3477</v>
      </c>
      <c r="J871" s="737" t="s">
        <v>1602</v>
      </c>
      <c r="K871" s="737" t="s">
        <v>3205</v>
      </c>
      <c r="L871" s="738">
        <v>170.32</v>
      </c>
      <c r="M871" s="738">
        <v>340.64</v>
      </c>
      <c r="N871" s="737">
        <v>2</v>
      </c>
      <c r="O871" s="820">
        <v>1.5</v>
      </c>
      <c r="P871" s="738">
        <v>340.64</v>
      </c>
      <c r="Q871" s="753">
        <v>1</v>
      </c>
      <c r="R871" s="737">
        <v>2</v>
      </c>
      <c r="S871" s="753">
        <v>1</v>
      </c>
      <c r="T871" s="820">
        <v>1.5</v>
      </c>
      <c r="U871" s="776">
        <v>1</v>
      </c>
    </row>
    <row r="872" spans="1:21" ht="14.4" customHeight="1" x14ac:dyDescent="0.3">
      <c r="A872" s="736">
        <v>21</v>
      </c>
      <c r="B872" s="737" t="s">
        <v>2715</v>
      </c>
      <c r="C872" s="737" t="s">
        <v>3131</v>
      </c>
      <c r="D872" s="818" t="s">
        <v>4783</v>
      </c>
      <c r="E872" s="819" t="s">
        <v>3158</v>
      </c>
      <c r="F872" s="737" t="s">
        <v>3126</v>
      </c>
      <c r="G872" s="737" t="s">
        <v>3203</v>
      </c>
      <c r="H872" s="737" t="s">
        <v>1499</v>
      </c>
      <c r="I872" s="737" t="s">
        <v>1601</v>
      </c>
      <c r="J872" s="737" t="s">
        <v>1602</v>
      </c>
      <c r="K872" s="737" t="s">
        <v>2883</v>
      </c>
      <c r="L872" s="738">
        <v>85.16</v>
      </c>
      <c r="M872" s="738">
        <v>170.32</v>
      </c>
      <c r="N872" s="737">
        <v>2</v>
      </c>
      <c r="O872" s="820">
        <v>0.5</v>
      </c>
      <c r="P872" s="738">
        <v>170.32</v>
      </c>
      <c r="Q872" s="753">
        <v>1</v>
      </c>
      <c r="R872" s="737">
        <v>2</v>
      </c>
      <c r="S872" s="753">
        <v>1</v>
      </c>
      <c r="T872" s="820">
        <v>0.5</v>
      </c>
      <c r="U872" s="776">
        <v>1</v>
      </c>
    </row>
    <row r="873" spans="1:21" ht="14.4" customHeight="1" x14ac:dyDescent="0.3">
      <c r="A873" s="736">
        <v>21</v>
      </c>
      <c r="B873" s="737" t="s">
        <v>2715</v>
      </c>
      <c r="C873" s="737" t="s">
        <v>3131</v>
      </c>
      <c r="D873" s="818" t="s">
        <v>4783</v>
      </c>
      <c r="E873" s="819" t="s">
        <v>3158</v>
      </c>
      <c r="F873" s="737" t="s">
        <v>3126</v>
      </c>
      <c r="G873" s="737" t="s">
        <v>3203</v>
      </c>
      <c r="H873" s="737" t="s">
        <v>1499</v>
      </c>
      <c r="I873" s="737" t="s">
        <v>3204</v>
      </c>
      <c r="J873" s="737" t="s">
        <v>1602</v>
      </c>
      <c r="K873" s="737" t="s">
        <v>3205</v>
      </c>
      <c r="L873" s="738">
        <v>170.32</v>
      </c>
      <c r="M873" s="738">
        <v>170.32</v>
      </c>
      <c r="N873" s="737">
        <v>1</v>
      </c>
      <c r="O873" s="820">
        <v>1</v>
      </c>
      <c r="P873" s="738"/>
      <c r="Q873" s="753">
        <v>0</v>
      </c>
      <c r="R873" s="737"/>
      <c r="S873" s="753">
        <v>0</v>
      </c>
      <c r="T873" s="820"/>
      <c r="U873" s="776">
        <v>0</v>
      </c>
    </row>
    <row r="874" spans="1:21" ht="14.4" customHeight="1" x14ac:dyDescent="0.3">
      <c r="A874" s="736">
        <v>21</v>
      </c>
      <c r="B874" s="737" t="s">
        <v>2715</v>
      </c>
      <c r="C874" s="737" t="s">
        <v>3131</v>
      </c>
      <c r="D874" s="818" t="s">
        <v>4783</v>
      </c>
      <c r="E874" s="819" t="s">
        <v>3158</v>
      </c>
      <c r="F874" s="737" t="s">
        <v>3126</v>
      </c>
      <c r="G874" s="737" t="s">
        <v>4067</v>
      </c>
      <c r="H874" s="737" t="s">
        <v>555</v>
      </c>
      <c r="I874" s="737" t="s">
        <v>4068</v>
      </c>
      <c r="J874" s="737" t="s">
        <v>4069</v>
      </c>
      <c r="K874" s="737" t="s">
        <v>4070</v>
      </c>
      <c r="L874" s="738">
        <v>0</v>
      </c>
      <c r="M874" s="738">
        <v>0</v>
      </c>
      <c r="N874" s="737">
        <v>1</v>
      </c>
      <c r="O874" s="820">
        <v>1</v>
      </c>
      <c r="P874" s="738">
        <v>0</v>
      </c>
      <c r="Q874" s="753"/>
      <c r="R874" s="737">
        <v>1</v>
      </c>
      <c r="S874" s="753">
        <v>1</v>
      </c>
      <c r="T874" s="820">
        <v>1</v>
      </c>
      <c r="U874" s="776">
        <v>1</v>
      </c>
    </row>
    <row r="875" spans="1:21" ht="14.4" customHeight="1" x14ac:dyDescent="0.3">
      <c r="A875" s="736">
        <v>21</v>
      </c>
      <c r="B875" s="737" t="s">
        <v>2715</v>
      </c>
      <c r="C875" s="737" t="s">
        <v>3131</v>
      </c>
      <c r="D875" s="818" t="s">
        <v>4783</v>
      </c>
      <c r="E875" s="819" t="s">
        <v>3158</v>
      </c>
      <c r="F875" s="737" t="s">
        <v>3126</v>
      </c>
      <c r="G875" s="737" t="s">
        <v>3210</v>
      </c>
      <c r="H875" s="737" t="s">
        <v>555</v>
      </c>
      <c r="I875" s="737" t="s">
        <v>1104</v>
      </c>
      <c r="J875" s="737" t="s">
        <v>1105</v>
      </c>
      <c r="K875" s="737" t="s">
        <v>3211</v>
      </c>
      <c r="L875" s="738">
        <v>344</v>
      </c>
      <c r="M875" s="738">
        <v>2064</v>
      </c>
      <c r="N875" s="737">
        <v>6</v>
      </c>
      <c r="O875" s="820">
        <v>1</v>
      </c>
      <c r="P875" s="738">
        <v>688</v>
      </c>
      <c r="Q875" s="753">
        <v>0.33333333333333331</v>
      </c>
      <c r="R875" s="737">
        <v>2</v>
      </c>
      <c r="S875" s="753">
        <v>0.33333333333333331</v>
      </c>
      <c r="T875" s="820">
        <v>0.5</v>
      </c>
      <c r="U875" s="776">
        <v>0.5</v>
      </c>
    </row>
    <row r="876" spans="1:21" ht="14.4" customHeight="1" x14ac:dyDescent="0.3">
      <c r="A876" s="736">
        <v>21</v>
      </c>
      <c r="B876" s="737" t="s">
        <v>2715</v>
      </c>
      <c r="C876" s="737" t="s">
        <v>3131</v>
      </c>
      <c r="D876" s="818" t="s">
        <v>4783</v>
      </c>
      <c r="E876" s="819" t="s">
        <v>3158</v>
      </c>
      <c r="F876" s="737" t="s">
        <v>3126</v>
      </c>
      <c r="G876" s="737" t="s">
        <v>3210</v>
      </c>
      <c r="H876" s="737" t="s">
        <v>555</v>
      </c>
      <c r="I876" s="737" t="s">
        <v>3300</v>
      </c>
      <c r="J876" s="737" t="s">
        <v>1105</v>
      </c>
      <c r="K876" s="737" t="s">
        <v>3301</v>
      </c>
      <c r="L876" s="738">
        <v>0</v>
      </c>
      <c r="M876" s="738">
        <v>0</v>
      </c>
      <c r="N876" s="737">
        <v>1</v>
      </c>
      <c r="O876" s="820">
        <v>1</v>
      </c>
      <c r="P876" s="738">
        <v>0</v>
      </c>
      <c r="Q876" s="753"/>
      <c r="R876" s="737">
        <v>1</v>
      </c>
      <c r="S876" s="753">
        <v>1</v>
      </c>
      <c r="T876" s="820">
        <v>1</v>
      </c>
      <c r="U876" s="776">
        <v>1</v>
      </c>
    </row>
    <row r="877" spans="1:21" ht="14.4" customHeight="1" x14ac:dyDescent="0.3">
      <c r="A877" s="736">
        <v>21</v>
      </c>
      <c r="B877" s="737" t="s">
        <v>2715</v>
      </c>
      <c r="C877" s="737" t="s">
        <v>3131</v>
      </c>
      <c r="D877" s="818" t="s">
        <v>4783</v>
      </c>
      <c r="E877" s="819" t="s">
        <v>3158</v>
      </c>
      <c r="F877" s="737" t="s">
        <v>3126</v>
      </c>
      <c r="G877" s="737" t="s">
        <v>4071</v>
      </c>
      <c r="H877" s="737" t="s">
        <v>555</v>
      </c>
      <c r="I877" s="737" t="s">
        <v>4072</v>
      </c>
      <c r="J877" s="737" t="s">
        <v>4073</v>
      </c>
      <c r="K877" s="737" t="s">
        <v>4074</v>
      </c>
      <c r="L877" s="738">
        <v>0</v>
      </c>
      <c r="M877" s="738">
        <v>0</v>
      </c>
      <c r="N877" s="737">
        <v>2</v>
      </c>
      <c r="O877" s="820">
        <v>1</v>
      </c>
      <c r="P877" s="738">
        <v>0</v>
      </c>
      <c r="Q877" s="753"/>
      <c r="R877" s="737">
        <v>2</v>
      </c>
      <c r="S877" s="753">
        <v>1</v>
      </c>
      <c r="T877" s="820">
        <v>1</v>
      </c>
      <c r="U877" s="776">
        <v>1</v>
      </c>
    </row>
    <row r="878" spans="1:21" ht="14.4" customHeight="1" x14ac:dyDescent="0.3">
      <c r="A878" s="736">
        <v>21</v>
      </c>
      <c r="B878" s="737" t="s">
        <v>2715</v>
      </c>
      <c r="C878" s="737" t="s">
        <v>3131</v>
      </c>
      <c r="D878" s="818" t="s">
        <v>4783</v>
      </c>
      <c r="E878" s="819" t="s">
        <v>3158</v>
      </c>
      <c r="F878" s="737" t="s">
        <v>3126</v>
      </c>
      <c r="G878" s="737" t="s">
        <v>3589</v>
      </c>
      <c r="H878" s="737" t="s">
        <v>555</v>
      </c>
      <c r="I878" s="737" t="s">
        <v>710</v>
      </c>
      <c r="J878" s="737" t="s">
        <v>711</v>
      </c>
      <c r="K878" s="737" t="s">
        <v>3872</v>
      </c>
      <c r="L878" s="738">
        <v>91.11</v>
      </c>
      <c r="M878" s="738">
        <v>182.22</v>
      </c>
      <c r="N878" s="737">
        <v>2</v>
      </c>
      <c r="O878" s="820">
        <v>1</v>
      </c>
      <c r="P878" s="738">
        <v>182.22</v>
      </c>
      <c r="Q878" s="753">
        <v>1</v>
      </c>
      <c r="R878" s="737">
        <v>2</v>
      </c>
      <c r="S878" s="753">
        <v>1</v>
      </c>
      <c r="T878" s="820">
        <v>1</v>
      </c>
      <c r="U878" s="776">
        <v>1</v>
      </c>
    </row>
    <row r="879" spans="1:21" ht="14.4" customHeight="1" x14ac:dyDescent="0.3">
      <c r="A879" s="736">
        <v>21</v>
      </c>
      <c r="B879" s="737" t="s">
        <v>2715</v>
      </c>
      <c r="C879" s="737" t="s">
        <v>3131</v>
      </c>
      <c r="D879" s="818" t="s">
        <v>4783</v>
      </c>
      <c r="E879" s="819" t="s">
        <v>3158</v>
      </c>
      <c r="F879" s="737" t="s">
        <v>3126</v>
      </c>
      <c r="G879" s="737" t="s">
        <v>3217</v>
      </c>
      <c r="H879" s="737" t="s">
        <v>555</v>
      </c>
      <c r="I879" s="737" t="s">
        <v>3593</v>
      </c>
      <c r="J879" s="737" t="s">
        <v>3594</v>
      </c>
      <c r="K879" s="737" t="s">
        <v>3218</v>
      </c>
      <c r="L879" s="738">
        <v>46.75</v>
      </c>
      <c r="M879" s="738">
        <v>140.25</v>
      </c>
      <c r="N879" s="737">
        <v>3</v>
      </c>
      <c r="O879" s="820">
        <v>1.5</v>
      </c>
      <c r="P879" s="738"/>
      <c r="Q879" s="753">
        <v>0</v>
      </c>
      <c r="R879" s="737"/>
      <c r="S879" s="753">
        <v>0</v>
      </c>
      <c r="T879" s="820"/>
      <c r="U879" s="776">
        <v>0</v>
      </c>
    </row>
    <row r="880" spans="1:21" ht="14.4" customHeight="1" x14ac:dyDescent="0.3">
      <c r="A880" s="736">
        <v>21</v>
      </c>
      <c r="B880" s="737" t="s">
        <v>2715</v>
      </c>
      <c r="C880" s="737" t="s">
        <v>3131</v>
      </c>
      <c r="D880" s="818" t="s">
        <v>4783</v>
      </c>
      <c r="E880" s="819" t="s">
        <v>3158</v>
      </c>
      <c r="F880" s="737" t="s">
        <v>3126</v>
      </c>
      <c r="G880" s="737" t="s">
        <v>4075</v>
      </c>
      <c r="H880" s="737" t="s">
        <v>555</v>
      </c>
      <c r="I880" s="737" t="s">
        <v>4076</v>
      </c>
      <c r="J880" s="737" t="s">
        <v>4077</v>
      </c>
      <c r="K880" s="737" t="s">
        <v>4078</v>
      </c>
      <c r="L880" s="738">
        <v>88.31</v>
      </c>
      <c r="M880" s="738">
        <v>264.93</v>
      </c>
      <c r="N880" s="737">
        <v>3</v>
      </c>
      <c r="O880" s="820">
        <v>1</v>
      </c>
      <c r="P880" s="738"/>
      <c r="Q880" s="753">
        <v>0</v>
      </c>
      <c r="R880" s="737"/>
      <c r="S880" s="753">
        <v>0</v>
      </c>
      <c r="T880" s="820"/>
      <c r="U880" s="776">
        <v>0</v>
      </c>
    </row>
    <row r="881" spans="1:21" ht="14.4" customHeight="1" x14ac:dyDescent="0.3">
      <c r="A881" s="736">
        <v>21</v>
      </c>
      <c r="B881" s="737" t="s">
        <v>2715</v>
      </c>
      <c r="C881" s="737" t="s">
        <v>3131</v>
      </c>
      <c r="D881" s="818" t="s">
        <v>4783</v>
      </c>
      <c r="E881" s="819" t="s">
        <v>3158</v>
      </c>
      <c r="F881" s="737" t="s">
        <v>3126</v>
      </c>
      <c r="G881" s="737" t="s">
        <v>4079</v>
      </c>
      <c r="H881" s="737" t="s">
        <v>555</v>
      </c>
      <c r="I881" s="737" t="s">
        <v>4080</v>
      </c>
      <c r="J881" s="737" t="s">
        <v>4081</v>
      </c>
      <c r="K881" s="737" t="s">
        <v>4082</v>
      </c>
      <c r="L881" s="738">
        <v>736.33</v>
      </c>
      <c r="M881" s="738">
        <v>2208.9900000000002</v>
      </c>
      <c r="N881" s="737">
        <v>3</v>
      </c>
      <c r="O881" s="820">
        <v>1</v>
      </c>
      <c r="P881" s="738">
        <v>2208.9900000000002</v>
      </c>
      <c r="Q881" s="753">
        <v>1</v>
      </c>
      <c r="R881" s="737">
        <v>3</v>
      </c>
      <c r="S881" s="753">
        <v>1</v>
      </c>
      <c r="T881" s="820">
        <v>1</v>
      </c>
      <c r="U881" s="776">
        <v>1</v>
      </c>
    </row>
    <row r="882" spans="1:21" ht="14.4" customHeight="1" x14ac:dyDescent="0.3">
      <c r="A882" s="736">
        <v>21</v>
      </c>
      <c r="B882" s="737" t="s">
        <v>2715</v>
      </c>
      <c r="C882" s="737" t="s">
        <v>3131</v>
      </c>
      <c r="D882" s="818" t="s">
        <v>4783</v>
      </c>
      <c r="E882" s="819" t="s">
        <v>3158</v>
      </c>
      <c r="F882" s="737" t="s">
        <v>3126</v>
      </c>
      <c r="G882" s="737" t="s">
        <v>3363</v>
      </c>
      <c r="H882" s="737" t="s">
        <v>1499</v>
      </c>
      <c r="I882" s="737" t="s">
        <v>1689</v>
      </c>
      <c r="J882" s="737" t="s">
        <v>2962</v>
      </c>
      <c r="K882" s="737" t="s">
        <v>2963</v>
      </c>
      <c r="L882" s="738">
        <v>79.48</v>
      </c>
      <c r="M882" s="738">
        <v>158.96</v>
      </c>
      <c r="N882" s="737">
        <v>2</v>
      </c>
      <c r="O882" s="820">
        <v>0.5</v>
      </c>
      <c r="P882" s="738">
        <v>158.96</v>
      </c>
      <c r="Q882" s="753">
        <v>1</v>
      </c>
      <c r="R882" s="737">
        <v>2</v>
      </c>
      <c r="S882" s="753">
        <v>1</v>
      </c>
      <c r="T882" s="820">
        <v>0.5</v>
      </c>
      <c r="U882" s="776">
        <v>1</v>
      </c>
    </row>
    <row r="883" spans="1:21" ht="14.4" customHeight="1" x14ac:dyDescent="0.3">
      <c r="A883" s="736">
        <v>21</v>
      </c>
      <c r="B883" s="737" t="s">
        <v>2715</v>
      </c>
      <c r="C883" s="737" t="s">
        <v>3131</v>
      </c>
      <c r="D883" s="818" t="s">
        <v>4783</v>
      </c>
      <c r="E883" s="819" t="s">
        <v>3158</v>
      </c>
      <c r="F883" s="737" t="s">
        <v>3126</v>
      </c>
      <c r="G883" s="737" t="s">
        <v>3363</v>
      </c>
      <c r="H883" s="737" t="s">
        <v>555</v>
      </c>
      <c r="I883" s="737" t="s">
        <v>4083</v>
      </c>
      <c r="J883" s="737" t="s">
        <v>4084</v>
      </c>
      <c r="K883" s="737" t="s">
        <v>2960</v>
      </c>
      <c r="L883" s="738">
        <v>85.16</v>
      </c>
      <c r="M883" s="738">
        <v>170.32</v>
      </c>
      <c r="N883" s="737">
        <v>2</v>
      </c>
      <c r="O883" s="820">
        <v>1</v>
      </c>
      <c r="P883" s="738"/>
      <c r="Q883" s="753">
        <v>0</v>
      </c>
      <c r="R883" s="737"/>
      <c r="S883" s="753">
        <v>0</v>
      </c>
      <c r="T883" s="820"/>
      <c r="U883" s="776">
        <v>0</v>
      </c>
    </row>
    <row r="884" spans="1:21" ht="14.4" customHeight="1" x14ac:dyDescent="0.3">
      <c r="A884" s="736">
        <v>21</v>
      </c>
      <c r="B884" s="737" t="s">
        <v>2715</v>
      </c>
      <c r="C884" s="737" t="s">
        <v>3131</v>
      </c>
      <c r="D884" s="818" t="s">
        <v>4783</v>
      </c>
      <c r="E884" s="819" t="s">
        <v>3158</v>
      </c>
      <c r="F884" s="737" t="s">
        <v>3126</v>
      </c>
      <c r="G884" s="737" t="s">
        <v>3750</v>
      </c>
      <c r="H884" s="737" t="s">
        <v>1499</v>
      </c>
      <c r="I884" s="737" t="s">
        <v>3751</v>
      </c>
      <c r="J884" s="737" t="s">
        <v>3752</v>
      </c>
      <c r="K884" s="737" t="s">
        <v>3753</v>
      </c>
      <c r="L884" s="738">
        <v>550.39</v>
      </c>
      <c r="M884" s="738">
        <v>6604.68</v>
      </c>
      <c r="N884" s="737">
        <v>12</v>
      </c>
      <c r="O884" s="820">
        <v>4</v>
      </c>
      <c r="P884" s="738">
        <v>3302.34</v>
      </c>
      <c r="Q884" s="753">
        <v>0.5</v>
      </c>
      <c r="R884" s="737">
        <v>6</v>
      </c>
      <c r="S884" s="753">
        <v>0.5</v>
      </c>
      <c r="T884" s="820">
        <v>2</v>
      </c>
      <c r="U884" s="776">
        <v>0.5</v>
      </c>
    </row>
    <row r="885" spans="1:21" ht="14.4" customHeight="1" x14ac:dyDescent="0.3">
      <c r="A885" s="736">
        <v>21</v>
      </c>
      <c r="B885" s="737" t="s">
        <v>2715</v>
      </c>
      <c r="C885" s="737" t="s">
        <v>3131</v>
      </c>
      <c r="D885" s="818" t="s">
        <v>4783</v>
      </c>
      <c r="E885" s="819" t="s">
        <v>3158</v>
      </c>
      <c r="F885" s="737" t="s">
        <v>3126</v>
      </c>
      <c r="G885" s="737" t="s">
        <v>3750</v>
      </c>
      <c r="H885" s="737" t="s">
        <v>555</v>
      </c>
      <c r="I885" s="737" t="s">
        <v>3967</v>
      </c>
      <c r="J885" s="737" t="s">
        <v>3968</v>
      </c>
      <c r="K885" s="737" t="s">
        <v>3969</v>
      </c>
      <c r="L885" s="738">
        <v>1651.18</v>
      </c>
      <c r="M885" s="738">
        <v>1651.18</v>
      </c>
      <c r="N885" s="737">
        <v>1</v>
      </c>
      <c r="O885" s="820">
        <v>1</v>
      </c>
      <c r="P885" s="738">
        <v>1651.18</v>
      </c>
      <c r="Q885" s="753">
        <v>1</v>
      </c>
      <c r="R885" s="737">
        <v>1</v>
      </c>
      <c r="S885" s="753">
        <v>1</v>
      </c>
      <c r="T885" s="820">
        <v>1</v>
      </c>
      <c r="U885" s="776">
        <v>1</v>
      </c>
    </row>
    <row r="886" spans="1:21" ht="14.4" customHeight="1" x14ac:dyDescent="0.3">
      <c r="A886" s="736">
        <v>21</v>
      </c>
      <c r="B886" s="737" t="s">
        <v>2715</v>
      </c>
      <c r="C886" s="737" t="s">
        <v>3131</v>
      </c>
      <c r="D886" s="818" t="s">
        <v>4783</v>
      </c>
      <c r="E886" s="819" t="s">
        <v>3158</v>
      </c>
      <c r="F886" s="737" t="s">
        <v>3126</v>
      </c>
      <c r="G886" s="737" t="s">
        <v>3302</v>
      </c>
      <c r="H886" s="737" t="s">
        <v>555</v>
      </c>
      <c r="I886" s="737" t="s">
        <v>607</v>
      </c>
      <c r="J886" s="737" t="s">
        <v>2932</v>
      </c>
      <c r="K886" s="737" t="s">
        <v>3369</v>
      </c>
      <c r="L886" s="738">
        <v>1938.97</v>
      </c>
      <c r="M886" s="738">
        <v>11633.82</v>
      </c>
      <c r="N886" s="737">
        <v>6</v>
      </c>
      <c r="O886" s="820">
        <v>1</v>
      </c>
      <c r="P886" s="738"/>
      <c r="Q886" s="753">
        <v>0</v>
      </c>
      <c r="R886" s="737"/>
      <c r="S886" s="753">
        <v>0</v>
      </c>
      <c r="T886" s="820"/>
      <c r="U886" s="776">
        <v>0</v>
      </c>
    </row>
    <row r="887" spans="1:21" ht="14.4" customHeight="1" x14ac:dyDescent="0.3">
      <c r="A887" s="736">
        <v>21</v>
      </c>
      <c r="B887" s="737" t="s">
        <v>2715</v>
      </c>
      <c r="C887" s="737" t="s">
        <v>3131</v>
      </c>
      <c r="D887" s="818" t="s">
        <v>4783</v>
      </c>
      <c r="E887" s="819" t="s">
        <v>3158</v>
      </c>
      <c r="F887" s="737" t="s">
        <v>3126</v>
      </c>
      <c r="G887" s="737" t="s">
        <v>3302</v>
      </c>
      <c r="H887" s="737" t="s">
        <v>555</v>
      </c>
      <c r="I887" s="737" t="s">
        <v>588</v>
      </c>
      <c r="J887" s="737" t="s">
        <v>2932</v>
      </c>
      <c r="K887" s="737" t="s">
        <v>3303</v>
      </c>
      <c r="L887" s="738">
        <v>484.75</v>
      </c>
      <c r="M887" s="738">
        <v>1939</v>
      </c>
      <c r="N887" s="737">
        <v>4</v>
      </c>
      <c r="O887" s="820">
        <v>1</v>
      </c>
      <c r="P887" s="738">
        <v>1939</v>
      </c>
      <c r="Q887" s="753">
        <v>1</v>
      </c>
      <c r="R887" s="737">
        <v>4</v>
      </c>
      <c r="S887" s="753">
        <v>1</v>
      </c>
      <c r="T887" s="820">
        <v>1</v>
      </c>
      <c r="U887" s="776">
        <v>1</v>
      </c>
    </row>
    <row r="888" spans="1:21" ht="14.4" customHeight="1" x14ac:dyDescent="0.3">
      <c r="A888" s="736">
        <v>21</v>
      </c>
      <c r="B888" s="737" t="s">
        <v>2715</v>
      </c>
      <c r="C888" s="737" t="s">
        <v>3131</v>
      </c>
      <c r="D888" s="818" t="s">
        <v>4783</v>
      </c>
      <c r="E888" s="819" t="s">
        <v>3158</v>
      </c>
      <c r="F888" s="737" t="s">
        <v>3126</v>
      </c>
      <c r="G888" s="737" t="s">
        <v>3302</v>
      </c>
      <c r="H888" s="737" t="s">
        <v>555</v>
      </c>
      <c r="I888" s="737" t="s">
        <v>592</v>
      </c>
      <c r="J888" s="737" t="s">
        <v>2932</v>
      </c>
      <c r="K888" s="737" t="s">
        <v>3304</v>
      </c>
      <c r="L888" s="738">
        <v>969.48</v>
      </c>
      <c r="M888" s="738">
        <v>3877.92</v>
      </c>
      <c r="N888" s="737">
        <v>4</v>
      </c>
      <c r="O888" s="820">
        <v>1</v>
      </c>
      <c r="P888" s="738"/>
      <c r="Q888" s="753">
        <v>0</v>
      </c>
      <c r="R888" s="737"/>
      <c r="S888" s="753">
        <v>0</v>
      </c>
      <c r="T888" s="820"/>
      <c r="U888" s="776">
        <v>0</v>
      </c>
    </row>
    <row r="889" spans="1:21" ht="14.4" customHeight="1" x14ac:dyDescent="0.3">
      <c r="A889" s="736">
        <v>21</v>
      </c>
      <c r="B889" s="737" t="s">
        <v>2715</v>
      </c>
      <c r="C889" s="737" t="s">
        <v>3131</v>
      </c>
      <c r="D889" s="818" t="s">
        <v>4783</v>
      </c>
      <c r="E889" s="819" t="s">
        <v>3158</v>
      </c>
      <c r="F889" s="737" t="s">
        <v>3126</v>
      </c>
      <c r="G889" s="737" t="s">
        <v>3302</v>
      </c>
      <c r="H889" s="737" t="s">
        <v>555</v>
      </c>
      <c r="I889" s="737" t="s">
        <v>4085</v>
      </c>
      <c r="J889" s="737" t="s">
        <v>3367</v>
      </c>
      <c r="K889" s="737" t="s">
        <v>4086</v>
      </c>
      <c r="L889" s="738">
        <v>5322.08</v>
      </c>
      <c r="M889" s="738">
        <v>15966.24</v>
      </c>
      <c r="N889" s="737">
        <v>3</v>
      </c>
      <c r="O889" s="820">
        <v>1</v>
      </c>
      <c r="P889" s="738"/>
      <c r="Q889" s="753">
        <v>0</v>
      </c>
      <c r="R889" s="737"/>
      <c r="S889" s="753">
        <v>0</v>
      </c>
      <c r="T889" s="820"/>
      <c r="U889" s="776">
        <v>0</v>
      </c>
    </row>
    <row r="890" spans="1:21" ht="14.4" customHeight="1" x14ac:dyDescent="0.3">
      <c r="A890" s="736">
        <v>21</v>
      </c>
      <c r="B890" s="737" t="s">
        <v>2715</v>
      </c>
      <c r="C890" s="737" t="s">
        <v>3131</v>
      </c>
      <c r="D890" s="818" t="s">
        <v>4783</v>
      </c>
      <c r="E890" s="819" t="s">
        <v>3158</v>
      </c>
      <c r="F890" s="737" t="s">
        <v>3126</v>
      </c>
      <c r="G890" s="737" t="s">
        <v>3302</v>
      </c>
      <c r="H890" s="737" t="s">
        <v>1499</v>
      </c>
      <c r="I890" s="737" t="s">
        <v>1723</v>
      </c>
      <c r="J890" s="737" t="s">
        <v>2927</v>
      </c>
      <c r="K890" s="737" t="s">
        <v>2930</v>
      </c>
      <c r="L890" s="738">
        <v>484.75</v>
      </c>
      <c r="M890" s="738">
        <v>1939</v>
      </c>
      <c r="N890" s="737">
        <v>4</v>
      </c>
      <c r="O890" s="820">
        <v>1</v>
      </c>
      <c r="P890" s="738">
        <v>1939</v>
      </c>
      <c r="Q890" s="753">
        <v>1</v>
      </c>
      <c r="R890" s="737">
        <v>4</v>
      </c>
      <c r="S890" s="753">
        <v>1</v>
      </c>
      <c r="T890" s="820">
        <v>1</v>
      </c>
      <c r="U890" s="776">
        <v>1</v>
      </c>
    </row>
    <row r="891" spans="1:21" ht="14.4" customHeight="1" x14ac:dyDescent="0.3">
      <c r="A891" s="736">
        <v>21</v>
      </c>
      <c r="B891" s="737" t="s">
        <v>2715</v>
      </c>
      <c r="C891" s="737" t="s">
        <v>3131</v>
      </c>
      <c r="D891" s="818" t="s">
        <v>4783</v>
      </c>
      <c r="E891" s="819" t="s">
        <v>3158</v>
      </c>
      <c r="F891" s="737" t="s">
        <v>3126</v>
      </c>
      <c r="G891" s="737" t="s">
        <v>3302</v>
      </c>
      <c r="H891" s="737" t="s">
        <v>1499</v>
      </c>
      <c r="I891" s="737" t="s">
        <v>1719</v>
      </c>
      <c r="J891" s="737" t="s">
        <v>2927</v>
      </c>
      <c r="K891" s="737" t="s">
        <v>2931</v>
      </c>
      <c r="L891" s="738">
        <v>969.48</v>
      </c>
      <c r="M891" s="738">
        <v>3877.92</v>
      </c>
      <c r="N891" s="737">
        <v>4</v>
      </c>
      <c r="O891" s="820">
        <v>1</v>
      </c>
      <c r="P891" s="738"/>
      <c r="Q891" s="753">
        <v>0</v>
      </c>
      <c r="R891" s="737"/>
      <c r="S891" s="753">
        <v>0</v>
      </c>
      <c r="T891" s="820"/>
      <c r="U891" s="776">
        <v>0</v>
      </c>
    </row>
    <row r="892" spans="1:21" ht="14.4" customHeight="1" x14ac:dyDescent="0.3">
      <c r="A892" s="736">
        <v>21</v>
      </c>
      <c r="B892" s="737" t="s">
        <v>2715</v>
      </c>
      <c r="C892" s="737" t="s">
        <v>3131</v>
      </c>
      <c r="D892" s="818" t="s">
        <v>4783</v>
      </c>
      <c r="E892" s="819" t="s">
        <v>3158</v>
      </c>
      <c r="F892" s="737" t="s">
        <v>3126</v>
      </c>
      <c r="G892" s="737" t="s">
        <v>3302</v>
      </c>
      <c r="H892" s="737" t="s">
        <v>1499</v>
      </c>
      <c r="I892" s="737" t="s">
        <v>3481</v>
      </c>
      <c r="J892" s="737" t="s">
        <v>2927</v>
      </c>
      <c r="K892" s="737" t="s">
        <v>3482</v>
      </c>
      <c r="L892" s="738">
        <v>242.37</v>
      </c>
      <c r="M892" s="738">
        <v>969.48</v>
      </c>
      <c r="N892" s="737">
        <v>4</v>
      </c>
      <c r="O892" s="820">
        <v>1</v>
      </c>
      <c r="P892" s="738">
        <v>969.48</v>
      </c>
      <c r="Q892" s="753">
        <v>1</v>
      </c>
      <c r="R892" s="737">
        <v>4</v>
      </c>
      <c r="S892" s="753">
        <v>1</v>
      </c>
      <c r="T892" s="820">
        <v>1</v>
      </c>
      <c r="U892" s="776">
        <v>1</v>
      </c>
    </row>
    <row r="893" spans="1:21" ht="14.4" customHeight="1" x14ac:dyDescent="0.3">
      <c r="A893" s="736">
        <v>21</v>
      </c>
      <c r="B893" s="737" t="s">
        <v>2715</v>
      </c>
      <c r="C893" s="737" t="s">
        <v>3131</v>
      </c>
      <c r="D893" s="818" t="s">
        <v>4783</v>
      </c>
      <c r="E893" s="819" t="s">
        <v>3158</v>
      </c>
      <c r="F893" s="737" t="s">
        <v>3126</v>
      </c>
      <c r="G893" s="737" t="s">
        <v>3373</v>
      </c>
      <c r="H893" s="737" t="s">
        <v>555</v>
      </c>
      <c r="I893" s="737" t="s">
        <v>1912</v>
      </c>
      <c r="J893" s="737" t="s">
        <v>3055</v>
      </c>
      <c r="K893" s="737" t="s">
        <v>3056</v>
      </c>
      <c r="L893" s="738">
        <v>424.24</v>
      </c>
      <c r="M893" s="738">
        <v>1696.96</v>
      </c>
      <c r="N893" s="737">
        <v>4</v>
      </c>
      <c r="O893" s="820">
        <v>2</v>
      </c>
      <c r="P893" s="738">
        <v>1696.96</v>
      </c>
      <c r="Q893" s="753">
        <v>1</v>
      </c>
      <c r="R893" s="737">
        <v>4</v>
      </c>
      <c r="S893" s="753">
        <v>1</v>
      </c>
      <c r="T893" s="820">
        <v>2</v>
      </c>
      <c r="U893" s="776">
        <v>1</v>
      </c>
    </row>
    <row r="894" spans="1:21" ht="14.4" customHeight="1" x14ac:dyDescent="0.3">
      <c r="A894" s="736">
        <v>21</v>
      </c>
      <c r="B894" s="737" t="s">
        <v>2715</v>
      </c>
      <c r="C894" s="737" t="s">
        <v>3131</v>
      </c>
      <c r="D894" s="818" t="s">
        <v>4783</v>
      </c>
      <c r="E894" s="819" t="s">
        <v>3158</v>
      </c>
      <c r="F894" s="737" t="s">
        <v>3126</v>
      </c>
      <c r="G894" s="737" t="s">
        <v>3373</v>
      </c>
      <c r="H894" s="737" t="s">
        <v>555</v>
      </c>
      <c r="I894" s="737" t="s">
        <v>845</v>
      </c>
      <c r="J894" s="737" t="s">
        <v>3055</v>
      </c>
      <c r="K894" s="737" t="s">
        <v>3375</v>
      </c>
      <c r="L894" s="738">
        <v>848.49</v>
      </c>
      <c r="M894" s="738">
        <v>5090.9400000000005</v>
      </c>
      <c r="N894" s="737">
        <v>6</v>
      </c>
      <c r="O894" s="820">
        <v>1.5</v>
      </c>
      <c r="P894" s="738">
        <v>5090.9400000000005</v>
      </c>
      <c r="Q894" s="753">
        <v>1</v>
      </c>
      <c r="R894" s="737">
        <v>6</v>
      </c>
      <c r="S894" s="753">
        <v>1</v>
      </c>
      <c r="T894" s="820">
        <v>1.5</v>
      </c>
      <c r="U894" s="776">
        <v>1</v>
      </c>
    </row>
    <row r="895" spans="1:21" ht="14.4" customHeight="1" x14ac:dyDescent="0.3">
      <c r="A895" s="736">
        <v>21</v>
      </c>
      <c r="B895" s="737" t="s">
        <v>2715</v>
      </c>
      <c r="C895" s="737" t="s">
        <v>3131</v>
      </c>
      <c r="D895" s="818" t="s">
        <v>4783</v>
      </c>
      <c r="E895" s="819" t="s">
        <v>3158</v>
      </c>
      <c r="F895" s="737" t="s">
        <v>3126</v>
      </c>
      <c r="G895" s="737" t="s">
        <v>3373</v>
      </c>
      <c r="H895" s="737" t="s">
        <v>555</v>
      </c>
      <c r="I895" s="737" t="s">
        <v>4087</v>
      </c>
      <c r="J895" s="737" t="s">
        <v>4088</v>
      </c>
      <c r="K895" s="737" t="s">
        <v>4089</v>
      </c>
      <c r="L895" s="738">
        <v>424.24</v>
      </c>
      <c r="M895" s="738">
        <v>424.24</v>
      </c>
      <c r="N895" s="737">
        <v>1</v>
      </c>
      <c r="O895" s="820"/>
      <c r="P895" s="738"/>
      <c r="Q895" s="753">
        <v>0</v>
      </c>
      <c r="R895" s="737"/>
      <c r="S895" s="753">
        <v>0</v>
      </c>
      <c r="T895" s="820"/>
      <c r="U895" s="776"/>
    </row>
    <row r="896" spans="1:21" ht="14.4" customHeight="1" x14ac:dyDescent="0.3">
      <c r="A896" s="736">
        <v>21</v>
      </c>
      <c r="B896" s="737" t="s">
        <v>2715</v>
      </c>
      <c r="C896" s="737" t="s">
        <v>3131</v>
      </c>
      <c r="D896" s="818" t="s">
        <v>4783</v>
      </c>
      <c r="E896" s="819" t="s">
        <v>3158</v>
      </c>
      <c r="F896" s="737" t="s">
        <v>3126</v>
      </c>
      <c r="G896" s="737" t="s">
        <v>3224</v>
      </c>
      <c r="H896" s="737" t="s">
        <v>555</v>
      </c>
      <c r="I896" s="737" t="s">
        <v>806</v>
      </c>
      <c r="J896" s="737" t="s">
        <v>807</v>
      </c>
      <c r="K896" s="737" t="s">
        <v>3225</v>
      </c>
      <c r="L896" s="738">
        <v>107.27</v>
      </c>
      <c r="M896" s="738">
        <v>429.08</v>
      </c>
      <c r="N896" s="737">
        <v>4</v>
      </c>
      <c r="O896" s="820">
        <v>2</v>
      </c>
      <c r="P896" s="738">
        <v>429.08</v>
      </c>
      <c r="Q896" s="753">
        <v>1</v>
      </c>
      <c r="R896" s="737">
        <v>4</v>
      </c>
      <c r="S896" s="753">
        <v>1</v>
      </c>
      <c r="T896" s="820">
        <v>2</v>
      </c>
      <c r="U896" s="776">
        <v>1</v>
      </c>
    </row>
    <row r="897" spans="1:21" ht="14.4" customHeight="1" x14ac:dyDescent="0.3">
      <c r="A897" s="736">
        <v>21</v>
      </c>
      <c r="B897" s="737" t="s">
        <v>2715</v>
      </c>
      <c r="C897" s="737" t="s">
        <v>3131</v>
      </c>
      <c r="D897" s="818" t="s">
        <v>4783</v>
      </c>
      <c r="E897" s="819" t="s">
        <v>3158</v>
      </c>
      <c r="F897" s="737" t="s">
        <v>3126</v>
      </c>
      <c r="G897" s="737" t="s">
        <v>3224</v>
      </c>
      <c r="H897" s="737" t="s">
        <v>555</v>
      </c>
      <c r="I897" s="737" t="s">
        <v>3226</v>
      </c>
      <c r="J897" s="737" t="s">
        <v>807</v>
      </c>
      <c r="K897" s="737" t="s">
        <v>3225</v>
      </c>
      <c r="L897" s="738">
        <v>107.27</v>
      </c>
      <c r="M897" s="738">
        <v>536.35</v>
      </c>
      <c r="N897" s="737">
        <v>5</v>
      </c>
      <c r="O897" s="820">
        <v>1.5</v>
      </c>
      <c r="P897" s="738">
        <v>321.81</v>
      </c>
      <c r="Q897" s="753">
        <v>0.6</v>
      </c>
      <c r="R897" s="737">
        <v>3</v>
      </c>
      <c r="S897" s="753">
        <v>0.6</v>
      </c>
      <c r="T897" s="820">
        <v>0.5</v>
      </c>
      <c r="U897" s="776">
        <v>0.33333333333333331</v>
      </c>
    </row>
    <row r="898" spans="1:21" ht="14.4" customHeight="1" x14ac:dyDescent="0.3">
      <c r="A898" s="736">
        <v>21</v>
      </c>
      <c r="B898" s="737" t="s">
        <v>2715</v>
      </c>
      <c r="C898" s="737" t="s">
        <v>3131</v>
      </c>
      <c r="D898" s="818" t="s">
        <v>4783</v>
      </c>
      <c r="E898" s="819" t="s">
        <v>3158</v>
      </c>
      <c r="F898" s="737" t="s">
        <v>3126</v>
      </c>
      <c r="G898" s="737" t="s">
        <v>3604</v>
      </c>
      <c r="H898" s="737" t="s">
        <v>555</v>
      </c>
      <c r="I898" s="737" t="s">
        <v>3605</v>
      </c>
      <c r="J898" s="737" t="s">
        <v>1793</v>
      </c>
      <c r="K898" s="737" t="s">
        <v>3606</v>
      </c>
      <c r="L898" s="738">
        <v>0</v>
      </c>
      <c r="M898" s="738">
        <v>0</v>
      </c>
      <c r="N898" s="737">
        <v>3</v>
      </c>
      <c r="O898" s="820">
        <v>1</v>
      </c>
      <c r="P898" s="738"/>
      <c r="Q898" s="753"/>
      <c r="R898" s="737"/>
      <c r="S898" s="753">
        <v>0</v>
      </c>
      <c r="T898" s="820"/>
      <c r="U898" s="776">
        <v>0</v>
      </c>
    </row>
    <row r="899" spans="1:21" ht="14.4" customHeight="1" x14ac:dyDescent="0.3">
      <c r="A899" s="736">
        <v>21</v>
      </c>
      <c r="B899" s="737" t="s">
        <v>2715</v>
      </c>
      <c r="C899" s="737" t="s">
        <v>3131</v>
      </c>
      <c r="D899" s="818" t="s">
        <v>4783</v>
      </c>
      <c r="E899" s="819" t="s">
        <v>3158</v>
      </c>
      <c r="F899" s="737" t="s">
        <v>3126</v>
      </c>
      <c r="G899" s="737" t="s">
        <v>4090</v>
      </c>
      <c r="H899" s="737" t="s">
        <v>555</v>
      </c>
      <c r="I899" s="737" t="s">
        <v>4091</v>
      </c>
      <c r="J899" s="737" t="s">
        <v>4092</v>
      </c>
      <c r="K899" s="737" t="s">
        <v>4093</v>
      </c>
      <c r="L899" s="738">
        <v>79.64</v>
      </c>
      <c r="M899" s="738">
        <v>79.64</v>
      </c>
      <c r="N899" s="737">
        <v>1</v>
      </c>
      <c r="O899" s="820">
        <v>1</v>
      </c>
      <c r="P899" s="738"/>
      <c r="Q899" s="753">
        <v>0</v>
      </c>
      <c r="R899" s="737"/>
      <c r="S899" s="753">
        <v>0</v>
      </c>
      <c r="T899" s="820"/>
      <c r="U899" s="776">
        <v>0</v>
      </c>
    </row>
    <row r="900" spans="1:21" ht="14.4" customHeight="1" x14ac:dyDescent="0.3">
      <c r="A900" s="736">
        <v>21</v>
      </c>
      <c r="B900" s="737" t="s">
        <v>2715</v>
      </c>
      <c r="C900" s="737" t="s">
        <v>3131</v>
      </c>
      <c r="D900" s="818" t="s">
        <v>4783</v>
      </c>
      <c r="E900" s="819" t="s">
        <v>3158</v>
      </c>
      <c r="F900" s="737" t="s">
        <v>3126</v>
      </c>
      <c r="G900" s="737" t="s">
        <v>3490</v>
      </c>
      <c r="H900" s="737" t="s">
        <v>555</v>
      </c>
      <c r="I900" s="737" t="s">
        <v>1773</v>
      </c>
      <c r="J900" s="737" t="s">
        <v>1774</v>
      </c>
      <c r="K900" s="737" t="s">
        <v>3491</v>
      </c>
      <c r="L900" s="738">
        <v>48.09</v>
      </c>
      <c r="M900" s="738">
        <v>48.09</v>
      </c>
      <c r="N900" s="737">
        <v>1</v>
      </c>
      <c r="O900" s="820">
        <v>1</v>
      </c>
      <c r="P900" s="738">
        <v>48.09</v>
      </c>
      <c r="Q900" s="753">
        <v>1</v>
      </c>
      <c r="R900" s="737">
        <v>1</v>
      </c>
      <c r="S900" s="753">
        <v>1</v>
      </c>
      <c r="T900" s="820">
        <v>1</v>
      </c>
      <c r="U900" s="776">
        <v>1</v>
      </c>
    </row>
    <row r="901" spans="1:21" ht="14.4" customHeight="1" x14ac:dyDescent="0.3">
      <c r="A901" s="736">
        <v>21</v>
      </c>
      <c r="B901" s="737" t="s">
        <v>2715</v>
      </c>
      <c r="C901" s="737" t="s">
        <v>3131</v>
      </c>
      <c r="D901" s="818" t="s">
        <v>4783</v>
      </c>
      <c r="E901" s="819" t="s">
        <v>3158</v>
      </c>
      <c r="F901" s="737" t="s">
        <v>3126</v>
      </c>
      <c r="G901" s="737" t="s">
        <v>3620</v>
      </c>
      <c r="H901" s="737" t="s">
        <v>555</v>
      </c>
      <c r="I901" s="737" t="s">
        <v>4094</v>
      </c>
      <c r="J901" s="737" t="s">
        <v>3763</v>
      </c>
      <c r="K901" s="737" t="s">
        <v>4095</v>
      </c>
      <c r="L901" s="738">
        <v>553.37</v>
      </c>
      <c r="M901" s="738">
        <v>1106.74</v>
      </c>
      <c r="N901" s="737">
        <v>2</v>
      </c>
      <c r="O901" s="820">
        <v>1</v>
      </c>
      <c r="P901" s="738">
        <v>1106.74</v>
      </c>
      <c r="Q901" s="753">
        <v>1</v>
      </c>
      <c r="R901" s="737">
        <v>2</v>
      </c>
      <c r="S901" s="753">
        <v>1</v>
      </c>
      <c r="T901" s="820">
        <v>1</v>
      </c>
      <c r="U901" s="776">
        <v>1</v>
      </c>
    </row>
    <row r="902" spans="1:21" ht="14.4" customHeight="1" x14ac:dyDescent="0.3">
      <c r="A902" s="736">
        <v>21</v>
      </c>
      <c r="B902" s="737" t="s">
        <v>2715</v>
      </c>
      <c r="C902" s="737" t="s">
        <v>3131</v>
      </c>
      <c r="D902" s="818" t="s">
        <v>4783</v>
      </c>
      <c r="E902" s="819" t="s">
        <v>3158</v>
      </c>
      <c r="F902" s="737" t="s">
        <v>3126</v>
      </c>
      <c r="G902" s="737" t="s">
        <v>3620</v>
      </c>
      <c r="H902" s="737" t="s">
        <v>555</v>
      </c>
      <c r="I902" s="737" t="s">
        <v>3762</v>
      </c>
      <c r="J902" s="737" t="s">
        <v>3763</v>
      </c>
      <c r="K902" s="737" t="s">
        <v>3590</v>
      </c>
      <c r="L902" s="738">
        <v>3689.11</v>
      </c>
      <c r="M902" s="738">
        <v>14756.44</v>
      </c>
      <c r="N902" s="737">
        <v>4</v>
      </c>
      <c r="O902" s="820">
        <v>3</v>
      </c>
      <c r="P902" s="738">
        <v>14756.44</v>
      </c>
      <c r="Q902" s="753">
        <v>1</v>
      </c>
      <c r="R902" s="737">
        <v>4</v>
      </c>
      <c r="S902" s="753">
        <v>1</v>
      </c>
      <c r="T902" s="820">
        <v>3</v>
      </c>
      <c r="U902" s="776">
        <v>1</v>
      </c>
    </row>
    <row r="903" spans="1:21" ht="14.4" customHeight="1" x14ac:dyDescent="0.3">
      <c r="A903" s="736">
        <v>21</v>
      </c>
      <c r="B903" s="737" t="s">
        <v>2715</v>
      </c>
      <c r="C903" s="737" t="s">
        <v>3131</v>
      </c>
      <c r="D903" s="818" t="s">
        <v>4783</v>
      </c>
      <c r="E903" s="819" t="s">
        <v>3158</v>
      </c>
      <c r="F903" s="737" t="s">
        <v>3126</v>
      </c>
      <c r="G903" s="737" t="s">
        <v>3380</v>
      </c>
      <c r="H903" s="737" t="s">
        <v>555</v>
      </c>
      <c r="I903" s="737" t="s">
        <v>779</v>
      </c>
      <c r="J903" s="737" t="s">
        <v>3382</v>
      </c>
      <c r="K903" s="737" t="s">
        <v>3383</v>
      </c>
      <c r="L903" s="738">
        <v>38.5</v>
      </c>
      <c r="M903" s="738">
        <v>77</v>
      </c>
      <c r="N903" s="737">
        <v>2</v>
      </c>
      <c r="O903" s="820">
        <v>0.5</v>
      </c>
      <c r="P903" s="738"/>
      <c r="Q903" s="753">
        <v>0</v>
      </c>
      <c r="R903" s="737"/>
      <c r="S903" s="753">
        <v>0</v>
      </c>
      <c r="T903" s="820"/>
      <c r="U903" s="776">
        <v>0</v>
      </c>
    </row>
    <row r="904" spans="1:21" ht="14.4" customHeight="1" x14ac:dyDescent="0.3">
      <c r="A904" s="736">
        <v>21</v>
      </c>
      <c r="B904" s="737" t="s">
        <v>2715</v>
      </c>
      <c r="C904" s="737" t="s">
        <v>3131</v>
      </c>
      <c r="D904" s="818" t="s">
        <v>4783</v>
      </c>
      <c r="E904" s="819" t="s">
        <v>3158</v>
      </c>
      <c r="F904" s="737" t="s">
        <v>3126</v>
      </c>
      <c r="G904" s="737" t="s">
        <v>3380</v>
      </c>
      <c r="H904" s="737" t="s">
        <v>555</v>
      </c>
      <c r="I904" s="737" t="s">
        <v>4096</v>
      </c>
      <c r="J904" s="737" t="s">
        <v>3382</v>
      </c>
      <c r="K904" s="737" t="s">
        <v>3492</v>
      </c>
      <c r="L904" s="738">
        <v>0</v>
      </c>
      <c r="M904" s="738">
        <v>0</v>
      </c>
      <c r="N904" s="737">
        <v>2</v>
      </c>
      <c r="O904" s="820">
        <v>1</v>
      </c>
      <c r="P904" s="738"/>
      <c r="Q904" s="753"/>
      <c r="R904" s="737"/>
      <c r="S904" s="753">
        <v>0</v>
      </c>
      <c r="T904" s="820"/>
      <c r="U904" s="776">
        <v>0</v>
      </c>
    </row>
    <row r="905" spans="1:21" ht="14.4" customHeight="1" x14ac:dyDescent="0.3">
      <c r="A905" s="736">
        <v>21</v>
      </c>
      <c r="B905" s="737" t="s">
        <v>2715</v>
      </c>
      <c r="C905" s="737" t="s">
        <v>3131</v>
      </c>
      <c r="D905" s="818" t="s">
        <v>4783</v>
      </c>
      <c r="E905" s="819" t="s">
        <v>3158</v>
      </c>
      <c r="F905" s="737" t="s">
        <v>3126</v>
      </c>
      <c r="G905" s="737" t="s">
        <v>4097</v>
      </c>
      <c r="H905" s="737" t="s">
        <v>555</v>
      </c>
      <c r="I905" s="737" t="s">
        <v>1799</v>
      </c>
      <c r="J905" s="737" t="s">
        <v>1800</v>
      </c>
      <c r="K905" s="737" t="s">
        <v>4098</v>
      </c>
      <c r="L905" s="738">
        <v>69.59</v>
      </c>
      <c r="M905" s="738">
        <v>139.18</v>
      </c>
      <c r="N905" s="737">
        <v>2</v>
      </c>
      <c r="O905" s="820">
        <v>0.5</v>
      </c>
      <c r="P905" s="738"/>
      <c r="Q905" s="753">
        <v>0</v>
      </c>
      <c r="R905" s="737"/>
      <c r="S905" s="753">
        <v>0</v>
      </c>
      <c r="T905" s="820"/>
      <c r="U905" s="776">
        <v>0</v>
      </c>
    </row>
    <row r="906" spans="1:21" ht="14.4" customHeight="1" x14ac:dyDescent="0.3">
      <c r="A906" s="736">
        <v>21</v>
      </c>
      <c r="B906" s="737" t="s">
        <v>2715</v>
      </c>
      <c r="C906" s="737" t="s">
        <v>3131</v>
      </c>
      <c r="D906" s="818" t="s">
        <v>4783</v>
      </c>
      <c r="E906" s="819" t="s">
        <v>3158</v>
      </c>
      <c r="F906" s="737" t="s">
        <v>3126</v>
      </c>
      <c r="G906" s="737" t="s">
        <v>3544</v>
      </c>
      <c r="H906" s="737" t="s">
        <v>1499</v>
      </c>
      <c r="I906" s="737" t="s">
        <v>3766</v>
      </c>
      <c r="J906" s="737" t="s">
        <v>3767</v>
      </c>
      <c r="K906" s="737" t="s">
        <v>3768</v>
      </c>
      <c r="L906" s="738">
        <v>366.31</v>
      </c>
      <c r="M906" s="738">
        <v>366.31</v>
      </c>
      <c r="N906" s="737">
        <v>1</v>
      </c>
      <c r="O906" s="820">
        <v>1</v>
      </c>
      <c r="P906" s="738"/>
      <c r="Q906" s="753">
        <v>0</v>
      </c>
      <c r="R906" s="737"/>
      <c r="S906" s="753">
        <v>0</v>
      </c>
      <c r="T906" s="820"/>
      <c r="U906" s="776">
        <v>0</v>
      </c>
    </row>
    <row r="907" spans="1:21" ht="14.4" customHeight="1" x14ac:dyDescent="0.3">
      <c r="A907" s="736">
        <v>21</v>
      </c>
      <c r="B907" s="737" t="s">
        <v>2715</v>
      </c>
      <c r="C907" s="737" t="s">
        <v>3131</v>
      </c>
      <c r="D907" s="818" t="s">
        <v>4783</v>
      </c>
      <c r="E907" s="819" t="s">
        <v>3158</v>
      </c>
      <c r="F907" s="737" t="s">
        <v>3126</v>
      </c>
      <c r="G907" s="737" t="s">
        <v>3544</v>
      </c>
      <c r="H907" s="737" t="s">
        <v>1499</v>
      </c>
      <c r="I907" s="737" t="s">
        <v>4099</v>
      </c>
      <c r="J907" s="737" t="s">
        <v>3767</v>
      </c>
      <c r="K907" s="737" t="s">
        <v>4100</v>
      </c>
      <c r="L907" s="738">
        <v>109.89</v>
      </c>
      <c r="M907" s="738">
        <v>329.67</v>
      </c>
      <c r="N907" s="737">
        <v>3</v>
      </c>
      <c r="O907" s="820">
        <v>1</v>
      </c>
      <c r="P907" s="738"/>
      <c r="Q907" s="753">
        <v>0</v>
      </c>
      <c r="R907" s="737"/>
      <c r="S907" s="753">
        <v>0</v>
      </c>
      <c r="T907" s="820"/>
      <c r="U907" s="776">
        <v>0</v>
      </c>
    </row>
    <row r="908" spans="1:21" ht="14.4" customHeight="1" x14ac:dyDescent="0.3">
      <c r="A908" s="736">
        <v>21</v>
      </c>
      <c r="B908" s="737" t="s">
        <v>2715</v>
      </c>
      <c r="C908" s="737" t="s">
        <v>3131</v>
      </c>
      <c r="D908" s="818" t="s">
        <v>4783</v>
      </c>
      <c r="E908" s="819" t="s">
        <v>3158</v>
      </c>
      <c r="F908" s="737" t="s">
        <v>3126</v>
      </c>
      <c r="G908" s="737" t="s">
        <v>3496</v>
      </c>
      <c r="H908" s="737" t="s">
        <v>555</v>
      </c>
      <c r="I908" s="737" t="s">
        <v>3770</v>
      </c>
      <c r="J908" s="737" t="s">
        <v>3633</v>
      </c>
      <c r="K908" s="737" t="s">
        <v>3499</v>
      </c>
      <c r="L908" s="738">
        <v>550.39</v>
      </c>
      <c r="M908" s="738">
        <v>6604.68</v>
      </c>
      <c r="N908" s="737">
        <v>12</v>
      </c>
      <c r="O908" s="820">
        <v>4</v>
      </c>
      <c r="P908" s="738">
        <v>3302.34</v>
      </c>
      <c r="Q908" s="753">
        <v>0.5</v>
      </c>
      <c r="R908" s="737">
        <v>6</v>
      </c>
      <c r="S908" s="753">
        <v>0.5</v>
      </c>
      <c r="T908" s="820">
        <v>2</v>
      </c>
      <c r="U908" s="776">
        <v>0.5</v>
      </c>
    </row>
    <row r="909" spans="1:21" ht="14.4" customHeight="1" x14ac:dyDescent="0.3">
      <c r="A909" s="736">
        <v>21</v>
      </c>
      <c r="B909" s="737" t="s">
        <v>2715</v>
      </c>
      <c r="C909" s="737" t="s">
        <v>3131</v>
      </c>
      <c r="D909" s="818" t="s">
        <v>4783</v>
      </c>
      <c r="E909" s="819" t="s">
        <v>3158</v>
      </c>
      <c r="F909" s="737" t="s">
        <v>3126</v>
      </c>
      <c r="G909" s="737" t="s">
        <v>3496</v>
      </c>
      <c r="H909" s="737" t="s">
        <v>1499</v>
      </c>
      <c r="I909" s="737" t="s">
        <v>3497</v>
      </c>
      <c r="J909" s="737" t="s">
        <v>3498</v>
      </c>
      <c r="K909" s="737" t="s">
        <v>3499</v>
      </c>
      <c r="L909" s="738">
        <v>550.39</v>
      </c>
      <c r="M909" s="738">
        <v>27519.5</v>
      </c>
      <c r="N909" s="737">
        <v>50</v>
      </c>
      <c r="O909" s="820">
        <v>17.5</v>
      </c>
      <c r="P909" s="738">
        <v>10457.41</v>
      </c>
      <c r="Q909" s="753">
        <v>0.38</v>
      </c>
      <c r="R909" s="737">
        <v>19</v>
      </c>
      <c r="S909" s="753">
        <v>0.38</v>
      </c>
      <c r="T909" s="820">
        <v>6.5</v>
      </c>
      <c r="U909" s="776">
        <v>0.37142857142857144</v>
      </c>
    </row>
    <row r="910" spans="1:21" ht="14.4" customHeight="1" x14ac:dyDescent="0.3">
      <c r="A910" s="736">
        <v>21</v>
      </c>
      <c r="B910" s="737" t="s">
        <v>2715</v>
      </c>
      <c r="C910" s="737" t="s">
        <v>3131</v>
      </c>
      <c r="D910" s="818" t="s">
        <v>4783</v>
      </c>
      <c r="E910" s="819" t="s">
        <v>3158</v>
      </c>
      <c r="F910" s="737" t="s">
        <v>3126</v>
      </c>
      <c r="G910" s="737" t="s">
        <v>3312</v>
      </c>
      <c r="H910" s="737" t="s">
        <v>555</v>
      </c>
      <c r="I910" s="737" t="s">
        <v>3545</v>
      </c>
      <c r="J910" s="737" t="s">
        <v>1011</v>
      </c>
      <c r="K910" s="737" t="s">
        <v>3384</v>
      </c>
      <c r="L910" s="738">
        <v>0</v>
      </c>
      <c r="M910" s="738">
        <v>0</v>
      </c>
      <c r="N910" s="737">
        <v>1</v>
      </c>
      <c r="O910" s="820">
        <v>1</v>
      </c>
      <c r="P910" s="738">
        <v>0</v>
      </c>
      <c r="Q910" s="753"/>
      <c r="R910" s="737">
        <v>1</v>
      </c>
      <c r="S910" s="753">
        <v>1</v>
      </c>
      <c r="T910" s="820">
        <v>1</v>
      </c>
      <c r="U910" s="776">
        <v>1</v>
      </c>
    </row>
    <row r="911" spans="1:21" ht="14.4" customHeight="1" x14ac:dyDescent="0.3">
      <c r="A911" s="736">
        <v>21</v>
      </c>
      <c r="B911" s="737" t="s">
        <v>2715</v>
      </c>
      <c r="C911" s="737" t="s">
        <v>3131</v>
      </c>
      <c r="D911" s="818" t="s">
        <v>4783</v>
      </c>
      <c r="E911" s="819" t="s">
        <v>3158</v>
      </c>
      <c r="F911" s="737" t="s">
        <v>3126</v>
      </c>
      <c r="G911" s="737" t="s">
        <v>3385</v>
      </c>
      <c r="H911" s="737" t="s">
        <v>555</v>
      </c>
      <c r="I911" s="737" t="s">
        <v>3386</v>
      </c>
      <c r="J911" s="737" t="s">
        <v>3387</v>
      </c>
      <c r="K911" s="737" t="s">
        <v>3388</v>
      </c>
      <c r="L911" s="738">
        <v>256.67</v>
      </c>
      <c r="M911" s="738">
        <v>256.67</v>
      </c>
      <c r="N911" s="737">
        <v>1</v>
      </c>
      <c r="O911" s="820">
        <v>0.5</v>
      </c>
      <c r="P911" s="738">
        <v>256.67</v>
      </c>
      <c r="Q911" s="753">
        <v>1</v>
      </c>
      <c r="R911" s="737">
        <v>1</v>
      </c>
      <c r="S911" s="753">
        <v>1</v>
      </c>
      <c r="T911" s="820">
        <v>0.5</v>
      </c>
      <c r="U911" s="776">
        <v>1</v>
      </c>
    </row>
    <row r="912" spans="1:21" ht="14.4" customHeight="1" x14ac:dyDescent="0.3">
      <c r="A912" s="736">
        <v>21</v>
      </c>
      <c r="B912" s="737" t="s">
        <v>2715</v>
      </c>
      <c r="C912" s="737" t="s">
        <v>3131</v>
      </c>
      <c r="D912" s="818" t="s">
        <v>4783</v>
      </c>
      <c r="E912" s="819" t="s">
        <v>3158</v>
      </c>
      <c r="F912" s="737" t="s">
        <v>3126</v>
      </c>
      <c r="G912" s="737" t="s">
        <v>3236</v>
      </c>
      <c r="H912" s="737" t="s">
        <v>555</v>
      </c>
      <c r="I912" s="737" t="s">
        <v>4101</v>
      </c>
      <c r="J912" s="737" t="s">
        <v>4102</v>
      </c>
      <c r="K912" s="737" t="s">
        <v>4103</v>
      </c>
      <c r="L912" s="738">
        <v>727.03</v>
      </c>
      <c r="M912" s="738">
        <v>2181.09</v>
      </c>
      <c r="N912" s="737">
        <v>3</v>
      </c>
      <c r="O912" s="820">
        <v>1</v>
      </c>
      <c r="P912" s="738">
        <v>2181.09</v>
      </c>
      <c r="Q912" s="753">
        <v>1</v>
      </c>
      <c r="R912" s="737">
        <v>3</v>
      </c>
      <c r="S912" s="753">
        <v>1</v>
      </c>
      <c r="T912" s="820">
        <v>1</v>
      </c>
      <c r="U912" s="776">
        <v>1</v>
      </c>
    </row>
    <row r="913" spans="1:21" ht="14.4" customHeight="1" x14ac:dyDescent="0.3">
      <c r="A913" s="736">
        <v>21</v>
      </c>
      <c r="B913" s="737" t="s">
        <v>2715</v>
      </c>
      <c r="C913" s="737" t="s">
        <v>3131</v>
      </c>
      <c r="D913" s="818" t="s">
        <v>4783</v>
      </c>
      <c r="E913" s="819" t="s">
        <v>3158</v>
      </c>
      <c r="F913" s="737" t="s">
        <v>3126</v>
      </c>
      <c r="G913" s="737" t="s">
        <v>3236</v>
      </c>
      <c r="H913" s="737" t="s">
        <v>555</v>
      </c>
      <c r="I913" s="737" t="s">
        <v>3237</v>
      </c>
      <c r="J913" s="737" t="s">
        <v>3238</v>
      </c>
      <c r="K913" s="737" t="s">
        <v>3239</v>
      </c>
      <c r="L913" s="738">
        <v>727.03</v>
      </c>
      <c r="M913" s="738">
        <v>31262.289999999994</v>
      </c>
      <c r="N913" s="737">
        <v>43</v>
      </c>
      <c r="O913" s="820">
        <v>13.5</v>
      </c>
      <c r="P913" s="738">
        <v>23264.959999999995</v>
      </c>
      <c r="Q913" s="753">
        <v>0.7441860465116279</v>
      </c>
      <c r="R913" s="737">
        <v>32</v>
      </c>
      <c r="S913" s="753">
        <v>0.7441860465116279</v>
      </c>
      <c r="T913" s="820">
        <v>10.5</v>
      </c>
      <c r="U913" s="776">
        <v>0.77777777777777779</v>
      </c>
    </row>
    <row r="914" spans="1:21" ht="14.4" customHeight="1" x14ac:dyDescent="0.3">
      <c r="A914" s="736">
        <v>21</v>
      </c>
      <c r="B914" s="737" t="s">
        <v>2715</v>
      </c>
      <c r="C914" s="737" t="s">
        <v>3131</v>
      </c>
      <c r="D914" s="818" t="s">
        <v>4783</v>
      </c>
      <c r="E914" s="819" t="s">
        <v>3158</v>
      </c>
      <c r="F914" s="737" t="s">
        <v>3126</v>
      </c>
      <c r="G914" s="737" t="s">
        <v>3240</v>
      </c>
      <c r="H914" s="737" t="s">
        <v>555</v>
      </c>
      <c r="I914" s="737" t="s">
        <v>875</v>
      </c>
      <c r="J914" s="737" t="s">
        <v>876</v>
      </c>
      <c r="K914" s="737" t="s">
        <v>3241</v>
      </c>
      <c r="L914" s="738">
        <v>53.57</v>
      </c>
      <c r="M914" s="738">
        <v>1124.97</v>
      </c>
      <c r="N914" s="737">
        <v>21</v>
      </c>
      <c r="O914" s="820">
        <v>5</v>
      </c>
      <c r="P914" s="738">
        <v>642.84</v>
      </c>
      <c r="Q914" s="753">
        <v>0.5714285714285714</v>
      </c>
      <c r="R914" s="737">
        <v>12</v>
      </c>
      <c r="S914" s="753">
        <v>0.5714285714285714</v>
      </c>
      <c r="T914" s="820">
        <v>2</v>
      </c>
      <c r="U914" s="776">
        <v>0.4</v>
      </c>
    </row>
    <row r="915" spans="1:21" ht="14.4" customHeight="1" x14ac:dyDescent="0.3">
      <c r="A915" s="736">
        <v>21</v>
      </c>
      <c r="B915" s="737" t="s">
        <v>2715</v>
      </c>
      <c r="C915" s="737" t="s">
        <v>3131</v>
      </c>
      <c r="D915" s="818" t="s">
        <v>4783</v>
      </c>
      <c r="E915" s="819" t="s">
        <v>3158</v>
      </c>
      <c r="F915" s="737" t="s">
        <v>3126</v>
      </c>
      <c r="G915" s="737" t="s">
        <v>3240</v>
      </c>
      <c r="H915" s="737" t="s">
        <v>555</v>
      </c>
      <c r="I915" s="737" t="s">
        <v>4104</v>
      </c>
      <c r="J915" s="737" t="s">
        <v>4105</v>
      </c>
      <c r="K915" s="737" t="s">
        <v>4106</v>
      </c>
      <c r="L915" s="738">
        <v>66.97</v>
      </c>
      <c r="M915" s="738">
        <v>200.91</v>
      </c>
      <c r="N915" s="737">
        <v>3</v>
      </c>
      <c r="O915" s="820">
        <v>1</v>
      </c>
      <c r="P915" s="738">
        <v>200.91</v>
      </c>
      <c r="Q915" s="753">
        <v>1</v>
      </c>
      <c r="R915" s="737">
        <v>3</v>
      </c>
      <c r="S915" s="753">
        <v>1</v>
      </c>
      <c r="T915" s="820">
        <v>1</v>
      </c>
      <c r="U915" s="776">
        <v>1</v>
      </c>
    </row>
    <row r="916" spans="1:21" ht="14.4" customHeight="1" x14ac:dyDescent="0.3">
      <c r="A916" s="736">
        <v>21</v>
      </c>
      <c r="B916" s="737" t="s">
        <v>2715</v>
      </c>
      <c r="C916" s="737" t="s">
        <v>3131</v>
      </c>
      <c r="D916" s="818" t="s">
        <v>4783</v>
      </c>
      <c r="E916" s="819" t="s">
        <v>3158</v>
      </c>
      <c r="F916" s="737" t="s">
        <v>3126</v>
      </c>
      <c r="G916" s="737" t="s">
        <v>3389</v>
      </c>
      <c r="H916" s="737" t="s">
        <v>555</v>
      </c>
      <c r="I916" s="737" t="s">
        <v>4107</v>
      </c>
      <c r="J916" s="737" t="s">
        <v>3391</v>
      </c>
      <c r="K916" s="737" t="s">
        <v>4108</v>
      </c>
      <c r="L916" s="738">
        <v>63.22</v>
      </c>
      <c r="M916" s="738">
        <v>126.44</v>
      </c>
      <c r="N916" s="737">
        <v>2</v>
      </c>
      <c r="O916" s="820">
        <v>0.5</v>
      </c>
      <c r="P916" s="738"/>
      <c r="Q916" s="753">
        <v>0</v>
      </c>
      <c r="R916" s="737"/>
      <c r="S916" s="753">
        <v>0</v>
      </c>
      <c r="T916" s="820"/>
      <c r="U916" s="776">
        <v>0</v>
      </c>
    </row>
    <row r="917" spans="1:21" ht="14.4" customHeight="1" x14ac:dyDescent="0.3">
      <c r="A917" s="736">
        <v>21</v>
      </c>
      <c r="B917" s="737" t="s">
        <v>2715</v>
      </c>
      <c r="C917" s="737" t="s">
        <v>3131</v>
      </c>
      <c r="D917" s="818" t="s">
        <v>4783</v>
      </c>
      <c r="E917" s="819" t="s">
        <v>3158</v>
      </c>
      <c r="F917" s="737" t="s">
        <v>3126</v>
      </c>
      <c r="G917" s="737" t="s">
        <v>3436</v>
      </c>
      <c r="H917" s="737" t="s">
        <v>555</v>
      </c>
      <c r="I917" s="737" t="s">
        <v>1420</v>
      </c>
      <c r="J917" s="737" t="s">
        <v>1421</v>
      </c>
      <c r="K917" s="737" t="s">
        <v>3437</v>
      </c>
      <c r="L917" s="738">
        <v>374.79</v>
      </c>
      <c r="M917" s="738">
        <v>1124.3700000000001</v>
      </c>
      <c r="N917" s="737">
        <v>3</v>
      </c>
      <c r="O917" s="820">
        <v>0.5</v>
      </c>
      <c r="P917" s="738"/>
      <c r="Q917" s="753">
        <v>0</v>
      </c>
      <c r="R917" s="737"/>
      <c r="S917" s="753">
        <v>0</v>
      </c>
      <c r="T917" s="820"/>
      <c r="U917" s="776">
        <v>0</v>
      </c>
    </row>
    <row r="918" spans="1:21" ht="14.4" customHeight="1" x14ac:dyDescent="0.3">
      <c r="A918" s="736">
        <v>21</v>
      </c>
      <c r="B918" s="737" t="s">
        <v>2715</v>
      </c>
      <c r="C918" s="737" t="s">
        <v>3131</v>
      </c>
      <c r="D918" s="818" t="s">
        <v>4783</v>
      </c>
      <c r="E918" s="819" t="s">
        <v>3158</v>
      </c>
      <c r="F918" s="737" t="s">
        <v>3126</v>
      </c>
      <c r="G918" s="737" t="s">
        <v>3181</v>
      </c>
      <c r="H918" s="737" t="s">
        <v>1499</v>
      </c>
      <c r="I918" s="737" t="s">
        <v>3317</v>
      </c>
      <c r="J918" s="737" t="s">
        <v>1673</v>
      </c>
      <c r="K918" s="737" t="s">
        <v>2848</v>
      </c>
      <c r="L918" s="738">
        <v>490.89</v>
      </c>
      <c r="M918" s="738">
        <v>5890.68</v>
      </c>
      <c r="N918" s="737">
        <v>12</v>
      </c>
      <c r="O918" s="820">
        <v>2</v>
      </c>
      <c r="P918" s="738">
        <v>5890.68</v>
      </c>
      <c r="Q918" s="753">
        <v>1</v>
      </c>
      <c r="R918" s="737">
        <v>12</v>
      </c>
      <c r="S918" s="753">
        <v>1</v>
      </c>
      <c r="T918" s="820">
        <v>2</v>
      </c>
      <c r="U918" s="776">
        <v>1</v>
      </c>
    </row>
    <row r="919" spans="1:21" ht="14.4" customHeight="1" x14ac:dyDescent="0.3">
      <c r="A919" s="736">
        <v>21</v>
      </c>
      <c r="B919" s="737" t="s">
        <v>2715</v>
      </c>
      <c r="C919" s="737" t="s">
        <v>3131</v>
      </c>
      <c r="D919" s="818" t="s">
        <v>4783</v>
      </c>
      <c r="E919" s="819" t="s">
        <v>3158</v>
      </c>
      <c r="F919" s="737" t="s">
        <v>3126</v>
      </c>
      <c r="G919" s="737" t="s">
        <v>3181</v>
      </c>
      <c r="H919" s="737" t="s">
        <v>1499</v>
      </c>
      <c r="I919" s="737" t="s">
        <v>3249</v>
      </c>
      <c r="J919" s="737" t="s">
        <v>1673</v>
      </c>
      <c r="K919" s="737" t="s">
        <v>2995</v>
      </c>
      <c r="L919" s="738">
        <v>736.33</v>
      </c>
      <c r="M919" s="738">
        <v>2945.32</v>
      </c>
      <c r="N919" s="737">
        <v>4</v>
      </c>
      <c r="O919" s="820">
        <v>1</v>
      </c>
      <c r="P919" s="738"/>
      <c r="Q919" s="753">
        <v>0</v>
      </c>
      <c r="R919" s="737"/>
      <c r="S919" s="753">
        <v>0</v>
      </c>
      <c r="T919" s="820"/>
      <c r="U919" s="776">
        <v>0</v>
      </c>
    </row>
    <row r="920" spans="1:21" ht="14.4" customHeight="1" x14ac:dyDescent="0.3">
      <c r="A920" s="736">
        <v>21</v>
      </c>
      <c r="B920" s="737" t="s">
        <v>2715</v>
      </c>
      <c r="C920" s="737" t="s">
        <v>3131</v>
      </c>
      <c r="D920" s="818" t="s">
        <v>4783</v>
      </c>
      <c r="E920" s="819" t="s">
        <v>3158</v>
      </c>
      <c r="F920" s="737" t="s">
        <v>3126</v>
      </c>
      <c r="G920" s="737" t="s">
        <v>3181</v>
      </c>
      <c r="H920" s="737" t="s">
        <v>1499</v>
      </c>
      <c r="I920" s="737" t="s">
        <v>2221</v>
      </c>
      <c r="J920" s="737" t="s">
        <v>1673</v>
      </c>
      <c r="K920" s="737" t="s">
        <v>2997</v>
      </c>
      <c r="L920" s="738">
        <v>923.74</v>
      </c>
      <c r="M920" s="738">
        <v>9237.4000000000015</v>
      </c>
      <c r="N920" s="737">
        <v>10</v>
      </c>
      <c r="O920" s="820">
        <v>2</v>
      </c>
      <c r="P920" s="738">
        <v>9237.4000000000015</v>
      </c>
      <c r="Q920" s="753">
        <v>1</v>
      </c>
      <c r="R920" s="737">
        <v>10</v>
      </c>
      <c r="S920" s="753">
        <v>1</v>
      </c>
      <c r="T920" s="820">
        <v>2</v>
      </c>
      <c r="U920" s="776">
        <v>1</v>
      </c>
    </row>
    <row r="921" spans="1:21" ht="14.4" customHeight="1" x14ac:dyDescent="0.3">
      <c r="A921" s="736">
        <v>21</v>
      </c>
      <c r="B921" s="737" t="s">
        <v>2715</v>
      </c>
      <c r="C921" s="737" t="s">
        <v>3131</v>
      </c>
      <c r="D921" s="818" t="s">
        <v>4783</v>
      </c>
      <c r="E921" s="819" t="s">
        <v>3158</v>
      </c>
      <c r="F921" s="737" t="s">
        <v>3126</v>
      </c>
      <c r="G921" s="737" t="s">
        <v>3181</v>
      </c>
      <c r="H921" s="737" t="s">
        <v>1499</v>
      </c>
      <c r="I921" s="737" t="s">
        <v>3250</v>
      </c>
      <c r="J921" s="737" t="s">
        <v>1535</v>
      </c>
      <c r="K921" s="737" t="s">
        <v>3251</v>
      </c>
      <c r="L921" s="738">
        <v>1385.62</v>
      </c>
      <c r="M921" s="738">
        <v>5542.48</v>
      </c>
      <c r="N921" s="737">
        <v>4</v>
      </c>
      <c r="O921" s="820">
        <v>1</v>
      </c>
      <c r="P921" s="738">
        <v>5542.48</v>
      </c>
      <c r="Q921" s="753">
        <v>1</v>
      </c>
      <c r="R921" s="737">
        <v>4</v>
      </c>
      <c r="S921" s="753">
        <v>1</v>
      </c>
      <c r="T921" s="820">
        <v>1</v>
      </c>
      <c r="U921" s="776">
        <v>1</v>
      </c>
    </row>
    <row r="922" spans="1:21" ht="14.4" customHeight="1" x14ac:dyDescent="0.3">
      <c r="A922" s="736">
        <v>21</v>
      </c>
      <c r="B922" s="737" t="s">
        <v>2715</v>
      </c>
      <c r="C922" s="737" t="s">
        <v>3131</v>
      </c>
      <c r="D922" s="818" t="s">
        <v>4783</v>
      </c>
      <c r="E922" s="819" t="s">
        <v>3158</v>
      </c>
      <c r="F922" s="737" t="s">
        <v>3126</v>
      </c>
      <c r="G922" s="737" t="s">
        <v>3181</v>
      </c>
      <c r="H922" s="737" t="s">
        <v>1499</v>
      </c>
      <c r="I922" s="737" t="s">
        <v>1667</v>
      </c>
      <c r="J922" s="737" t="s">
        <v>1535</v>
      </c>
      <c r="K922" s="737" t="s">
        <v>3251</v>
      </c>
      <c r="L922" s="738">
        <v>1385.62</v>
      </c>
      <c r="M922" s="738">
        <v>5542.48</v>
      </c>
      <c r="N922" s="737">
        <v>4</v>
      </c>
      <c r="O922" s="820">
        <v>1</v>
      </c>
      <c r="P922" s="738"/>
      <c r="Q922" s="753">
        <v>0</v>
      </c>
      <c r="R922" s="737"/>
      <c r="S922" s="753">
        <v>0</v>
      </c>
      <c r="T922" s="820"/>
      <c r="U922" s="776">
        <v>0</v>
      </c>
    </row>
    <row r="923" spans="1:21" ht="14.4" customHeight="1" x14ac:dyDescent="0.3">
      <c r="A923" s="736">
        <v>21</v>
      </c>
      <c r="B923" s="737" t="s">
        <v>2715</v>
      </c>
      <c r="C923" s="737" t="s">
        <v>3131</v>
      </c>
      <c r="D923" s="818" t="s">
        <v>4783</v>
      </c>
      <c r="E923" s="819" t="s">
        <v>3158</v>
      </c>
      <c r="F923" s="737" t="s">
        <v>3126</v>
      </c>
      <c r="G923" s="737" t="s">
        <v>3257</v>
      </c>
      <c r="H923" s="737" t="s">
        <v>555</v>
      </c>
      <c r="I923" s="737" t="s">
        <v>3258</v>
      </c>
      <c r="J923" s="737" t="s">
        <v>1468</v>
      </c>
      <c r="K923" s="737" t="s">
        <v>2824</v>
      </c>
      <c r="L923" s="738">
        <v>93.71</v>
      </c>
      <c r="M923" s="738">
        <v>1218.23</v>
      </c>
      <c r="N923" s="737">
        <v>13</v>
      </c>
      <c r="O923" s="820">
        <v>2.5</v>
      </c>
      <c r="P923" s="738">
        <v>374.84</v>
      </c>
      <c r="Q923" s="753">
        <v>0.30769230769230765</v>
      </c>
      <c r="R923" s="737">
        <v>4</v>
      </c>
      <c r="S923" s="753">
        <v>0.30769230769230771</v>
      </c>
      <c r="T923" s="820">
        <v>0.5</v>
      </c>
      <c r="U923" s="776">
        <v>0.2</v>
      </c>
    </row>
    <row r="924" spans="1:21" ht="14.4" customHeight="1" x14ac:dyDescent="0.3">
      <c r="A924" s="736">
        <v>21</v>
      </c>
      <c r="B924" s="737" t="s">
        <v>2715</v>
      </c>
      <c r="C924" s="737" t="s">
        <v>3131</v>
      </c>
      <c r="D924" s="818" t="s">
        <v>4783</v>
      </c>
      <c r="E924" s="819" t="s">
        <v>3158</v>
      </c>
      <c r="F924" s="737" t="s">
        <v>3126</v>
      </c>
      <c r="G924" s="737" t="s">
        <v>3257</v>
      </c>
      <c r="H924" s="737" t="s">
        <v>555</v>
      </c>
      <c r="I924" s="737" t="s">
        <v>3548</v>
      </c>
      <c r="J924" s="737" t="s">
        <v>1468</v>
      </c>
      <c r="K924" s="737" t="s">
        <v>2824</v>
      </c>
      <c r="L924" s="738">
        <v>57.64</v>
      </c>
      <c r="M924" s="738">
        <v>230.56</v>
      </c>
      <c r="N924" s="737">
        <v>4</v>
      </c>
      <c r="O924" s="820">
        <v>1</v>
      </c>
      <c r="P924" s="738"/>
      <c r="Q924" s="753">
        <v>0</v>
      </c>
      <c r="R924" s="737"/>
      <c r="S924" s="753">
        <v>0</v>
      </c>
      <c r="T924" s="820"/>
      <c r="U924" s="776">
        <v>0</v>
      </c>
    </row>
    <row r="925" spans="1:21" ht="14.4" customHeight="1" x14ac:dyDescent="0.3">
      <c r="A925" s="736">
        <v>21</v>
      </c>
      <c r="B925" s="737" t="s">
        <v>2715</v>
      </c>
      <c r="C925" s="737" t="s">
        <v>3131</v>
      </c>
      <c r="D925" s="818" t="s">
        <v>4783</v>
      </c>
      <c r="E925" s="819" t="s">
        <v>3158</v>
      </c>
      <c r="F925" s="737" t="s">
        <v>3126</v>
      </c>
      <c r="G925" s="737" t="s">
        <v>3257</v>
      </c>
      <c r="H925" s="737" t="s">
        <v>555</v>
      </c>
      <c r="I925" s="737" t="s">
        <v>3396</v>
      </c>
      <c r="J925" s="737" t="s">
        <v>1468</v>
      </c>
      <c r="K925" s="737" t="s">
        <v>3260</v>
      </c>
      <c r="L925" s="738">
        <v>185.26</v>
      </c>
      <c r="M925" s="738">
        <v>370.52</v>
      </c>
      <c r="N925" s="737">
        <v>2</v>
      </c>
      <c r="O925" s="820">
        <v>1</v>
      </c>
      <c r="P925" s="738">
        <v>370.52</v>
      </c>
      <c r="Q925" s="753">
        <v>1</v>
      </c>
      <c r="R925" s="737">
        <v>2</v>
      </c>
      <c r="S925" s="753">
        <v>1</v>
      </c>
      <c r="T925" s="820">
        <v>1</v>
      </c>
      <c r="U925" s="776">
        <v>1</v>
      </c>
    </row>
    <row r="926" spans="1:21" ht="14.4" customHeight="1" x14ac:dyDescent="0.3">
      <c r="A926" s="736">
        <v>21</v>
      </c>
      <c r="B926" s="737" t="s">
        <v>2715</v>
      </c>
      <c r="C926" s="737" t="s">
        <v>3131</v>
      </c>
      <c r="D926" s="818" t="s">
        <v>4783</v>
      </c>
      <c r="E926" s="819" t="s">
        <v>3158</v>
      </c>
      <c r="F926" s="737" t="s">
        <v>3126</v>
      </c>
      <c r="G926" s="737" t="s">
        <v>3257</v>
      </c>
      <c r="H926" s="737" t="s">
        <v>555</v>
      </c>
      <c r="I926" s="737" t="s">
        <v>4109</v>
      </c>
      <c r="J926" s="737" t="s">
        <v>3553</v>
      </c>
      <c r="K926" s="737" t="s">
        <v>4110</v>
      </c>
      <c r="L926" s="738">
        <v>157.78</v>
      </c>
      <c r="M926" s="738">
        <v>788.90000000000009</v>
      </c>
      <c r="N926" s="737">
        <v>5</v>
      </c>
      <c r="O926" s="820">
        <v>1</v>
      </c>
      <c r="P926" s="738">
        <v>315.56</v>
      </c>
      <c r="Q926" s="753">
        <v>0.39999999999999997</v>
      </c>
      <c r="R926" s="737">
        <v>2</v>
      </c>
      <c r="S926" s="753">
        <v>0.4</v>
      </c>
      <c r="T926" s="820">
        <v>0.5</v>
      </c>
      <c r="U926" s="776">
        <v>0.5</v>
      </c>
    </row>
    <row r="927" spans="1:21" ht="14.4" customHeight="1" x14ac:dyDescent="0.3">
      <c r="A927" s="736">
        <v>21</v>
      </c>
      <c r="B927" s="737" t="s">
        <v>2715</v>
      </c>
      <c r="C927" s="737" t="s">
        <v>3131</v>
      </c>
      <c r="D927" s="818" t="s">
        <v>4783</v>
      </c>
      <c r="E927" s="819" t="s">
        <v>3158</v>
      </c>
      <c r="F927" s="737" t="s">
        <v>3126</v>
      </c>
      <c r="G927" s="737" t="s">
        <v>3266</v>
      </c>
      <c r="H927" s="737" t="s">
        <v>1499</v>
      </c>
      <c r="I927" s="737" t="s">
        <v>1685</v>
      </c>
      <c r="J927" s="737" t="s">
        <v>1686</v>
      </c>
      <c r="K927" s="737" t="s">
        <v>2829</v>
      </c>
      <c r="L927" s="738">
        <v>668.54</v>
      </c>
      <c r="M927" s="738">
        <v>2005.62</v>
      </c>
      <c r="N927" s="737">
        <v>3</v>
      </c>
      <c r="O927" s="820">
        <v>1</v>
      </c>
      <c r="P927" s="738"/>
      <c r="Q927" s="753">
        <v>0</v>
      </c>
      <c r="R927" s="737"/>
      <c r="S927" s="753">
        <v>0</v>
      </c>
      <c r="T927" s="820"/>
      <c r="U927" s="776">
        <v>0</v>
      </c>
    </row>
    <row r="928" spans="1:21" ht="14.4" customHeight="1" x14ac:dyDescent="0.3">
      <c r="A928" s="736">
        <v>21</v>
      </c>
      <c r="B928" s="737" t="s">
        <v>2715</v>
      </c>
      <c r="C928" s="737" t="s">
        <v>3131</v>
      </c>
      <c r="D928" s="818" t="s">
        <v>4783</v>
      </c>
      <c r="E928" s="819" t="s">
        <v>3158</v>
      </c>
      <c r="F928" s="737" t="s">
        <v>3126</v>
      </c>
      <c r="G928" s="737" t="s">
        <v>3266</v>
      </c>
      <c r="H928" s="737" t="s">
        <v>1499</v>
      </c>
      <c r="I928" s="737" t="s">
        <v>3267</v>
      </c>
      <c r="J928" s="737" t="s">
        <v>1686</v>
      </c>
      <c r="K928" s="737" t="s">
        <v>2829</v>
      </c>
      <c r="L928" s="738">
        <v>668.54</v>
      </c>
      <c r="M928" s="738">
        <v>16044.96</v>
      </c>
      <c r="N928" s="737">
        <v>24</v>
      </c>
      <c r="O928" s="820">
        <v>8.5</v>
      </c>
      <c r="P928" s="738">
        <v>13370.8</v>
      </c>
      <c r="Q928" s="753">
        <v>0.83333333333333337</v>
      </c>
      <c r="R928" s="737">
        <v>20</v>
      </c>
      <c r="S928" s="753">
        <v>0.83333333333333337</v>
      </c>
      <c r="T928" s="820">
        <v>6.5</v>
      </c>
      <c r="U928" s="776">
        <v>0.76470588235294112</v>
      </c>
    </row>
    <row r="929" spans="1:21" ht="14.4" customHeight="1" x14ac:dyDescent="0.3">
      <c r="A929" s="736">
        <v>21</v>
      </c>
      <c r="B929" s="737" t="s">
        <v>2715</v>
      </c>
      <c r="C929" s="737" t="s">
        <v>3131</v>
      </c>
      <c r="D929" s="818" t="s">
        <v>4783</v>
      </c>
      <c r="E929" s="819" t="s">
        <v>3158</v>
      </c>
      <c r="F929" s="737" t="s">
        <v>3126</v>
      </c>
      <c r="G929" s="737" t="s">
        <v>3266</v>
      </c>
      <c r="H929" s="737" t="s">
        <v>555</v>
      </c>
      <c r="I929" s="737" t="s">
        <v>3508</v>
      </c>
      <c r="J929" s="737" t="s">
        <v>1686</v>
      </c>
      <c r="K929" s="737" t="s">
        <v>3509</v>
      </c>
      <c r="L929" s="738">
        <v>0</v>
      </c>
      <c r="M929" s="738">
        <v>0</v>
      </c>
      <c r="N929" s="737">
        <v>16</v>
      </c>
      <c r="O929" s="820">
        <v>4</v>
      </c>
      <c r="P929" s="738">
        <v>0</v>
      </c>
      <c r="Q929" s="753"/>
      <c r="R929" s="737">
        <v>14</v>
      </c>
      <c r="S929" s="753">
        <v>0.875</v>
      </c>
      <c r="T929" s="820">
        <v>3.5</v>
      </c>
      <c r="U929" s="776">
        <v>0.875</v>
      </c>
    </row>
    <row r="930" spans="1:21" ht="14.4" customHeight="1" x14ac:dyDescent="0.3">
      <c r="A930" s="736">
        <v>21</v>
      </c>
      <c r="B930" s="737" t="s">
        <v>2715</v>
      </c>
      <c r="C930" s="737" t="s">
        <v>3131</v>
      </c>
      <c r="D930" s="818" t="s">
        <v>4783</v>
      </c>
      <c r="E930" s="819" t="s">
        <v>3158</v>
      </c>
      <c r="F930" s="737" t="s">
        <v>3126</v>
      </c>
      <c r="G930" s="737" t="s">
        <v>3266</v>
      </c>
      <c r="H930" s="737" t="s">
        <v>555</v>
      </c>
      <c r="I930" s="737" t="s">
        <v>3323</v>
      </c>
      <c r="J930" s="737" t="s">
        <v>3324</v>
      </c>
      <c r="K930" s="737" t="s">
        <v>3325</v>
      </c>
      <c r="L930" s="738">
        <v>668.54</v>
      </c>
      <c r="M930" s="738">
        <v>1337.08</v>
      </c>
      <c r="N930" s="737">
        <v>2</v>
      </c>
      <c r="O930" s="820">
        <v>1</v>
      </c>
      <c r="P930" s="738">
        <v>1337.08</v>
      </c>
      <c r="Q930" s="753">
        <v>1</v>
      </c>
      <c r="R930" s="737">
        <v>2</v>
      </c>
      <c r="S930" s="753">
        <v>1</v>
      </c>
      <c r="T930" s="820">
        <v>1</v>
      </c>
      <c r="U930" s="776">
        <v>1</v>
      </c>
    </row>
    <row r="931" spans="1:21" ht="14.4" customHeight="1" x14ac:dyDescent="0.3">
      <c r="A931" s="736">
        <v>21</v>
      </c>
      <c r="B931" s="737" t="s">
        <v>2715</v>
      </c>
      <c r="C931" s="737" t="s">
        <v>3131</v>
      </c>
      <c r="D931" s="818" t="s">
        <v>4783</v>
      </c>
      <c r="E931" s="819" t="s">
        <v>3158</v>
      </c>
      <c r="F931" s="737" t="s">
        <v>3126</v>
      </c>
      <c r="G931" s="737" t="s">
        <v>3399</v>
      </c>
      <c r="H931" s="737" t="s">
        <v>1499</v>
      </c>
      <c r="I931" s="737" t="s">
        <v>2364</v>
      </c>
      <c r="J931" s="737" t="s">
        <v>3051</v>
      </c>
      <c r="K931" s="737" t="s">
        <v>2925</v>
      </c>
      <c r="L931" s="738">
        <v>908.53</v>
      </c>
      <c r="M931" s="738">
        <v>2725.59</v>
      </c>
      <c r="N931" s="737">
        <v>3</v>
      </c>
      <c r="O931" s="820">
        <v>1</v>
      </c>
      <c r="P931" s="738">
        <v>2725.59</v>
      </c>
      <c r="Q931" s="753">
        <v>1</v>
      </c>
      <c r="R931" s="737">
        <v>3</v>
      </c>
      <c r="S931" s="753">
        <v>1</v>
      </c>
      <c r="T931" s="820">
        <v>1</v>
      </c>
      <c r="U931" s="776">
        <v>1</v>
      </c>
    </row>
    <row r="932" spans="1:21" ht="14.4" customHeight="1" x14ac:dyDescent="0.3">
      <c r="A932" s="736">
        <v>21</v>
      </c>
      <c r="B932" s="737" t="s">
        <v>2715</v>
      </c>
      <c r="C932" s="737" t="s">
        <v>3131</v>
      </c>
      <c r="D932" s="818" t="s">
        <v>4783</v>
      </c>
      <c r="E932" s="819" t="s">
        <v>3158</v>
      </c>
      <c r="F932" s="737" t="s">
        <v>3126</v>
      </c>
      <c r="G932" s="737" t="s">
        <v>3182</v>
      </c>
      <c r="H932" s="737" t="s">
        <v>555</v>
      </c>
      <c r="I932" s="737" t="s">
        <v>1344</v>
      </c>
      <c r="J932" s="737" t="s">
        <v>1345</v>
      </c>
      <c r="K932" s="737" t="s">
        <v>3184</v>
      </c>
      <c r="L932" s="738">
        <v>108.44</v>
      </c>
      <c r="M932" s="738">
        <v>975.96</v>
      </c>
      <c r="N932" s="737">
        <v>9</v>
      </c>
      <c r="O932" s="820">
        <v>6</v>
      </c>
      <c r="P932" s="738">
        <v>759.08</v>
      </c>
      <c r="Q932" s="753">
        <v>0.77777777777777779</v>
      </c>
      <c r="R932" s="737">
        <v>7</v>
      </c>
      <c r="S932" s="753">
        <v>0.77777777777777779</v>
      </c>
      <c r="T932" s="820">
        <v>4</v>
      </c>
      <c r="U932" s="776">
        <v>0.66666666666666663</v>
      </c>
    </row>
    <row r="933" spans="1:21" ht="14.4" customHeight="1" x14ac:dyDescent="0.3">
      <c r="A933" s="736">
        <v>21</v>
      </c>
      <c r="B933" s="737" t="s">
        <v>2715</v>
      </c>
      <c r="C933" s="737" t="s">
        <v>3131</v>
      </c>
      <c r="D933" s="818" t="s">
        <v>4783</v>
      </c>
      <c r="E933" s="819" t="s">
        <v>3158</v>
      </c>
      <c r="F933" s="737" t="s">
        <v>3126</v>
      </c>
      <c r="G933" s="737" t="s">
        <v>3182</v>
      </c>
      <c r="H933" s="737" t="s">
        <v>555</v>
      </c>
      <c r="I933" s="737" t="s">
        <v>3777</v>
      </c>
      <c r="J933" s="737" t="s">
        <v>3778</v>
      </c>
      <c r="K933" s="737" t="s">
        <v>3779</v>
      </c>
      <c r="L933" s="738">
        <v>42.09</v>
      </c>
      <c r="M933" s="738">
        <v>84.18</v>
      </c>
      <c r="N933" s="737">
        <v>2</v>
      </c>
      <c r="O933" s="820">
        <v>1</v>
      </c>
      <c r="P933" s="738">
        <v>84.18</v>
      </c>
      <c r="Q933" s="753">
        <v>1</v>
      </c>
      <c r="R933" s="737">
        <v>2</v>
      </c>
      <c r="S933" s="753">
        <v>1</v>
      </c>
      <c r="T933" s="820">
        <v>1</v>
      </c>
      <c r="U933" s="776">
        <v>1</v>
      </c>
    </row>
    <row r="934" spans="1:21" ht="14.4" customHeight="1" x14ac:dyDescent="0.3">
      <c r="A934" s="736">
        <v>21</v>
      </c>
      <c r="B934" s="737" t="s">
        <v>2715</v>
      </c>
      <c r="C934" s="737" t="s">
        <v>3131</v>
      </c>
      <c r="D934" s="818" t="s">
        <v>4783</v>
      </c>
      <c r="E934" s="819" t="s">
        <v>3158</v>
      </c>
      <c r="F934" s="737" t="s">
        <v>3126</v>
      </c>
      <c r="G934" s="737" t="s">
        <v>3272</v>
      </c>
      <c r="H934" s="737" t="s">
        <v>555</v>
      </c>
      <c r="I934" s="737" t="s">
        <v>3695</v>
      </c>
      <c r="J934" s="737" t="s">
        <v>3696</v>
      </c>
      <c r="K934" s="737" t="s">
        <v>3697</v>
      </c>
      <c r="L934" s="738">
        <v>24.78</v>
      </c>
      <c r="M934" s="738">
        <v>74.34</v>
      </c>
      <c r="N934" s="737">
        <v>3</v>
      </c>
      <c r="O934" s="820">
        <v>0.5</v>
      </c>
      <c r="P934" s="738">
        <v>74.34</v>
      </c>
      <c r="Q934" s="753">
        <v>1</v>
      </c>
      <c r="R934" s="737">
        <v>3</v>
      </c>
      <c r="S934" s="753">
        <v>1</v>
      </c>
      <c r="T934" s="820">
        <v>0.5</v>
      </c>
      <c r="U934" s="776">
        <v>1</v>
      </c>
    </row>
    <row r="935" spans="1:21" ht="14.4" customHeight="1" x14ac:dyDescent="0.3">
      <c r="A935" s="736">
        <v>21</v>
      </c>
      <c r="B935" s="737" t="s">
        <v>2715</v>
      </c>
      <c r="C935" s="737" t="s">
        <v>3131</v>
      </c>
      <c r="D935" s="818" t="s">
        <v>4783</v>
      </c>
      <c r="E935" s="819" t="s">
        <v>3158</v>
      </c>
      <c r="F935" s="737" t="s">
        <v>3126</v>
      </c>
      <c r="G935" s="737" t="s">
        <v>3279</v>
      </c>
      <c r="H935" s="737" t="s">
        <v>1499</v>
      </c>
      <c r="I935" s="737" t="s">
        <v>1531</v>
      </c>
      <c r="J935" s="737" t="s">
        <v>2938</v>
      </c>
      <c r="K935" s="737" t="s">
        <v>2939</v>
      </c>
      <c r="L935" s="738">
        <v>0</v>
      </c>
      <c r="M935" s="738">
        <v>0</v>
      </c>
      <c r="N935" s="737">
        <v>4</v>
      </c>
      <c r="O935" s="820">
        <v>0.5</v>
      </c>
      <c r="P935" s="738">
        <v>0</v>
      </c>
      <c r="Q935" s="753"/>
      <c r="R935" s="737">
        <v>4</v>
      </c>
      <c r="S935" s="753">
        <v>1</v>
      </c>
      <c r="T935" s="820">
        <v>0.5</v>
      </c>
      <c r="U935" s="776">
        <v>1</v>
      </c>
    </row>
    <row r="936" spans="1:21" ht="14.4" customHeight="1" x14ac:dyDescent="0.3">
      <c r="A936" s="736">
        <v>21</v>
      </c>
      <c r="B936" s="737" t="s">
        <v>2715</v>
      </c>
      <c r="C936" s="737" t="s">
        <v>3131</v>
      </c>
      <c r="D936" s="818" t="s">
        <v>4783</v>
      </c>
      <c r="E936" s="819" t="s">
        <v>3158</v>
      </c>
      <c r="F936" s="737" t="s">
        <v>3126</v>
      </c>
      <c r="G936" s="737" t="s">
        <v>3521</v>
      </c>
      <c r="H936" s="737" t="s">
        <v>1499</v>
      </c>
      <c r="I936" s="737" t="s">
        <v>3912</v>
      </c>
      <c r="J936" s="737" t="s">
        <v>2916</v>
      </c>
      <c r="K936" s="737" t="s">
        <v>3015</v>
      </c>
      <c r="L936" s="738">
        <v>0</v>
      </c>
      <c r="M936" s="738">
        <v>0</v>
      </c>
      <c r="N936" s="737">
        <v>3</v>
      </c>
      <c r="O936" s="820">
        <v>1</v>
      </c>
      <c r="P936" s="738">
        <v>0</v>
      </c>
      <c r="Q936" s="753"/>
      <c r="R936" s="737">
        <v>3</v>
      </c>
      <c r="S936" s="753">
        <v>1</v>
      </c>
      <c r="T936" s="820">
        <v>1</v>
      </c>
      <c r="U936" s="776">
        <v>1</v>
      </c>
    </row>
    <row r="937" spans="1:21" ht="14.4" customHeight="1" x14ac:dyDescent="0.3">
      <c r="A937" s="736">
        <v>21</v>
      </c>
      <c r="B937" s="737" t="s">
        <v>2715</v>
      </c>
      <c r="C937" s="737" t="s">
        <v>3131</v>
      </c>
      <c r="D937" s="818" t="s">
        <v>4783</v>
      </c>
      <c r="E937" s="819" t="s">
        <v>3158</v>
      </c>
      <c r="F937" s="737" t="s">
        <v>3126</v>
      </c>
      <c r="G937" s="737" t="s">
        <v>3521</v>
      </c>
      <c r="H937" s="737" t="s">
        <v>1499</v>
      </c>
      <c r="I937" s="737" t="s">
        <v>1647</v>
      </c>
      <c r="J937" s="737" t="s">
        <v>2916</v>
      </c>
      <c r="K937" s="737" t="s">
        <v>2917</v>
      </c>
      <c r="L937" s="738">
        <v>502.31</v>
      </c>
      <c r="M937" s="738">
        <v>4018.4800000000005</v>
      </c>
      <c r="N937" s="737">
        <v>8</v>
      </c>
      <c r="O937" s="820">
        <v>6.5</v>
      </c>
      <c r="P937" s="738">
        <v>1506.93</v>
      </c>
      <c r="Q937" s="753">
        <v>0.37499999999999994</v>
      </c>
      <c r="R937" s="737">
        <v>3</v>
      </c>
      <c r="S937" s="753">
        <v>0.375</v>
      </c>
      <c r="T937" s="820">
        <v>2.5</v>
      </c>
      <c r="U937" s="776">
        <v>0.38461538461538464</v>
      </c>
    </row>
    <row r="938" spans="1:21" ht="14.4" customHeight="1" x14ac:dyDescent="0.3">
      <c r="A938" s="736">
        <v>21</v>
      </c>
      <c r="B938" s="737" t="s">
        <v>2715</v>
      </c>
      <c r="C938" s="737" t="s">
        <v>3131</v>
      </c>
      <c r="D938" s="818" t="s">
        <v>4783</v>
      </c>
      <c r="E938" s="819" t="s">
        <v>3158</v>
      </c>
      <c r="F938" s="737" t="s">
        <v>3126</v>
      </c>
      <c r="G938" s="737" t="s">
        <v>3782</v>
      </c>
      <c r="H938" s="737" t="s">
        <v>1499</v>
      </c>
      <c r="I938" s="737" t="s">
        <v>1569</v>
      </c>
      <c r="J938" s="737" t="s">
        <v>2871</v>
      </c>
      <c r="K938" s="737" t="s">
        <v>2872</v>
      </c>
      <c r="L938" s="738">
        <v>109.97</v>
      </c>
      <c r="M938" s="738">
        <v>219.94</v>
      </c>
      <c r="N938" s="737">
        <v>2</v>
      </c>
      <c r="O938" s="820">
        <v>0.5</v>
      </c>
      <c r="P938" s="738"/>
      <c r="Q938" s="753">
        <v>0</v>
      </c>
      <c r="R938" s="737"/>
      <c r="S938" s="753">
        <v>0</v>
      </c>
      <c r="T938" s="820"/>
      <c r="U938" s="776">
        <v>0</v>
      </c>
    </row>
    <row r="939" spans="1:21" ht="14.4" customHeight="1" x14ac:dyDescent="0.3">
      <c r="A939" s="736">
        <v>21</v>
      </c>
      <c r="B939" s="737" t="s">
        <v>2715</v>
      </c>
      <c r="C939" s="737" t="s">
        <v>3131</v>
      </c>
      <c r="D939" s="818" t="s">
        <v>4783</v>
      </c>
      <c r="E939" s="819" t="s">
        <v>3158</v>
      </c>
      <c r="F939" s="737" t="s">
        <v>3126</v>
      </c>
      <c r="G939" s="737" t="s">
        <v>3792</v>
      </c>
      <c r="H939" s="737" t="s">
        <v>555</v>
      </c>
      <c r="I939" s="737" t="s">
        <v>4111</v>
      </c>
      <c r="J939" s="737" t="s">
        <v>4112</v>
      </c>
      <c r="K939" s="737" t="s">
        <v>4113</v>
      </c>
      <c r="L939" s="738">
        <v>31.32</v>
      </c>
      <c r="M939" s="738">
        <v>187.92000000000002</v>
      </c>
      <c r="N939" s="737">
        <v>6</v>
      </c>
      <c r="O939" s="820">
        <v>2</v>
      </c>
      <c r="P939" s="738"/>
      <c r="Q939" s="753">
        <v>0</v>
      </c>
      <c r="R939" s="737"/>
      <c r="S939" s="753">
        <v>0</v>
      </c>
      <c r="T939" s="820"/>
      <c r="U939" s="776">
        <v>0</v>
      </c>
    </row>
    <row r="940" spans="1:21" ht="14.4" customHeight="1" x14ac:dyDescent="0.3">
      <c r="A940" s="736">
        <v>21</v>
      </c>
      <c r="B940" s="737" t="s">
        <v>2715</v>
      </c>
      <c r="C940" s="737" t="s">
        <v>3131</v>
      </c>
      <c r="D940" s="818" t="s">
        <v>4783</v>
      </c>
      <c r="E940" s="819" t="s">
        <v>3158</v>
      </c>
      <c r="F940" s="737" t="s">
        <v>3126</v>
      </c>
      <c r="G940" s="737" t="s">
        <v>4114</v>
      </c>
      <c r="H940" s="737" t="s">
        <v>555</v>
      </c>
      <c r="I940" s="737" t="s">
        <v>714</v>
      </c>
      <c r="J940" s="737" t="s">
        <v>715</v>
      </c>
      <c r="K940" s="737" t="s">
        <v>4115</v>
      </c>
      <c r="L940" s="738">
        <v>79.069999999999993</v>
      </c>
      <c r="M940" s="738">
        <v>158.13999999999999</v>
      </c>
      <c r="N940" s="737">
        <v>2</v>
      </c>
      <c r="O940" s="820">
        <v>2</v>
      </c>
      <c r="P940" s="738">
        <v>158.13999999999999</v>
      </c>
      <c r="Q940" s="753">
        <v>1</v>
      </c>
      <c r="R940" s="737">
        <v>2</v>
      </c>
      <c r="S940" s="753">
        <v>1</v>
      </c>
      <c r="T940" s="820">
        <v>2</v>
      </c>
      <c r="U940" s="776">
        <v>1</v>
      </c>
    </row>
    <row r="941" spans="1:21" ht="14.4" customHeight="1" x14ac:dyDescent="0.3">
      <c r="A941" s="736">
        <v>21</v>
      </c>
      <c r="B941" s="737" t="s">
        <v>2715</v>
      </c>
      <c r="C941" s="737" t="s">
        <v>3131</v>
      </c>
      <c r="D941" s="818" t="s">
        <v>4783</v>
      </c>
      <c r="E941" s="819" t="s">
        <v>3158</v>
      </c>
      <c r="F941" s="737" t="s">
        <v>3126</v>
      </c>
      <c r="G941" s="737" t="s">
        <v>4116</v>
      </c>
      <c r="H941" s="737" t="s">
        <v>555</v>
      </c>
      <c r="I941" s="737" t="s">
        <v>4117</v>
      </c>
      <c r="J941" s="737" t="s">
        <v>4118</v>
      </c>
      <c r="K941" s="737" t="s">
        <v>4119</v>
      </c>
      <c r="L941" s="738">
        <v>0</v>
      </c>
      <c r="M941" s="738">
        <v>0</v>
      </c>
      <c r="N941" s="737">
        <v>3</v>
      </c>
      <c r="O941" s="820">
        <v>1</v>
      </c>
      <c r="P941" s="738"/>
      <c r="Q941" s="753"/>
      <c r="R941" s="737"/>
      <c r="S941" s="753">
        <v>0</v>
      </c>
      <c r="T941" s="820"/>
      <c r="U941" s="776">
        <v>0</v>
      </c>
    </row>
    <row r="942" spans="1:21" ht="14.4" customHeight="1" x14ac:dyDescent="0.3">
      <c r="A942" s="736">
        <v>21</v>
      </c>
      <c r="B942" s="737" t="s">
        <v>2715</v>
      </c>
      <c r="C942" s="737" t="s">
        <v>3131</v>
      </c>
      <c r="D942" s="818" t="s">
        <v>4783</v>
      </c>
      <c r="E942" s="819" t="s">
        <v>3158</v>
      </c>
      <c r="F942" s="737" t="s">
        <v>3126</v>
      </c>
      <c r="G942" s="737" t="s">
        <v>3338</v>
      </c>
      <c r="H942" s="737" t="s">
        <v>1499</v>
      </c>
      <c r="I942" s="737" t="s">
        <v>3339</v>
      </c>
      <c r="J942" s="737" t="s">
        <v>1699</v>
      </c>
      <c r="K942" s="737" t="s">
        <v>3340</v>
      </c>
      <c r="L942" s="738">
        <v>0</v>
      </c>
      <c r="M942" s="738">
        <v>0</v>
      </c>
      <c r="N942" s="737">
        <v>2</v>
      </c>
      <c r="O942" s="820">
        <v>1</v>
      </c>
      <c r="P942" s="738"/>
      <c r="Q942" s="753"/>
      <c r="R942" s="737"/>
      <c r="S942" s="753">
        <v>0</v>
      </c>
      <c r="T942" s="820"/>
      <c r="U942" s="776">
        <v>0</v>
      </c>
    </row>
    <row r="943" spans="1:21" ht="14.4" customHeight="1" x14ac:dyDescent="0.3">
      <c r="A943" s="736">
        <v>21</v>
      </c>
      <c r="B943" s="737" t="s">
        <v>2715</v>
      </c>
      <c r="C943" s="737" t="s">
        <v>3131</v>
      </c>
      <c r="D943" s="818" t="s">
        <v>4783</v>
      </c>
      <c r="E943" s="819" t="s">
        <v>3158</v>
      </c>
      <c r="F943" s="737" t="s">
        <v>3126</v>
      </c>
      <c r="G943" s="737" t="s">
        <v>3338</v>
      </c>
      <c r="H943" s="737" t="s">
        <v>555</v>
      </c>
      <c r="I943" s="737" t="s">
        <v>3723</v>
      </c>
      <c r="J943" s="737" t="s">
        <v>3721</v>
      </c>
      <c r="K943" s="737" t="s">
        <v>3340</v>
      </c>
      <c r="L943" s="738">
        <v>0</v>
      </c>
      <c r="M943" s="738">
        <v>0</v>
      </c>
      <c r="N943" s="737">
        <v>3</v>
      </c>
      <c r="O943" s="820">
        <v>1</v>
      </c>
      <c r="P943" s="738"/>
      <c r="Q943" s="753"/>
      <c r="R943" s="737"/>
      <c r="S943" s="753">
        <v>0</v>
      </c>
      <c r="T943" s="820"/>
      <c r="U943" s="776">
        <v>0</v>
      </c>
    </row>
    <row r="944" spans="1:21" ht="14.4" customHeight="1" x14ac:dyDescent="0.3">
      <c r="A944" s="736">
        <v>21</v>
      </c>
      <c r="B944" s="737" t="s">
        <v>2715</v>
      </c>
      <c r="C944" s="737" t="s">
        <v>3131</v>
      </c>
      <c r="D944" s="818" t="s">
        <v>4783</v>
      </c>
      <c r="E944" s="819" t="s">
        <v>3158</v>
      </c>
      <c r="F944" s="737" t="s">
        <v>3126</v>
      </c>
      <c r="G944" s="737" t="s">
        <v>3338</v>
      </c>
      <c r="H944" s="737" t="s">
        <v>555</v>
      </c>
      <c r="I944" s="737" t="s">
        <v>4120</v>
      </c>
      <c r="J944" s="737" t="s">
        <v>3800</v>
      </c>
      <c r="K944" s="737" t="s">
        <v>2960</v>
      </c>
      <c r="L944" s="738">
        <v>0</v>
      </c>
      <c r="M944" s="738">
        <v>0</v>
      </c>
      <c r="N944" s="737">
        <v>2</v>
      </c>
      <c r="O944" s="820">
        <v>1</v>
      </c>
      <c r="P944" s="738">
        <v>0</v>
      </c>
      <c r="Q944" s="753"/>
      <c r="R944" s="737">
        <v>2</v>
      </c>
      <c r="S944" s="753">
        <v>1</v>
      </c>
      <c r="T944" s="820">
        <v>1</v>
      </c>
      <c r="U944" s="776">
        <v>1</v>
      </c>
    </row>
    <row r="945" spans="1:21" ht="14.4" customHeight="1" x14ac:dyDescent="0.3">
      <c r="A945" s="736">
        <v>21</v>
      </c>
      <c r="B945" s="737" t="s">
        <v>2715</v>
      </c>
      <c r="C945" s="737" t="s">
        <v>3131</v>
      </c>
      <c r="D945" s="818" t="s">
        <v>4783</v>
      </c>
      <c r="E945" s="819" t="s">
        <v>3158</v>
      </c>
      <c r="F945" s="737" t="s">
        <v>3126</v>
      </c>
      <c r="G945" s="737" t="s">
        <v>4121</v>
      </c>
      <c r="H945" s="737" t="s">
        <v>555</v>
      </c>
      <c r="I945" s="737" t="s">
        <v>4122</v>
      </c>
      <c r="J945" s="737" t="s">
        <v>4123</v>
      </c>
      <c r="K945" s="737" t="s">
        <v>4124</v>
      </c>
      <c r="L945" s="738">
        <v>0</v>
      </c>
      <c r="M945" s="738">
        <v>0</v>
      </c>
      <c r="N945" s="737">
        <v>2</v>
      </c>
      <c r="O945" s="820">
        <v>2</v>
      </c>
      <c r="P945" s="738">
        <v>0</v>
      </c>
      <c r="Q945" s="753"/>
      <c r="R945" s="737">
        <v>2</v>
      </c>
      <c r="S945" s="753">
        <v>1</v>
      </c>
      <c r="T945" s="820">
        <v>2</v>
      </c>
      <c r="U945" s="776">
        <v>1</v>
      </c>
    </row>
    <row r="946" spans="1:21" ht="14.4" customHeight="1" x14ac:dyDescent="0.3">
      <c r="A946" s="736">
        <v>21</v>
      </c>
      <c r="B946" s="737" t="s">
        <v>2715</v>
      </c>
      <c r="C946" s="737" t="s">
        <v>3131</v>
      </c>
      <c r="D946" s="818" t="s">
        <v>4783</v>
      </c>
      <c r="E946" s="819" t="s">
        <v>3158</v>
      </c>
      <c r="F946" s="737" t="s">
        <v>3127</v>
      </c>
      <c r="G946" s="737" t="s">
        <v>3291</v>
      </c>
      <c r="H946" s="737" t="s">
        <v>555</v>
      </c>
      <c r="I946" s="737" t="s">
        <v>3292</v>
      </c>
      <c r="J946" s="737" t="s">
        <v>3149</v>
      </c>
      <c r="K946" s="737"/>
      <c r="L946" s="738">
        <v>0</v>
      </c>
      <c r="M946" s="738">
        <v>0</v>
      </c>
      <c r="N946" s="737">
        <v>4</v>
      </c>
      <c r="O946" s="820">
        <v>4</v>
      </c>
      <c r="P946" s="738">
        <v>0</v>
      </c>
      <c r="Q946" s="753"/>
      <c r="R946" s="737">
        <v>4</v>
      </c>
      <c r="S946" s="753">
        <v>1</v>
      </c>
      <c r="T946" s="820">
        <v>4</v>
      </c>
      <c r="U946" s="776">
        <v>1</v>
      </c>
    </row>
    <row r="947" spans="1:21" ht="14.4" customHeight="1" x14ac:dyDescent="0.3">
      <c r="A947" s="736">
        <v>21</v>
      </c>
      <c r="B947" s="737" t="s">
        <v>2715</v>
      </c>
      <c r="C947" s="737" t="s">
        <v>3131</v>
      </c>
      <c r="D947" s="818" t="s">
        <v>4783</v>
      </c>
      <c r="E947" s="819" t="s">
        <v>3158</v>
      </c>
      <c r="F947" s="737" t="s">
        <v>3128</v>
      </c>
      <c r="G947" s="737" t="s">
        <v>3737</v>
      </c>
      <c r="H947" s="737" t="s">
        <v>555</v>
      </c>
      <c r="I947" s="737" t="s">
        <v>3738</v>
      </c>
      <c r="J947" s="737" t="s">
        <v>3739</v>
      </c>
      <c r="K947" s="737" t="s">
        <v>3740</v>
      </c>
      <c r="L947" s="738">
        <v>1800</v>
      </c>
      <c r="M947" s="738">
        <v>1800</v>
      </c>
      <c r="N947" s="737">
        <v>1</v>
      </c>
      <c r="O947" s="820">
        <v>1</v>
      </c>
      <c r="P947" s="738"/>
      <c r="Q947" s="753">
        <v>0</v>
      </c>
      <c r="R947" s="737"/>
      <c r="S947" s="753">
        <v>0</v>
      </c>
      <c r="T947" s="820"/>
      <c r="U947" s="776">
        <v>0</v>
      </c>
    </row>
    <row r="948" spans="1:21" ht="14.4" customHeight="1" x14ac:dyDescent="0.3">
      <c r="A948" s="736">
        <v>21</v>
      </c>
      <c r="B948" s="737" t="s">
        <v>2715</v>
      </c>
      <c r="C948" s="737" t="s">
        <v>3131</v>
      </c>
      <c r="D948" s="818" t="s">
        <v>4783</v>
      </c>
      <c r="E948" s="819" t="s">
        <v>3158</v>
      </c>
      <c r="F948" s="737" t="s">
        <v>3128</v>
      </c>
      <c r="G948" s="737" t="s">
        <v>3420</v>
      </c>
      <c r="H948" s="737" t="s">
        <v>555</v>
      </c>
      <c r="I948" s="737" t="s">
        <v>3424</v>
      </c>
      <c r="J948" s="737" t="s">
        <v>3425</v>
      </c>
      <c r="K948" s="737" t="s">
        <v>3426</v>
      </c>
      <c r="L948" s="738">
        <v>1000</v>
      </c>
      <c r="M948" s="738">
        <v>10000</v>
      </c>
      <c r="N948" s="737">
        <v>10</v>
      </c>
      <c r="O948" s="820">
        <v>10</v>
      </c>
      <c r="P948" s="738"/>
      <c r="Q948" s="753">
        <v>0</v>
      </c>
      <c r="R948" s="737"/>
      <c r="S948" s="753">
        <v>0</v>
      </c>
      <c r="T948" s="820"/>
      <c r="U948" s="776">
        <v>0</v>
      </c>
    </row>
    <row r="949" spans="1:21" ht="14.4" customHeight="1" x14ac:dyDescent="0.3">
      <c r="A949" s="736">
        <v>21</v>
      </c>
      <c r="B949" s="737" t="s">
        <v>2715</v>
      </c>
      <c r="C949" s="737" t="s">
        <v>3131</v>
      </c>
      <c r="D949" s="818" t="s">
        <v>4783</v>
      </c>
      <c r="E949" s="819" t="s">
        <v>3159</v>
      </c>
      <c r="F949" s="737" t="s">
        <v>3126</v>
      </c>
      <c r="G949" s="737" t="s">
        <v>3471</v>
      </c>
      <c r="H949" s="737" t="s">
        <v>555</v>
      </c>
      <c r="I949" s="737" t="s">
        <v>3582</v>
      </c>
      <c r="J949" s="737" t="s">
        <v>3474</v>
      </c>
      <c r="K949" s="737" t="s">
        <v>3583</v>
      </c>
      <c r="L949" s="738">
        <v>0</v>
      </c>
      <c r="M949" s="738">
        <v>0</v>
      </c>
      <c r="N949" s="737">
        <v>1</v>
      </c>
      <c r="O949" s="820">
        <v>0.5</v>
      </c>
      <c r="P949" s="738">
        <v>0</v>
      </c>
      <c r="Q949" s="753"/>
      <c r="R949" s="737">
        <v>1</v>
      </c>
      <c r="S949" s="753">
        <v>1</v>
      </c>
      <c r="T949" s="820">
        <v>0.5</v>
      </c>
      <c r="U949" s="776">
        <v>1</v>
      </c>
    </row>
    <row r="950" spans="1:21" ht="14.4" customHeight="1" x14ac:dyDescent="0.3">
      <c r="A950" s="736">
        <v>21</v>
      </c>
      <c r="B950" s="737" t="s">
        <v>2715</v>
      </c>
      <c r="C950" s="737" t="s">
        <v>3131</v>
      </c>
      <c r="D950" s="818" t="s">
        <v>4783</v>
      </c>
      <c r="E950" s="819" t="s">
        <v>3159</v>
      </c>
      <c r="F950" s="737" t="s">
        <v>3126</v>
      </c>
      <c r="G950" s="737" t="s">
        <v>3302</v>
      </c>
      <c r="H950" s="737" t="s">
        <v>555</v>
      </c>
      <c r="I950" s="737" t="s">
        <v>607</v>
      </c>
      <c r="J950" s="737" t="s">
        <v>2932</v>
      </c>
      <c r="K950" s="737" t="s">
        <v>3369</v>
      </c>
      <c r="L950" s="738">
        <v>1938.97</v>
      </c>
      <c r="M950" s="738">
        <v>1938.97</v>
      </c>
      <c r="N950" s="737">
        <v>1</v>
      </c>
      <c r="O950" s="820">
        <v>1</v>
      </c>
      <c r="P950" s="738"/>
      <c r="Q950" s="753">
        <v>0</v>
      </c>
      <c r="R950" s="737"/>
      <c r="S950" s="753">
        <v>0</v>
      </c>
      <c r="T950" s="820"/>
      <c r="U950" s="776">
        <v>0</v>
      </c>
    </row>
    <row r="951" spans="1:21" ht="14.4" customHeight="1" x14ac:dyDescent="0.3">
      <c r="A951" s="736">
        <v>21</v>
      </c>
      <c r="B951" s="737" t="s">
        <v>2715</v>
      </c>
      <c r="C951" s="737" t="s">
        <v>3131</v>
      </c>
      <c r="D951" s="818" t="s">
        <v>4783</v>
      </c>
      <c r="E951" s="819" t="s">
        <v>3159</v>
      </c>
      <c r="F951" s="737" t="s">
        <v>3126</v>
      </c>
      <c r="G951" s="737" t="s">
        <v>3266</v>
      </c>
      <c r="H951" s="737" t="s">
        <v>555</v>
      </c>
      <c r="I951" s="737" t="s">
        <v>3555</v>
      </c>
      <c r="J951" s="737" t="s">
        <v>3556</v>
      </c>
      <c r="K951" s="737" t="s">
        <v>2987</v>
      </c>
      <c r="L951" s="738">
        <v>668.54</v>
      </c>
      <c r="M951" s="738">
        <v>668.54</v>
      </c>
      <c r="N951" s="737">
        <v>1</v>
      </c>
      <c r="O951" s="820">
        <v>1</v>
      </c>
      <c r="P951" s="738">
        <v>668.54</v>
      </c>
      <c r="Q951" s="753">
        <v>1</v>
      </c>
      <c r="R951" s="737">
        <v>1</v>
      </c>
      <c r="S951" s="753">
        <v>1</v>
      </c>
      <c r="T951" s="820">
        <v>1</v>
      </c>
      <c r="U951" s="776">
        <v>1</v>
      </c>
    </row>
    <row r="952" spans="1:21" ht="14.4" customHeight="1" x14ac:dyDescent="0.3">
      <c r="A952" s="736">
        <v>21</v>
      </c>
      <c r="B952" s="737" t="s">
        <v>2715</v>
      </c>
      <c r="C952" s="737" t="s">
        <v>3131</v>
      </c>
      <c r="D952" s="818" t="s">
        <v>4783</v>
      </c>
      <c r="E952" s="819" t="s">
        <v>3159</v>
      </c>
      <c r="F952" s="737" t="s">
        <v>3126</v>
      </c>
      <c r="G952" s="737" t="s">
        <v>3284</v>
      </c>
      <c r="H952" s="737" t="s">
        <v>555</v>
      </c>
      <c r="I952" s="737" t="s">
        <v>1299</v>
      </c>
      <c r="J952" s="737" t="s">
        <v>1300</v>
      </c>
      <c r="K952" s="737" t="s">
        <v>1301</v>
      </c>
      <c r="L952" s="738">
        <v>50.32</v>
      </c>
      <c r="M952" s="738">
        <v>50.32</v>
      </c>
      <c r="N952" s="737">
        <v>1</v>
      </c>
      <c r="O952" s="820">
        <v>0.5</v>
      </c>
      <c r="P952" s="738">
        <v>50.32</v>
      </c>
      <c r="Q952" s="753">
        <v>1</v>
      </c>
      <c r="R952" s="737">
        <v>1</v>
      </c>
      <c r="S952" s="753">
        <v>1</v>
      </c>
      <c r="T952" s="820">
        <v>0.5</v>
      </c>
      <c r="U952" s="776">
        <v>1</v>
      </c>
    </row>
    <row r="953" spans="1:21" ht="14.4" customHeight="1" x14ac:dyDescent="0.3">
      <c r="A953" s="736">
        <v>21</v>
      </c>
      <c r="B953" s="737" t="s">
        <v>2715</v>
      </c>
      <c r="C953" s="737" t="s">
        <v>3131</v>
      </c>
      <c r="D953" s="818" t="s">
        <v>4783</v>
      </c>
      <c r="E953" s="819" t="s">
        <v>3159</v>
      </c>
      <c r="F953" s="737" t="s">
        <v>3128</v>
      </c>
      <c r="G953" s="737" t="s">
        <v>3420</v>
      </c>
      <c r="H953" s="737" t="s">
        <v>555</v>
      </c>
      <c r="I953" s="737" t="s">
        <v>3424</v>
      </c>
      <c r="J953" s="737" t="s">
        <v>3425</v>
      </c>
      <c r="K953" s="737" t="s">
        <v>3426</v>
      </c>
      <c r="L953" s="738">
        <v>1000</v>
      </c>
      <c r="M953" s="738">
        <v>1000</v>
      </c>
      <c r="N953" s="737">
        <v>1</v>
      </c>
      <c r="O953" s="820">
        <v>1</v>
      </c>
      <c r="P953" s="738"/>
      <c r="Q953" s="753">
        <v>0</v>
      </c>
      <c r="R953" s="737"/>
      <c r="S953" s="753">
        <v>0</v>
      </c>
      <c r="T953" s="820"/>
      <c r="U953" s="776">
        <v>0</v>
      </c>
    </row>
    <row r="954" spans="1:21" ht="14.4" customHeight="1" x14ac:dyDescent="0.3">
      <c r="A954" s="736">
        <v>21</v>
      </c>
      <c r="B954" s="737" t="s">
        <v>2715</v>
      </c>
      <c r="C954" s="737" t="s">
        <v>3131</v>
      </c>
      <c r="D954" s="818" t="s">
        <v>4783</v>
      </c>
      <c r="E954" s="819" t="s">
        <v>3162</v>
      </c>
      <c r="F954" s="737" t="s">
        <v>3126</v>
      </c>
      <c r="G954" s="737" t="s">
        <v>3189</v>
      </c>
      <c r="H954" s="737" t="s">
        <v>555</v>
      </c>
      <c r="I954" s="737" t="s">
        <v>3461</v>
      </c>
      <c r="J954" s="737" t="s">
        <v>687</v>
      </c>
      <c r="K954" s="737" t="s">
        <v>3192</v>
      </c>
      <c r="L954" s="738">
        <v>0</v>
      </c>
      <c r="M954" s="738">
        <v>0</v>
      </c>
      <c r="N954" s="737">
        <v>1</v>
      </c>
      <c r="O954" s="820">
        <v>0.5</v>
      </c>
      <c r="P954" s="738"/>
      <c r="Q954" s="753"/>
      <c r="R954" s="737"/>
      <c r="S954" s="753">
        <v>0</v>
      </c>
      <c r="T954" s="820"/>
      <c r="U954" s="776">
        <v>0</v>
      </c>
    </row>
    <row r="955" spans="1:21" ht="14.4" customHeight="1" x14ac:dyDescent="0.3">
      <c r="A955" s="736">
        <v>21</v>
      </c>
      <c r="B955" s="737" t="s">
        <v>2715</v>
      </c>
      <c r="C955" s="737" t="s">
        <v>3131</v>
      </c>
      <c r="D955" s="818" t="s">
        <v>4783</v>
      </c>
      <c r="E955" s="819" t="s">
        <v>3162</v>
      </c>
      <c r="F955" s="737" t="s">
        <v>3126</v>
      </c>
      <c r="G955" s="737" t="s">
        <v>3196</v>
      </c>
      <c r="H955" s="737" t="s">
        <v>1499</v>
      </c>
      <c r="I955" s="737" t="s">
        <v>2358</v>
      </c>
      <c r="J955" s="737" t="s">
        <v>3057</v>
      </c>
      <c r="K955" s="737" t="s">
        <v>2951</v>
      </c>
      <c r="L955" s="738">
        <v>9.4</v>
      </c>
      <c r="M955" s="738">
        <v>47</v>
      </c>
      <c r="N955" s="737">
        <v>5</v>
      </c>
      <c r="O955" s="820">
        <v>2.5</v>
      </c>
      <c r="P955" s="738">
        <v>47</v>
      </c>
      <c r="Q955" s="753">
        <v>1</v>
      </c>
      <c r="R955" s="737">
        <v>5</v>
      </c>
      <c r="S955" s="753">
        <v>1</v>
      </c>
      <c r="T955" s="820">
        <v>2.5</v>
      </c>
      <c r="U955" s="776">
        <v>1</v>
      </c>
    </row>
    <row r="956" spans="1:21" ht="14.4" customHeight="1" x14ac:dyDescent="0.3">
      <c r="A956" s="736">
        <v>21</v>
      </c>
      <c r="B956" s="737" t="s">
        <v>2715</v>
      </c>
      <c r="C956" s="737" t="s">
        <v>3131</v>
      </c>
      <c r="D956" s="818" t="s">
        <v>4783</v>
      </c>
      <c r="E956" s="819" t="s">
        <v>3162</v>
      </c>
      <c r="F956" s="737" t="s">
        <v>3126</v>
      </c>
      <c r="G956" s="737" t="s">
        <v>3196</v>
      </c>
      <c r="H956" s="737" t="s">
        <v>1499</v>
      </c>
      <c r="I956" s="737" t="s">
        <v>3563</v>
      </c>
      <c r="J956" s="737" t="s">
        <v>3564</v>
      </c>
      <c r="K956" s="737" t="s">
        <v>3059</v>
      </c>
      <c r="L956" s="738">
        <v>18.809999999999999</v>
      </c>
      <c r="M956" s="738">
        <v>56.429999999999993</v>
      </c>
      <c r="N956" s="737">
        <v>3</v>
      </c>
      <c r="O956" s="820">
        <v>0.5</v>
      </c>
      <c r="P956" s="738">
        <v>56.429999999999993</v>
      </c>
      <c r="Q956" s="753">
        <v>1</v>
      </c>
      <c r="R956" s="737">
        <v>3</v>
      </c>
      <c r="S956" s="753">
        <v>1</v>
      </c>
      <c r="T956" s="820">
        <v>0.5</v>
      </c>
      <c r="U956" s="776">
        <v>1</v>
      </c>
    </row>
    <row r="957" spans="1:21" ht="14.4" customHeight="1" x14ac:dyDescent="0.3">
      <c r="A957" s="736">
        <v>21</v>
      </c>
      <c r="B957" s="737" t="s">
        <v>2715</v>
      </c>
      <c r="C957" s="737" t="s">
        <v>3131</v>
      </c>
      <c r="D957" s="818" t="s">
        <v>4783</v>
      </c>
      <c r="E957" s="819" t="s">
        <v>3162</v>
      </c>
      <c r="F957" s="737" t="s">
        <v>3126</v>
      </c>
      <c r="G957" s="737" t="s">
        <v>3196</v>
      </c>
      <c r="H957" s="737" t="s">
        <v>1499</v>
      </c>
      <c r="I957" s="737" t="s">
        <v>2306</v>
      </c>
      <c r="J957" s="737" t="s">
        <v>3058</v>
      </c>
      <c r="K957" s="737" t="s">
        <v>2950</v>
      </c>
      <c r="L957" s="738">
        <v>4.7</v>
      </c>
      <c r="M957" s="738">
        <v>14.100000000000001</v>
      </c>
      <c r="N957" s="737">
        <v>3</v>
      </c>
      <c r="O957" s="820">
        <v>1.5</v>
      </c>
      <c r="P957" s="738"/>
      <c r="Q957" s="753">
        <v>0</v>
      </c>
      <c r="R957" s="737"/>
      <c r="S957" s="753">
        <v>0</v>
      </c>
      <c r="T957" s="820"/>
      <c r="U957" s="776">
        <v>0</v>
      </c>
    </row>
    <row r="958" spans="1:21" ht="14.4" customHeight="1" x14ac:dyDescent="0.3">
      <c r="A958" s="736">
        <v>21</v>
      </c>
      <c r="B958" s="737" t="s">
        <v>2715</v>
      </c>
      <c r="C958" s="737" t="s">
        <v>3131</v>
      </c>
      <c r="D958" s="818" t="s">
        <v>4783</v>
      </c>
      <c r="E958" s="819" t="s">
        <v>3162</v>
      </c>
      <c r="F958" s="737" t="s">
        <v>3126</v>
      </c>
      <c r="G958" s="737" t="s">
        <v>3196</v>
      </c>
      <c r="H958" s="737" t="s">
        <v>555</v>
      </c>
      <c r="I958" s="737" t="s">
        <v>1858</v>
      </c>
      <c r="J958" s="737" t="s">
        <v>581</v>
      </c>
      <c r="K958" s="737" t="s">
        <v>3059</v>
      </c>
      <c r="L958" s="738">
        <v>18.809999999999999</v>
      </c>
      <c r="M958" s="738">
        <v>18.809999999999999</v>
      </c>
      <c r="N958" s="737">
        <v>1</v>
      </c>
      <c r="O958" s="820">
        <v>1</v>
      </c>
      <c r="P958" s="738"/>
      <c r="Q958" s="753">
        <v>0</v>
      </c>
      <c r="R958" s="737"/>
      <c r="S958" s="753">
        <v>0</v>
      </c>
      <c r="T958" s="820"/>
      <c r="U958" s="776">
        <v>0</v>
      </c>
    </row>
    <row r="959" spans="1:21" ht="14.4" customHeight="1" x14ac:dyDescent="0.3">
      <c r="A959" s="736">
        <v>21</v>
      </c>
      <c r="B959" s="737" t="s">
        <v>2715</v>
      </c>
      <c r="C959" s="737" t="s">
        <v>3131</v>
      </c>
      <c r="D959" s="818" t="s">
        <v>4783</v>
      </c>
      <c r="E959" s="819" t="s">
        <v>3162</v>
      </c>
      <c r="F959" s="737" t="s">
        <v>3126</v>
      </c>
      <c r="G959" s="737" t="s">
        <v>3940</v>
      </c>
      <c r="H959" s="737" t="s">
        <v>555</v>
      </c>
      <c r="I959" s="737" t="s">
        <v>4125</v>
      </c>
      <c r="J959" s="737" t="s">
        <v>4126</v>
      </c>
      <c r="K959" s="737" t="s">
        <v>4127</v>
      </c>
      <c r="L959" s="738">
        <v>0</v>
      </c>
      <c r="M959" s="738">
        <v>0</v>
      </c>
      <c r="N959" s="737">
        <v>1</v>
      </c>
      <c r="O959" s="820">
        <v>0.5</v>
      </c>
      <c r="P959" s="738">
        <v>0</v>
      </c>
      <c r="Q959" s="753"/>
      <c r="R959" s="737">
        <v>1</v>
      </c>
      <c r="S959" s="753">
        <v>1</v>
      </c>
      <c r="T959" s="820">
        <v>0.5</v>
      </c>
      <c r="U959" s="776">
        <v>1</v>
      </c>
    </row>
    <row r="960" spans="1:21" ht="14.4" customHeight="1" x14ac:dyDescent="0.3">
      <c r="A960" s="736">
        <v>21</v>
      </c>
      <c r="B960" s="737" t="s">
        <v>2715</v>
      </c>
      <c r="C960" s="737" t="s">
        <v>3131</v>
      </c>
      <c r="D960" s="818" t="s">
        <v>4783</v>
      </c>
      <c r="E960" s="819" t="s">
        <v>3162</v>
      </c>
      <c r="F960" s="737" t="s">
        <v>3126</v>
      </c>
      <c r="G960" s="737" t="s">
        <v>3197</v>
      </c>
      <c r="H960" s="737" t="s">
        <v>555</v>
      </c>
      <c r="I960" s="737" t="s">
        <v>964</v>
      </c>
      <c r="J960" s="737" t="s">
        <v>961</v>
      </c>
      <c r="K960" s="737" t="s">
        <v>3017</v>
      </c>
      <c r="L960" s="738">
        <v>31.09</v>
      </c>
      <c r="M960" s="738">
        <v>31.09</v>
      </c>
      <c r="N960" s="737">
        <v>1</v>
      </c>
      <c r="O960" s="820">
        <v>0.5</v>
      </c>
      <c r="P960" s="738">
        <v>31.09</v>
      </c>
      <c r="Q960" s="753">
        <v>1</v>
      </c>
      <c r="R960" s="737">
        <v>1</v>
      </c>
      <c r="S960" s="753">
        <v>1</v>
      </c>
      <c r="T960" s="820">
        <v>0.5</v>
      </c>
      <c r="U960" s="776">
        <v>1</v>
      </c>
    </row>
    <row r="961" spans="1:21" ht="14.4" customHeight="1" x14ac:dyDescent="0.3">
      <c r="A961" s="736">
        <v>21</v>
      </c>
      <c r="B961" s="737" t="s">
        <v>2715</v>
      </c>
      <c r="C961" s="737" t="s">
        <v>3131</v>
      </c>
      <c r="D961" s="818" t="s">
        <v>4783</v>
      </c>
      <c r="E961" s="819" t="s">
        <v>3162</v>
      </c>
      <c r="F961" s="737" t="s">
        <v>3126</v>
      </c>
      <c r="G961" s="737" t="s">
        <v>3198</v>
      </c>
      <c r="H961" s="737" t="s">
        <v>555</v>
      </c>
      <c r="I961" s="737" t="s">
        <v>4128</v>
      </c>
      <c r="J961" s="737" t="s">
        <v>3463</v>
      </c>
      <c r="K961" s="737" t="s">
        <v>2894</v>
      </c>
      <c r="L961" s="738">
        <v>154.36000000000001</v>
      </c>
      <c r="M961" s="738">
        <v>154.36000000000001</v>
      </c>
      <c r="N961" s="737">
        <v>1</v>
      </c>
      <c r="O961" s="820">
        <v>1</v>
      </c>
      <c r="P961" s="738">
        <v>154.36000000000001</v>
      </c>
      <c r="Q961" s="753">
        <v>1</v>
      </c>
      <c r="R961" s="737">
        <v>1</v>
      </c>
      <c r="S961" s="753">
        <v>1</v>
      </c>
      <c r="T961" s="820">
        <v>1</v>
      </c>
      <c r="U961" s="776">
        <v>1</v>
      </c>
    </row>
    <row r="962" spans="1:21" ht="14.4" customHeight="1" x14ac:dyDescent="0.3">
      <c r="A962" s="736">
        <v>21</v>
      </c>
      <c r="B962" s="737" t="s">
        <v>2715</v>
      </c>
      <c r="C962" s="737" t="s">
        <v>3131</v>
      </c>
      <c r="D962" s="818" t="s">
        <v>4783</v>
      </c>
      <c r="E962" s="819" t="s">
        <v>3162</v>
      </c>
      <c r="F962" s="737" t="s">
        <v>3126</v>
      </c>
      <c r="G962" s="737" t="s">
        <v>3198</v>
      </c>
      <c r="H962" s="737" t="s">
        <v>555</v>
      </c>
      <c r="I962" s="737" t="s">
        <v>3741</v>
      </c>
      <c r="J962" s="737" t="s">
        <v>3463</v>
      </c>
      <c r="K962" s="737" t="s">
        <v>3742</v>
      </c>
      <c r="L962" s="738">
        <v>154.36000000000001</v>
      </c>
      <c r="M962" s="738">
        <v>926.16000000000008</v>
      </c>
      <c r="N962" s="737">
        <v>6</v>
      </c>
      <c r="O962" s="820">
        <v>5.5</v>
      </c>
      <c r="P962" s="738">
        <v>771.80000000000007</v>
      </c>
      <c r="Q962" s="753">
        <v>0.83333333333333337</v>
      </c>
      <c r="R962" s="737">
        <v>5</v>
      </c>
      <c r="S962" s="753">
        <v>0.83333333333333337</v>
      </c>
      <c r="T962" s="820">
        <v>4.5</v>
      </c>
      <c r="U962" s="776">
        <v>0.81818181818181823</v>
      </c>
    </row>
    <row r="963" spans="1:21" ht="14.4" customHeight="1" x14ac:dyDescent="0.3">
      <c r="A963" s="736">
        <v>21</v>
      </c>
      <c r="B963" s="737" t="s">
        <v>2715</v>
      </c>
      <c r="C963" s="737" t="s">
        <v>3131</v>
      </c>
      <c r="D963" s="818" t="s">
        <v>4783</v>
      </c>
      <c r="E963" s="819" t="s">
        <v>3162</v>
      </c>
      <c r="F963" s="737" t="s">
        <v>3126</v>
      </c>
      <c r="G963" s="737" t="s">
        <v>3198</v>
      </c>
      <c r="H963" s="737" t="s">
        <v>555</v>
      </c>
      <c r="I963" s="737" t="s">
        <v>3462</v>
      </c>
      <c r="J963" s="737" t="s">
        <v>3463</v>
      </c>
      <c r="K963" s="737" t="s">
        <v>2894</v>
      </c>
      <c r="L963" s="738">
        <v>154.36000000000001</v>
      </c>
      <c r="M963" s="738">
        <v>154.36000000000001</v>
      </c>
      <c r="N963" s="737">
        <v>1</v>
      </c>
      <c r="O963" s="820">
        <v>1</v>
      </c>
      <c r="P963" s="738">
        <v>154.36000000000001</v>
      </c>
      <c r="Q963" s="753">
        <v>1</v>
      </c>
      <c r="R963" s="737">
        <v>1</v>
      </c>
      <c r="S963" s="753">
        <v>1</v>
      </c>
      <c r="T963" s="820">
        <v>1</v>
      </c>
      <c r="U963" s="776">
        <v>1</v>
      </c>
    </row>
    <row r="964" spans="1:21" ht="14.4" customHeight="1" x14ac:dyDescent="0.3">
      <c r="A964" s="736">
        <v>21</v>
      </c>
      <c r="B964" s="737" t="s">
        <v>2715</v>
      </c>
      <c r="C964" s="737" t="s">
        <v>3131</v>
      </c>
      <c r="D964" s="818" t="s">
        <v>4783</v>
      </c>
      <c r="E964" s="819" t="s">
        <v>3162</v>
      </c>
      <c r="F964" s="737" t="s">
        <v>3126</v>
      </c>
      <c r="G964" s="737" t="s">
        <v>3198</v>
      </c>
      <c r="H964" s="737" t="s">
        <v>555</v>
      </c>
      <c r="I964" s="737" t="s">
        <v>3464</v>
      </c>
      <c r="J964" s="737" t="s">
        <v>3463</v>
      </c>
      <c r="K964" s="737" t="s">
        <v>2894</v>
      </c>
      <c r="L964" s="738">
        <v>0</v>
      </c>
      <c r="M964" s="738">
        <v>0</v>
      </c>
      <c r="N964" s="737">
        <v>2</v>
      </c>
      <c r="O964" s="820">
        <v>0.5</v>
      </c>
      <c r="P964" s="738">
        <v>0</v>
      </c>
      <c r="Q964" s="753"/>
      <c r="R964" s="737">
        <v>1</v>
      </c>
      <c r="S964" s="753">
        <v>0.5</v>
      </c>
      <c r="T964" s="820">
        <v>0.5</v>
      </c>
      <c r="U964" s="776">
        <v>1</v>
      </c>
    </row>
    <row r="965" spans="1:21" ht="14.4" customHeight="1" x14ac:dyDescent="0.3">
      <c r="A965" s="736">
        <v>21</v>
      </c>
      <c r="B965" s="737" t="s">
        <v>2715</v>
      </c>
      <c r="C965" s="737" t="s">
        <v>3131</v>
      </c>
      <c r="D965" s="818" t="s">
        <v>4783</v>
      </c>
      <c r="E965" s="819" t="s">
        <v>3162</v>
      </c>
      <c r="F965" s="737" t="s">
        <v>3126</v>
      </c>
      <c r="G965" s="737" t="s">
        <v>3569</v>
      </c>
      <c r="H965" s="737" t="s">
        <v>1499</v>
      </c>
      <c r="I965" s="737" t="s">
        <v>3856</v>
      </c>
      <c r="J965" s="737" t="s">
        <v>3571</v>
      </c>
      <c r="K965" s="737" t="s">
        <v>3857</v>
      </c>
      <c r="L965" s="738">
        <v>1834.64</v>
      </c>
      <c r="M965" s="738">
        <v>1834.64</v>
      </c>
      <c r="N965" s="737">
        <v>1</v>
      </c>
      <c r="O965" s="820">
        <v>1</v>
      </c>
      <c r="P965" s="738"/>
      <c r="Q965" s="753">
        <v>0</v>
      </c>
      <c r="R965" s="737"/>
      <c r="S965" s="753">
        <v>0</v>
      </c>
      <c r="T965" s="820"/>
      <c r="U965" s="776">
        <v>0</v>
      </c>
    </row>
    <row r="966" spans="1:21" ht="14.4" customHeight="1" x14ac:dyDescent="0.3">
      <c r="A966" s="736">
        <v>21</v>
      </c>
      <c r="B966" s="737" t="s">
        <v>2715</v>
      </c>
      <c r="C966" s="737" t="s">
        <v>3131</v>
      </c>
      <c r="D966" s="818" t="s">
        <v>4783</v>
      </c>
      <c r="E966" s="819" t="s">
        <v>3162</v>
      </c>
      <c r="F966" s="737" t="s">
        <v>3126</v>
      </c>
      <c r="G966" s="737" t="s">
        <v>3569</v>
      </c>
      <c r="H966" s="737" t="s">
        <v>555</v>
      </c>
      <c r="I966" s="737" t="s">
        <v>4129</v>
      </c>
      <c r="J966" s="737" t="s">
        <v>4130</v>
      </c>
      <c r="K966" s="737" t="s">
        <v>3574</v>
      </c>
      <c r="L966" s="738">
        <v>550.39</v>
      </c>
      <c r="M966" s="738">
        <v>1651.17</v>
      </c>
      <c r="N966" s="737">
        <v>3</v>
      </c>
      <c r="O966" s="820">
        <v>1</v>
      </c>
      <c r="P966" s="738"/>
      <c r="Q966" s="753">
        <v>0</v>
      </c>
      <c r="R966" s="737"/>
      <c r="S966" s="753">
        <v>0</v>
      </c>
      <c r="T966" s="820"/>
      <c r="U966" s="776">
        <v>0</v>
      </c>
    </row>
    <row r="967" spans="1:21" ht="14.4" customHeight="1" x14ac:dyDescent="0.3">
      <c r="A967" s="736">
        <v>21</v>
      </c>
      <c r="B967" s="737" t="s">
        <v>2715</v>
      </c>
      <c r="C967" s="737" t="s">
        <v>3131</v>
      </c>
      <c r="D967" s="818" t="s">
        <v>4783</v>
      </c>
      <c r="E967" s="819" t="s">
        <v>3162</v>
      </c>
      <c r="F967" s="737" t="s">
        <v>3126</v>
      </c>
      <c r="G967" s="737" t="s">
        <v>3350</v>
      </c>
      <c r="H967" s="737" t="s">
        <v>555</v>
      </c>
      <c r="I967" s="737" t="s">
        <v>3351</v>
      </c>
      <c r="J967" s="737" t="s">
        <v>3352</v>
      </c>
      <c r="K967" s="737" t="s">
        <v>3353</v>
      </c>
      <c r="L967" s="738">
        <v>1540.82</v>
      </c>
      <c r="M967" s="738">
        <v>4622.46</v>
      </c>
      <c r="N967" s="737">
        <v>3</v>
      </c>
      <c r="O967" s="820">
        <v>2</v>
      </c>
      <c r="P967" s="738">
        <v>3081.64</v>
      </c>
      <c r="Q967" s="753">
        <v>0.66666666666666663</v>
      </c>
      <c r="R967" s="737">
        <v>2</v>
      </c>
      <c r="S967" s="753">
        <v>0.66666666666666663</v>
      </c>
      <c r="T967" s="820">
        <v>1.5</v>
      </c>
      <c r="U967" s="776">
        <v>0.75</v>
      </c>
    </row>
    <row r="968" spans="1:21" ht="14.4" customHeight="1" x14ac:dyDescent="0.3">
      <c r="A968" s="736">
        <v>21</v>
      </c>
      <c r="B968" s="737" t="s">
        <v>2715</v>
      </c>
      <c r="C968" s="737" t="s">
        <v>3131</v>
      </c>
      <c r="D968" s="818" t="s">
        <v>4783</v>
      </c>
      <c r="E968" s="819" t="s">
        <v>3162</v>
      </c>
      <c r="F968" s="737" t="s">
        <v>3126</v>
      </c>
      <c r="G968" s="737" t="s">
        <v>3858</v>
      </c>
      <c r="H968" s="737" t="s">
        <v>1499</v>
      </c>
      <c r="I968" s="737" t="s">
        <v>1542</v>
      </c>
      <c r="J968" s="737" t="s">
        <v>2876</v>
      </c>
      <c r="K968" s="737" t="s">
        <v>2879</v>
      </c>
      <c r="L968" s="738">
        <v>392.42</v>
      </c>
      <c r="M968" s="738">
        <v>392.42</v>
      </c>
      <c r="N968" s="737">
        <v>1</v>
      </c>
      <c r="O968" s="820">
        <v>0.5</v>
      </c>
      <c r="P968" s="738">
        <v>392.42</v>
      </c>
      <c r="Q968" s="753">
        <v>1</v>
      </c>
      <c r="R968" s="737">
        <v>1</v>
      </c>
      <c r="S968" s="753">
        <v>1</v>
      </c>
      <c r="T968" s="820">
        <v>0.5</v>
      </c>
      <c r="U968" s="776">
        <v>1</v>
      </c>
    </row>
    <row r="969" spans="1:21" ht="14.4" customHeight="1" x14ac:dyDescent="0.3">
      <c r="A969" s="736">
        <v>21</v>
      </c>
      <c r="B969" s="737" t="s">
        <v>2715</v>
      </c>
      <c r="C969" s="737" t="s">
        <v>3131</v>
      </c>
      <c r="D969" s="818" t="s">
        <v>4783</v>
      </c>
      <c r="E969" s="819" t="s">
        <v>3162</v>
      </c>
      <c r="F969" s="737" t="s">
        <v>3126</v>
      </c>
      <c r="G969" s="737" t="s">
        <v>3297</v>
      </c>
      <c r="H969" s="737" t="s">
        <v>555</v>
      </c>
      <c r="I969" s="737" t="s">
        <v>4131</v>
      </c>
      <c r="J969" s="737" t="s">
        <v>4132</v>
      </c>
      <c r="K969" s="737" t="s">
        <v>4133</v>
      </c>
      <c r="L969" s="738">
        <v>0</v>
      </c>
      <c r="M969" s="738">
        <v>0</v>
      </c>
      <c r="N969" s="737">
        <v>1</v>
      </c>
      <c r="O969" s="820">
        <v>0.5</v>
      </c>
      <c r="P969" s="738"/>
      <c r="Q969" s="753"/>
      <c r="R969" s="737"/>
      <c r="S969" s="753">
        <v>0</v>
      </c>
      <c r="T969" s="820"/>
      <c r="U969" s="776">
        <v>0</v>
      </c>
    </row>
    <row r="970" spans="1:21" ht="14.4" customHeight="1" x14ac:dyDescent="0.3">
      <c r="A970" s="736">
        <v>21</v>
      </c>
      <c r="B970" s="737" t="s">
        <v>2715</v>
      </c>
      <c r="C970" s="737" t="s">
        <v>3131</v>
      </c>
      <c r="D970" s="818" t="s">
        <v>4783</v>
      </c>
      <c r="E970" s="819" t="s">
        <v>3162</v>
      </c>
      <c r="F970" s="737" t="s">
        <v>3126</v>
      </c>
      <c r="G970" s="737" t="s">
        <v>3471</v>
      </c>
      <c r="H970" s="737" t="s">
        <v>555</v>
      </c>
      <c r="I970" s="737" t="s">
        <v>865</v>
      </c>
      <c r="J970" s="737" t="s">
        <v>866</v>
      </c>
      <c r="K970" s="737" t="s">
        <v>2844</v>
      </c>
      <c r="L970" s="738">
        <v>0</v>
      </c>
      <c r="M970" s="738">
        <v>0</v>
      </c>
      <c r="N970" s="737">
        <v>1</v>
      </c>
      <c r="O970" s="820">
        <v>1</v>
      </c>
      <c r="P970" s="738"/>
      <c r="Q970" s="753"/>
      <c r="R970" s="737"/>
      <c r="S970" s="753">
        <v>0</v>
      </c>
      <c r="T970" s="820"/>
      <c r="U970" s="776">
        <v>0</v>
      </c>
    </row>
    <row r="971" spans="1:21" ht="14.4" customHeight="1" x14ac:dyDescent="0.3">
      <c r="A971" s="736">
        <v>21</v>
      </c>
      <c r="B971" s="737" t="s">
        <v>2715</v>
      </c>
      <c r="C971" s="737" t="s">
        <v>3131</v>
      </c>
      <c r="D971" s="818" t="s">
        <v>4783</v>
      </c>
      <c r="E971" s="819" t="s">
        <v>3162</v>
      </c>
      <c r="F971" s="737" t="s">
        <v>3126</v>
      </c>
      <c r="G971" s="737" t="s">
        <v>3471</v>
      </c>
      <c r="H971" s="737" t="s">
        <v>555</v>
      </c>
      <c r="I971" s="737" t="s">
        <v>3865</v>
      </c>
      <c r="J971" s="737" t="s">
        <v>866</v>
      </c>
      <c r="K971" s="737" t="s">
        <v>2844</v>
      </c>
      <c r="L971" s="738">
        <v>0</v>
      </c>
      <c r="M971" s="738">
        <v>0</v>
      </c>
      <c r="N971" s="737">
        <v>1</v>
      </c>
      <c r="O971" s="820">
        <v>0.5</v>
      </c>
      <c r="P971" s="738">
        <v>0</v>
      </c>
      <c r="Q971" s="753"/>
      <c r="R971" s="737">
        <v>1</v>
      </c>
      <c r="S971" s="753">
        <v>1</v>
      </c>
      <c r="T971" s="820">
        <v>0.5</v>
      </c>
      <c r="U971" s="776">
        <v>1</v>
      </c>
    </row>
    <row r="972" spans="1:21" ht="14.4" customHeight="1" x14ac:dyDescent="0.3">
      <c r="A972" s="736">
        <v>21</v>
      </c>
      <c r="B972" s="737" t="s">
        <v>2715</v>
      </c>
      <c r="C972" s="737" t="s">
        <v>3131</v>
      </c>
      <c r="D972" s="818" t="s">
        <v>4783</v>
      </c>
      <c r="E972" s="819" t="s">
        <v>3162</v>
      </c>
      <c r="F972" s="737" t="s">
        <v>3126</v>
      </c>
      <c r="G972" s="737" t="s">
        <v>3471</v>
      </c>
      <c r="H972" s="737" t="s">
        <v>555</v>
      </c>
      <c r="I972" s="737" t="s">
        <v>4134</v>
      </c>
      <c r="J972" s="737" t="s">
        <v>866</v>
      </c>
      <c r="K972" s="737" t="s">
        <v>2844</v>
      </c>
      <c r="L972" s="738">
        <v>0</v>
      </c>
      <c r="M972" s="738">
        <v>0</v>
      </c>
      <c r="N972" s="737">
        <v>2</v>
      </c>
      <c r="O972" s="820">
        <v>1.5</v>
      </c>
      <c r="P972" s="738">
        <v>0</v>
      </c>
      <c r="Q972" s="753"/>
      <c r="R972" s="737">
        <v>2</v>
      </c>
      <c r="S972" s="753">
        <v>1</v>
      </c>
      <c r="T972" s="820">
        <v>1.5</v>
      </c>
      <c r="U972" s="776">
        <v>1</v>
      </c>
    </row>
    <row r="973" spans="1:21" ht="14.4" customHeight="1" x14ac:dyDescent="0.3">
      <c r="A973" s="736">
        <v>21</v>
      </c>
      <c r="B973" s="737" t="s">
        <v>2715</v>
      </c>
      <c r="C973" s="737" t="s">
        <v>3131</v>
      </c>
      <c r="D973" s="818" t="s">
        <v>4783</v>
      </c>
      <c r="E973" s="819" t="s">
        <v>3162</v>
      </c>
      <c r="F973" s="737" t="s">
        <v>3126</v>
      </c>
      <c r="G973" s="737" t="s">
        <v>3529</v>
      </c>
      <c r="H973" s="737" t="s">
        <v>1499</v>
      </c>
      <c r="I973" s="737" t="s">
        <v>3957</v>
      </c>
      <c r="J973" s="737" t="s">
        <v>2248</v>
      </c>
      <c r="K973" s="737" t="s">
        <v>3958</v>
      </c>
      <c r="L973" s="738">
        <v>138.31</v>
      </c>
      <c r="M973" s="738">
        <v>138.31</v>
      </c>
      <c r="N973" s="737">
        <v>1</v>
      </c>
      <c r="O973" s="820">
        <v>1</v>
      </c>
      <c r="P973" s="738">
        <v>138.31</v>
      </c>
      <c r="Q973" s="753">
        <v>1</v>
      </c>
      <c r="R973" s="737">
        <v>1</v>
      </c>
      <c r="S973" s="753">
        <v>1</v>
      </c>
      <c r="T973" s="820">
        <v>1</v>
      </c>
      <c r="U973" s="776">
        <v>1</v>
      </c>
    </row>
    <row r="974" spans="1:21" ht="14.4" customHeight="1" x14ac:dyDescent="0.3">
      <c r="A974" s="736">
        <v>21</v>
      </c>
      <c r="B974" s="737" t="s">
        <v>2715</v>
      </c>
      <c r="C974" s="737" t="s">
        <v>3131</v>
      </c>
      <c r="D974" s="818" t="s">
        <v>4783</v>
      </c>
      <c r="E974" s="819" t="s">
        <v>3162</v>
      </c>
      <c r="F974" s="737" t="s">
        <v>3126</v>
      </c>
      <c r="G974" s="737" t="s">
        <v>3529</v>
      </c>
      <c r="H974" s="737" t="s">
        <v>1499</v>
      </c>
      <c r="I974" s="737" t="s">
        <v>2247</v>
      </c>
      <c r="J974" s="737" t="s">
        <v>2248</v>
      </c>
      <c r="K974" s="737" t="s">
        <v>2960</v>
      </c>
      <c r="L974" s="738">
        <v>69.16</v>
      </c>
      <c r="M974" s="738">
        <v>414.96</v>
      </c>
      <c r="N974" s="737">
        <v>6</v>
      </c>
      <c r="O974" s="820">
        <v>5</v>
      </c>
      <c r="P974" s="738">
        <v>207.48</v>
      </c>
      <c r="Q974" s="753">
        <v>0.5</v>
      </c>
      <c r="R974" s="737">
        <v>3</v>
      </c>
      <c r="S974" s="753">
        <v>0.5</v>
      </c>
      <c r="T974" s="820">
        <v>2.5</v>
      </c>
      <c r="U974" s="776">
        <v>0.5</v>
      </c>
    </row>
    <row r="975" spans="1:21" ht="14.4" customHeight="1" x14ac:dyDescent="0.3">
      <c r="A975" s="736">
        <v>21</v>
      </c>
      <c r="B975" s="737" t="s">
        <v>2715</v>
      </c>
      <c r="C975" s="737" t="s">
        <v>3131</v>
      </c>
      <c r="D975" s="818" t="s">
        <v>4783</v>
      </c>
      <c r="E975" s="819" t="s">
        <v>3162</v>
      </c>
      <c r="F975" s="737" t="s">
        <v>3126</v>
      </c>
      <c r="G975" s="737" t="s">
        <v>3529</v>
      </c>
      <c r="H975" s="737" t="s">
        <v>1499</v>
      </c>
      <c r="I975" s="737" t="s">
        <v>2280</v>
      </c>
      <c r="J975" s="737" t="s">
        <v>2248</v>
      </c>
      <c r="K975" s="737" t="s">
        <v>3067</v>
      </c>
      <c r="L975" s="738">
        <v>207.45</v>
      </c>
      <c r="M975" s="738">
        <v>414.9</v>
      </c>
      <c r="N975" s="737">
        <v>2</v>
      </c>
      <c r="O975" s="820">
        <v>1.5</v>
      </c>
      <c r="P975" s="738">
        <v>207.45</v>
      </c>
      <c r="Q975" s="753">
        <v>0.5</v>
      </c>
      <c r="R975" s="737">
        <v>1</v>
      </c>
      <c r="S975" s="753">
        <v>0.5</v>
      </c>
      <c r="T975" s="820">
        <v>0.5</v>
      </c>
      <c r="U975" s="776">
        <v>0.33333333333333331</v>
      </c>
    </row>
    <row r="976" spans="1:21" ht="14.4" customHeight="1" x14ac:dyDescent="0.3">
      <c r="A976" s="736">
        <v>21</v>
      </c>
      <c r="B976" s="737" t="s">
        <v>2715</v>
      </c>
      <c r="C976" s="737" t="s">
        <v>3131</v>
      </c>
      <c r="D976" s="818" t="s">
        <v>4783</v>
      </c>
      <c r="E976" s="819" t="s">
        <v>3162</v>
      </c>
      <c r="F976" s="737" t="s">
        <v>3126</v>
      </c>
      <c r="G976" s="737" t="s">
        <v>3203</v>
      </c>
      <c r="H976" s="737" t="s">
        <v>1499</v>
      </c>
      <c r="I976" s="737" t="s">
        <v>1563</v>
      </c>
      <c r="J976" s="737" t="s">
        <v>1564</v>
      </c>
      <c r="K976" s="737" t="s">
        <v>2960</v>
      </c>
      <c r="L976" s="738">
        <v>42.57</v>
      </c>
      <c r="M976" s="738">
        <v>468.27</v>
      </c>
      <c r="N976" s="737">
        <v>11</v>
      </c>
      <c r="O976" s="820">
        <v>6.5</v>
      </c>
      <c r="P976" s="738">
        <v>383.13</v>
      </c>
      <c r="Q976" s="753">
        <v>0.81818181818181823</v>
      </c>
      <c r="R976" s="737">
        <v>9</v>
      </c>
      <c r="S976" s="753">
        <v>0.81818181818181823</v>
      </c>
      <c r="T976" s="820">
        <v>5</v>
      </c>
      <c r="U976" s="776">
        <v>0.76923076923076927</v>
      </c>
    </row>
    <row r="977" spans="1:21" ht="14.4" customHeight="1" x14ac:dyDescent="0.3">
      <c r="A977" s="736">
        <v>21</v>
      </c>
      <c r="B977" s="737" t="s">
        <v>2715</v>
      </c>
      <c r="C977" s="737" t="s">
        <v>3131</v>
      </c>
      <c r="D977" s="818" t="s">
        <v>4783</v>
      </c>
      <c r="E977" s="819" t="s">
        <v>3162</v>
      </c>
      <c r="F977" s="737" t="s">
        <v>3126</v>
      </c>
      <c r="G977" s="737" t="s">
        <v>3203</v>
      </c>
      <c r="H977" s="737" t="s">
        <v>1499</v>
      </c>
      <c r="I977" s="737" t="s">
        <v>1601</v>
      </c>
      <c r="J977" s="737" t="s">
        <v>1602</v>
      </c>
      <c r="K977" s="737" t="s">
        <v>2883</v>
      </c>
      <c r="L977" s="738">
        <v>85.16</v>
      </c>
      <c r="M977" s="738">
        <v>170.32</v>
      </c>
      <c r="N977" s="737">
        <v>2</v>
      </c>
      <c r="O977" s="820">
        <v>0.5</v>
      </c>
      <c r="P977" s="738"/>
      <c r="Q977" s="753">
        <v>0</v>
      </c>
      <c r="R977" s="737"/>
      <c r="S977" s="753">
        <v>0</v>
      </c>
      <c r="T977" s="820"/>
      <c r="U977" s="776">
        <v>0</v>
      </c>
    </row>
    <row r="978" spans="1:21" ht="14.4" customHeight="1" x14ac:dyDescent="0.3">
      <c r="A978" s="736">
        <v>21</v>
      </c>
      <c r="B978" s="737" t="s">
        <v>2715</v>
      </c>
      <c r="C978" s="737" t="s">
        <v>3131</v>
      </c>
      <c r="D978" s="818" t="s">
        <v>4783</v>
      </c>
      <c r="E978" s="819" t="s">
        <v>3162</v>
      </c>
      <c r="F978" s="737" t="s">
        <v>3126</v>
      </c>
      <c r="G978" s="737" t="s">
        <v>3203</v>
      </c>
      <c r="H978" s="737" t="s">
        <v>1499</v>
      </c>
      <c r="I978" s="737" t="s">
        <v>3206</v>
      </c>
      <c r="J978" s="737" t="s">
        <v>1602</v>
      </c>
      <c r="K978" s="737" t="s">
        <v>2883</v>
      </c>
      <c r="L978" s="738">
        <v>85.16</v>
      </c>
      <c r="M978" s="738">
        <v>170.32</v>
      </c>
      <c r="N978" s="737">
        <v>2</v>
      </c>
      <c r="O978" s="820">
        <v>1</v>
      </c>
      <c r="P978" s="738"/>
      <c r="Q978" s="753">
        <v>0</v>
      </c>
      <c r="R978" s="737"/>
      <c r="S978" s="753">
        <v>0</v>
      </c>
      <c r="T978" s="820"/>
      <c r="U978" s="776">
        <v>0</v>
      </c>
    </row>
    <row r="979" spans="1:21" ht="14.4" customHeight="1" x14ac:dyDescent="0.3">
      <c r="A979" s="736">
        <v>21</v>
      </c>
      <c r="B979" s="737" t="s">
        <v>2715</v>
      </c>
      <c r="C979" s="737" t="s">
        <v>3131</v>
      </c>
      <c r="D979" s="818" t="s">
        <v>4783</v>
      </c>
      <c r="E979" s="819" t="s">
        <v>3162</v>
      </c>
      <c r="F979" s="737" t="s">
        <v>3126</v>
      </c>
      <c r="G979" s="737" t="s">
        <v>3203</v>
      </c>
      <c r="H979" s="737" t="s">
        <v>555</v>
      </c>
      <c r="I979" s="737" t="s">
        <v>4135</v>
      </c>
      <c r="J979" s="737" t="s">
        <v>1564</v>
      </c>
      <c r="K979" s="737" t="s">
        <v>3958</v>
      </c>
      <c r="L979" s="738">
        <v>0</v>
      </c>
      <c r="M979" s="738">
        <v>0</v>
      </c>
      <c r="N979" s="737">
        <v>1</v>
      </c>
      <c r="O979" s="820">
        <v>0.5</v>
      </c>
      <c r="P979" s="738">
        <v>0</v>
      </c>
      <c r="Q979" s="753"/>
      <c r="R979" s="737">
        <v>1</v>
      </c>
      <c r="S979" s="753">
        <v>1</v>
      </c>
      <c r="T979" s="820">
        <v>0.5</v>
      </c>
      <c r="U979" s="776">
        <v>1</v>
      </c>
    </row>
    <row r="980" spans="1:21" ht="14.4" customHeight="1" x14ac:dyDescent="0.3">
      <c r="A980" s="736">
        <v>21</v>
      </c>
      <c r="B980" s="737" t="s">
        <v>2715</v>
      </c>
      <c r="C980" s="737" t="s">
        <v>3131</v>
      </c>
      <c r="D980" s="818" t="s">
        <v>4783</v>
      </c>
      <c r="E980" s="819" t="s">
        <v>3162</v>
      </c>
      <c r="F980" s="737" t="s">
        <v>3126</v>
      </c>
      <c r="G980" s="737" t="s">
        <v>3207</v>
      </c>
      <c r="H980" s="737" t="s">
        <v>555</v>
      </c>
      <c r="I980" s="737" t="s">
        <v>4136</v>
      </c>
      <c r="J980" s="737" t="s">
        <v>4137</v>
      </c>
      <c r="K980" s="737" t="s">
        <v>4138</v>
      </c>
      <c r="L980" s="738">
        <v>0</v>
      </c>
      <c r="M980" s="738">
        <v>0</v>
      </c>
      <c r="N980" s="737">
        <v>1</v>
      </c>
      <c r="O980" s="820">
        <v>1</v>
      </c>
      <c r="P980" s="738"/>
      <c r="Q980" s="753"/>
      <c r="R980" s="737"/>
      <c r="S980" s="753">
        <v>0</v>
      </c>
      <c r="T980" s="820"/>
      <c r="U980" s="776">
        <v>0</v>
      </c>
    </row>
    <row r="981" spans="1:21" ht="14.4" customHeight="1" x14ac:dyDescent="0.3">
      <c r="A981" s="736">
        <v>21</v>
      </c>
      <c r="B981" s="737" t="s">
        <v>2715</v>
      </c>
      <c r="C981" s="737" t="s">
        <v>3131</v>
      </c>
      <c r="D981" s="818" t="s">
        <v>4783</v>
      </c>
      <c r="E981" s="819" t="s">
        <v>3162</v>
      </c>
      <c r="F981" s="737" t="s">
        <v>3126</v>
      </c>
      <c r="G981" s="737" t="s">
        <v>3210</v>
      </c>
      <c r="H981" s="737" t="s">
        <v>555</v>
      </c>
      <c r="I981" s="737" t="s">
        <v>3300</v>
      </c>
      <c r="J981" s="737" t="s">
        <v>1105</v>
      </c>
      <c r="K981" s="737" t="s">
        <v>3301</v>
      </c>
      <c r="L981" s="738">
        <v>0</v>
      </c>
      <c r="M981" s="738">
        <v>0</v>
      </c>
      <c r="N981" s="737">
        <v>1</v>
      </c>
      <c r="O981" s="820">
        <v>1</v>
      </c>
      <c r="P981" s="738">
        <v>0</v>
      </c>
      <c r="Q981" s="753"/>
      <c r="R981" s="737">
        <v>1</v>
      </c>
      <c r="S981" s="753">
        <v>1</v>
      </c>
      <c r="T981" s="820">
        <v>1</v>
      </c>
      <c r="U981" s="776">
        <v>1</v>
      </c>
    </row>
    <row r="982" spans="1:21" ht="14.4" customHeight="1" x14ac:dyDescent="0.3">
      <c r="A982" s="736">
        <v>21</v>
      </c>
      <c r="B982" s="737" t="s">
        <v>2715</v>
      </c>
      <c r="C982" s="737" t="s">
        <v>3131</v>
      </c>
      <c r="D982" s="818" t="s">
        <v>4783</v>
      </c>
      <c r="E982" s="819" t="s">
        <v>3162</v>
      </c>
      <c r="F982" s="737" t="s">
        <v>3126</v>
      </c>
      <c r="G982" s="737" t="s">
        <v>4139</v>
      </c>
      <c r="H982" s="737" t="s">
        <v>555</v>
      </c>
      <c r="I982" s="737" t="s">
        <v>679</v>
      </c>
      <c r="J982" s="737" t="s">
        <v>680</v>
      </c>
      <c r="K982" s="737" t="s">
        <v>4140</v>
      </c>
      <c r="L982" s="738">
        <v>18.809999999999999</v>
      </c>
      <c r="M982" s="738">
        <v>37.619999999999997</v>
      </c>
      <c r="N982" s="737">
        <v>2</v>
      </c>
      <c r="O982" s="820">
        <v>1</v>
      </c>
      <c r="P982" s="738"/>
      <c r="Q982" s="753">
        <v>0</v>
      </c>
      <c r="R982" s="737"/>
      <c r="S982" s="753">
        <v>0</v>
      </c>
      <c r="T982" s="820"/>
      <c r="U982" s="776">
        <v>0</v>
      </c>
    </row>
    <row r="983" spans="1:21" ht="14.4" customHeight="1" x14ac:dyDescent="0.3">
      <c r="A983" s="736">
        <v>21</v>
      </c>
      <c r="B983" s="737" t="s">
        <v>2715</v>
      </c>
      <c r="C983" s="737" t="s">
        <v>3131</v>
      </c>
      <c r="D983" s="818" t="s">
        <v>4783</v>
      </c>
      <c r="E983" s="819" t="s">
        <v>3162</v>
      </c>
      <c r="F983" s="737" t="s">
        <v>3126</v>
      </c>
      <c r="G983" s="737" t="s">
        <v>4139</v>
      </c>
      <c r="H983" s="737" t="s">
        <v>555</v>
      </c>
      <c r="I983" s="737" t="s">
        <v>683</v>
      </c>
      <c r="J983" s="737" t="s">
        <v>680</v>
      </c>
      <c r="K983" s="737" t="s">
        <v>4141</v>
      </c>
      <c r="L983" s="738">
        <v>37.61</v>
      </c>
      <c r="M983" s="738">
        <v>413.71000000000004</v>
      </c>
      <c r="N983" s="737">
        <v>11</v>
      </c>
      <c r="O983" s="820">
        <v>6</v>
      </c>
      <c r="P983" s="738">
        <v>225.66</v>
      </c>
      <c r="Q983" s="753">
        <v>0.54545454545454541</v>
      </c>
      <c r="R983" s="737">
        <v>6</v>
      </c>
      <c r="S983" s="753">
        <v>0.54545454545454541</v>
      </c>
      <c r="T983" s="820">
        <v>3.5</v>
      </c>
      <c r="U983" s="776">
        <v>0.58333333333333337</v>
      </c>
    </row>
    <row r="984" spans="1:21" ht="14.4" customHeight="1" x14ac:dyDescent="0.3">
      <c r="A984" s="736">
        <v>21</v>
      </c>
      <c r="B984" s="737" t="s">
        <v>2715</v>
      </c>
      <c r="C984" s="737" t="s">
        <v>3131</v>
      </c>
      <c r="D984" s="818" t="s">
        <v>4783</v>
      </c>
      <c r="E984" s="819" t="s">
        <v>3162</v>
      </c>
      <c r="F984" s="737" t="s">
        <v>3126</v>
      </c>
      <c r="G984" s="737" t="s">
        <v>4139</v>
      </c>
      <c r="H984" s="737" t="s">
        <v>555</v>
      </c>
      <c r="I984" s="737" t="s">
        <v>4142</v>
      </c>
      <c r="J984" s="737" t="s">
        <v>680</v>
      </c>
      <c r="K984" s="737" t="s">
        <v>4143</v>
      </c>
      <c r="L984" s="738">
        <v>37.61</v>
      </c>
      <c r="M984" s="738">
        <v>300.88</v>
      </c>
      <c r="N984" s="737">
        <v>8</v>
      </c>
      <c r="O984" s="820">
        <v>3.5</v>
      </c>
      <c r="P984" s="738">
        <v>300.88</v>
      </c>
      <c r="Q984" s="753">
        <v>1</v>
      </c>
      <c r="R984" s="737">
        <v>8</v>
      </c>
      <c r="S984" s="753">
        <v>1</v>
      </c>
      <c r="T984" s="820">
        <v>3.5</v>
      </c>
      <c r="U984" s="776">
        <v>1</v>
      </c>
    </row>
    <row r="985" spans="1:21" ht="14.4" customHeight="1" x14ac:dyDescent="0.3">
      <c r="A985" s="736">
        <v>21</v>
      </c>
      <c r="B985" s="737" t="s">
        <v>2715</v>
      </c>
      <c r="C985" s="737" t="s">
        <v>3131</v>
      </c>
      <c r="D985" s="818" t="s">
        <v>4783</v>
      </c>
      <c r="E985" s="819" t="s">
        <v>3162</v>
      </c>
      <c r="F985" s="737" t="s">
        <v>3126</v>
      </c>
      <c r="G985" s="737" t="s">
        <v>3212</v>
      </c>
      <c r="H985" s="737" t="s">
        <v>555</v>
      </c>
      <c r="I985" s="737" t="s">
        <v>1148</v>
      </c>
      <c r="J985" s="737" t="s">
        <v>1149</v>
      </c>
      <c r="K985" s="737" t="s">
        <v>4144</v>
      </c>
      <c r="L985" s="738">
        <v>64.56</v>
      </c>
      <c r="M985" s="738">
        <v>258.24</v>
      </c>
      <c r="N985" s="737">
        <v>4</v>
      </c>
      <c r="O985" s="820">
        <v>1.5</v>
      </c>
      <c r="P985" s="738">
        <v>129.12</v>
      </c>
      <c r="Q985" s="753">
        <v>0.5</v>
      </c>
      <c r="R985" s="737">
        <v>2</v>
      </c>
      <c r="S985" s="753">
        <v>0.5</v>
      </c>
      <c r="T985" s="820">
        <v>0.5</v>
      </c>
      <c r="U985" s="776">
        <v>0.33333333333333331</v>
      </c>
    </row>
    <row r="986" spans="1:21" ht="14.4" customHeight="1" x14ac:dyDescent="0.3">
      <c r="A986" s="736">
        <v>21</v>
      </c>
      <c r="B986" s="737" t="s">
        <v>2715</v>
      </c>
      <c r="C986" s="737" t="s">
        <v>3131</v>
      </c>
      <c r="D986" s="818" t="s">
        <v>4783</v>
      </c>
      <c r="E986" s="819" t="s">
        <v>3162</v>
      </c>
      <c r="F986" s="737" t="s">
        <v>3126</v>
      </c>
      <c r="G986" s="737" t="s">
        <v>3589</v>
      </c>
      <c r="H986" s="737" t="s">
        <v>555</v>
      </c>
      <c r="I986" s="737" t="s">
        <v>1363</v>
      </c>
      <c r="J986" s="737" t="s">
        <v>711</v>
      </c>
      <c r="K986" s="737" t="s">
        <v>3590</v>
      </c>
      <c r="L986" s="738">
        <v>182.22</v>
      </c>
      <c r="M986" s="738">
        <v>182.22</v>
      </c>
      <c r="N986" s="737">
        <v>1</v>
      </c>
      <c r="O986" s="820">
        <v>0.5</v>
      </c>
      <c r="P986" s="738">
        <v>182.22</v>
      </c>
      <c r="Q986" s="753">
        <v>1</v>
      </c>
      <c r="R986" s="737">
        <v>1</v>
      </c>
      <c r="S986" s="753">
        <v>1</v>
      </c>
      <c r="T986" s="820">
        <v>0.5</v>
      </c>
      <c r="U986" s="776">
        <v>1</v>
      </c>
    </row>
    <row r="987" spans="1:21" ht="14.4" customHeight="1" x14ac:dyDescent="0.3">
      <c r="A987" s="736">
        <v>21</v>
      </c>
      <c r="B987" s="737" t="s">
        <v>2715</v>
      </c>
      <c r="C987" s="737" t="s">
        <v>3131</v>
      </c>
      <c r="D987" s="818" t="s">
        <v>4783</v>
      </c>
      <c r="E987" s="819" t="s">
        <v>3162</v>
      </c>
      <c r="F987" s="737" t="s">
        <v>3126</v>
      </c>
      <c r="G987" s="737" t="s">
        <v>3589</v>
      </c>
      <c r="H987" s="737" t="s">
        <v>555</v>
      </c>
      <c r="I987" s="737" t="s">
        <v>3966</v>
      </c>
      <c r="J987" s="737" t="s">
        <v>711</v>
      </c>
      <c r="K987" s="737" t="s">
        <v>3590</v>
      </c>
      <c r="L987" s="738">
        <v>182.22</v>
      </c>
      <c r="M987" s="738">
        <v>546.66</v>
      </c>
      <c r="N987" s="737">
        <v>3</v>
      </c>
      <c r="O987" s="820">
        <v>2</v>
      </c>
      <c r="P987" s="738">
        <v>364.44</v>
      </c>
      <c r="Q987" s="753">
        <v>0.66666666666666674</v>
      </c>
      <c r="R987" s="737">
        <v>2</v>
      </c>
      <c r="S987" s="753">
        <v>0.66666666666666663</v>
      </c>
      <c r="T987" s="820">
        <v>1</v>
      </c>
      <c r="U987" s="776">
        <v>0.5</v>
      </c>
    </row>
    <row r="988" spans="1:21" ht="14.4" customHeight="1" x14ac:dyDescent="0.3">
      <c r="A988" s="736">
        <v>21</v>
      </c>
      <c r="B988" s="737" t="s">
        <v>2715</v>
      </c>
      <c r="C988" s="737" t="s">
        <v>3131</v>
      </c>
      <c r="D988" s="818" t="s">
        <v>4783</v>
      </c>
      <c r="E988" s="819" t="s">
        <v>3162</v>
      </c>
      <c r="F988" s="737" t="s">
        <v>3126</v>
      </c>
      <c r="G988" s="737" t="s">
        <v>4145</v>
      </c>
      <c r="H988" s="737" t="s">
        <v>555</v>
      </c>
      <c r="I988" s="737" t="s">
        <v>4146</v>
      </c>
      <c r="J988" s="737" t="s">
        <v>4147</v>
      </c>
      <c r="K988" s="737" t="s">
        <v>4148</v>
      </c>
      <c r="L988" s="738">
        <v>0</v>
      </c>
      <c r="M988" s="738">
        <v>0</v>
      </c>
      <c r="N988" s="737">
        <v>3</v>
      </c>
      <c r="O988" s="820">
        <v>1</v>
      </c>
      <c r="P988" s="738"/>
      <c r="Q988" s="753"/>
      <c r="R988" s="737"/>
      <c r="S988" s="753">
        <v>0</v>
      </c>
      <c r="T988" s="820"/>
      <c r="U988" s="776">
        <v>0</v>
      </c>
    </row>
    <row r="989" spans="1:21" ht="14.4" customHeight="1" x14ac:dyDescent="0.3">
      <c r="A989" s="736">
        <v>21</v>
      </c>
      <c r="B989" s="737" t="s">
        <v>2715</v>
      </c>
      <c r="C989" s="737" t="s">
        <v>3131</v>
      </c>
      <c r="D989" s="818" t="s">
        <v>4783</v>
      </c>
      <c r="E989" s="819" t="s">
        <v>3162</v>
      </c>
      <c r="F989" s="737" t="s">
        <v>3126</v>
      </c>
      <c r="G989" s="737" t="s">
        <v>4079</v>
      </c>
      <c r="H989" s="737" t="s">
        <v>555</v>
      </c>
      <c r="I989" s="737" t="s">
        <v>4080</v>
      </c>
      <c r="J989" s="737" t="s">
        <v>4081</v>
      </c>
      <c r="K989" s="737" t="s">
        <v>4082</v>
      </c>
      <c r="L989" s="738">
        <v>736.33</v>
      </c>
      <c r="M989" s="738">
        <v>2208.9900000000002</v>
      </c>
      <c r="N989" s="737">
        <v>3</v>
      </c>
      <c r="O989" s="820"/>
      <c r="P989" s="738">
        <v>2208.9900000000002</v>
      </c>
      <c r="Q989" s="753">
        <v>1</v>
      </c>
      <c r="R989" s="737">
        <v>3</v>
      </c>
      <c r="S989" s="753">
        <v>1</v>
      </c>
      <c r="T989" s="820"/>
      <c r="U989" s="776"/>
    </row>
    <row r="990" spans="1:21" ht="14.4" customHeight="1" x14ac:dyDescent="0.3">
      <c r="A990" s="736">
        <v>21</v>
      </c>
      <c r="B990" s="737" t="s">
        <v>2715</v>
      </c>
      <c r="C990" s="737" t="s">
        <v>3131</v>
      </c>
      <c r="D990" s="818" t="s">
        <v>4783</v>
      </c>
      <c r="E990" s="819" t="s">
        <v>3162</v>
      </c>
      <c r="F990" s="737" t="s">
        <v>3126</v>
      </c>
      <c r="G990" s="737" t="s">
        <v>4149</v>
      </c>
      <c r="H990" s="737" t="s">
        <v>555</v>
      </c>
      <c r="I990" s="737" t="s">
        <v>4150</v>
      </c>
      <c r="J990" s="737" t="s">
        <v>1073</v>
      </c>
      <c r="K990" s="737" t="s">
        <v>4151</v>
      </c>
      <c r="L990" s="738">
        <v>0</v>
      </c>
      <c r="M990" s="738">
        <v>0</v>
      </c>
      <c r="N990" s="737">
        <v>1</v>
      </c>
      <c r="O990" s="820">
        <v>1</v>
      </c>
      <c r="P990" s="738">
        <v>0</v>
      </c>
      <c r="Q990" s="753"/>
      <c r="R990" s="737">
        <v>1</v>
      </c>
      <c r="S990" s="753">
        <v>1</v>
      </c>
      <c r="T990" s="820">
        <v>1</v>
      </c>
      <c r="U990" s="776">
        <v>1</v>
      </c>
    </row>
    <row r="991" spans="1:21" ht="14.4" customHeight="1" x14ac:dyDescent="0.3">
      <c r="A991" s="736">
        <v>21</v>
      </c>
      <c r="B991" s="737" t="s">
        <v>2715</v>
      </c>
      <c r="C991" s="737" t="s">
        <v>3131</v>
      </c>
      <c r="D991" s="818" t="s">
        <v>4783</v>
      </c>
      <c r="E991" s="819" t="s">
        <v>3162</v>
      </c>
      <c r="F991" s="737" t="s">
        <v>3126</v>
      </c>
      <c r="G991" s="737" t="s">
        <v>4152</v>
      </c>
      <c r="H991" s="737" t="s">
        <v>555</v>
      </c>
      <c r="I991" s="737" t="s">
        <v>4153</v>
      </c>
      <c r="J991" s="737" t="s">
        <v>4154</v>
      </c>
      <c r="K991" s="737" t="s">
        <v>4155</v>
      </c>
      <c r="L991" s="738">
        <v>0</v>
      </c>
      <c r="M991" s="738">
        <v>0</v>
      </c>
      <c r="N991" s="737">
        <v>1</v>
      </c>
      <c r="O991" s="820">
        <v>1</v>
      </c>
      <c r="P991" s="738">
        <v>0</v>
      </c>
      <c r="Q991" s="753"/>
      <c r="R991" s="737">
        <v>1</v>
      </c>
      <c r="S991" s="753">
        <v>1</v>
      </c>
      <c r="T991" s="820">
        <v>1</v>
      </c>
      <c r="U991" s="776">
        <v>1</v>
      </c>
    </row>
    <row r="992" spans="1:21" ht="14.4" customHeight="1" x14ac:dyDescent="0.3">
      <c r="A992" s="736">
        <v>21</v>
      </c>
      <c r="B992" s="737" t="s">
        <v>2715</v>
      </c>
      <c r="C992" s="737" t="s">
        <v>3131</v>
      </c>
      <c r="D992" s="818" t="s">
        <v>4783</v>
      </c>
      <c r="E992" s="819" t="s">
        <v>3162</v>
      </c>
      <c r="F992" s="737" t="s">
        <v>3126</v>
      </c>
      <c r="G992" s="737" t="s">
        <v>4156</v>
      </c>
      <c r="H992" s="737" t="s">
        <v>555</v>
      </c>
      <c r="I992" s="737" t="s">
        <v>4157</v>
      </c>
      <c r="J992" s="737" t="s">
        <v>4158</v>
      </c>
      <c r="K992" s="737" t="s">
        <v>3572</v>
      </c>
      <c r="L992" s="738">
        <v>56.9</v>
      </c>
      <c r="M992" s="738">
        <v>170.7</v>
      </c>
      <c r="N992" s="737">
        <v>3</v>
      </c>
      <c r="O992" s="820">
        <v>0.5</v>
      </c>
      <c r="P992" s="738">
        <v>170.7</v>
      </c>
      <c r="Q992" s="753">
        <v>1</v>
      </c>
      <c r="R992" s="737">
        <v>3</v>
      </c>
      <c r="S992" s="753">
        <v>1</v>
      </c>
      <c r="T992" s="820">
        <v>0.5</v>
      </c>
      <c r="U992" s="776">
        <v>1</v>
      </c>
    </row>
    <row r="993" spans="1:21" ht="14.4" customHeight="1" x14ac:dyDescent="0.3">
      <c r="A993" s="736">
        <v>21</v>
      </c>
      <c r="B993" s="737" t="s">
        <v>2715</v>
      </c>
      <c r="C993" s="737" t="s">
        <v>3131</v>
      </c>
      <c r="D993" s="818" t="s">
        <v>4783</v>
      </c>
      <c r="E993" s="819" t="s">
        <v>3162</v>
      </c>
      <c r="F993" s="737" t="s">
        <v>3126</v>
      </c>
      <c r="G993" s="737" t="s">
        <v>4159</v>
      </c>
      <c r="H993" s="737" t="s">
        <v>555</v>
      </c>
      <c r="I993" s="737" t="s">
        <v>4160</v>
      </c>
      <c r="J993" s="737" t="s">
        <v>4161</v>
      </c>
      <c r="K993" s="737" t="s">
        <v>4162</v>
      </c>
      <c r="L993" s="738">
        <v>478.4</v>
      </c>
      <c r="M993" s="738">
        <v>478.4</v>
      </c>
      <c r="N993" s="737">
        <v>1</v>
      </c>
      <c r="O993" s="820">
        <v>0.5</v>
      </c>
      <c r="P993" s="738">
        <v>478.4</v>
      </c>
      <c r="Q993" s="753">
        <v>1</v>
      </c>
      <c r="R993" s="737">
        <v>1</v>
      </c>
      <c r="S993" s="753">
        <v>1</v>
      </c>
      <c r="T993" s="820">
        <v>0.5</v>
      </c>
      <c r="U993" s="776">
        <v>1</v>
      </c>
    </row>
    <row r="994" spans="1:21" ht="14.4" customHeight="1" x14ac:dyDescent="0.3">
      <c r="A994" s="736">
        <v>21</v>
      </c>
      <c r="B994" s="737" t="s">
        <v>2715</v>
      </c>
      <c r="C994" s="737" t="s">
        <v>3131</v>
      </c>
      <c r="D994" s="818" t="s">
        <v>4783</v>
      </c>
      <c r="E994" s="819" t="s">
        <v>3162</v>
      </c>
      <c r="F994" s="737" t="s">
        <v>3126</v>
      </c>
      <c r="G994" s="737" t="s">
        <v>3177</v>
      </c>
      <c r="H994" s="737" t="s">
        <v>1499</v>
      </c>
      <c r="I994" s="737" t="s">
        <v>2467</v>
      </c>
      <c r="J994" s="737" t="s">
        <v>3035</v>
      </c>
      <c r="K994" s="737" t="s">
        <v>3036</v>
      </c>
      <c r="L994" s="738">
        <v>3231.81</v>
      </c>
      <c r="M994" s="738">
        <v>3231.81</v>
      </c>
      <c r="N994" s="737">
        <v>1</v>
      </c>
      <c r="O994" s="820">
        <v>0.5</v>
      </c>
      <c r="P994" s="738">
        <v>3231.81</v>
      </c>
      <c r="Q994" s="753">
        <v>1</v>
      </c>
      <c r="R994" s="737">
        <v>1</v>
      </c>
      <c r="S994" s="753">
        <v>1</v>
      </c>
      <c r="T994" s="820">
        <v>0.5</v>
      </c>
      <c r="U994" s="776">
        <v>1</v>
      </c>
    </row>
    <row r="995" spans="1:21" ht="14.4" customHeight="1" x14ac:dyDescent="0.3">
      <c r="A995" s="736">
        <v>21</v>
      </c>
      <c r="B995" s="737" t="s">
        <v>2715</v>
      </c>
      <c r="C995" s="737" t="s">
        <v>3131</v>
      </c>
      <c r="D995" s="818" t="s">
        <v>4783</v>
      </c>
      <c r="E995" s="819" t="s">
        <v>3162</v>
      </c>
      <c r="F995" s="737" t="s">
        <v>3126</v>
      </c>
      <c r="G995" s="737" t="s">
        <v>3222</v>
      </c>
      <c r="H995" s="737" t="s">
        <v>555</v>
      </c>
      <c r="I995" s="737" t="s">
        <v>906</v>
      </c>
      <c r="J995" s="737" t="s">
        <v>907</v>
      </c>
      <c r="K995" s="737" t="s">
        <v>3223</v>
      </c>
      <c r="L995" s="738">
        <v>42.51</v>
      </c>
      <c r="M995" s="738">
        <v>85.02</v>
      </c>
      <c r="N995" s="737">
        <v>2</v>
      </c>
      <c r="O995" s="820">
        <v>1.5</v>
      </c>
      <c r="P995" s="738">
        <v>42.51</v>
      </c>
      <c r="Q995" s="753">
        <v>0.5</v>
      </c>
      <c r="R995" s="737">
        <v>1</v>
      </c>
      <c r="S995" s="753">
        <v>0.5</v>
      </c>
      <c r="T995" s="820">
        <v>0.5</v>
      </c>
      <c r="U995" s="776">
        <v>0.33333333333333331</v>
      </c>
    </row>
    <row r="996" spans="1:21" ht="14.4" customHeight="1" x14ac:dyDescent="0.3">
      <c r="A996" s="736">
        <v>21</v>
      </c>
      <c r="B996" s="737" t="s">
        <v>2715</v>
      </c>
      <c r="C996" s="737" t="s">
        <v>3131</v>
      </c>
      <c r="D996" s="818" t="s">
        <v>4783</v>
      </c>
      <c r="E996" s="819" t="s">
        <v>3162</v>
      </c>
      <c r="F996" s="737" t="s">
        <v>3126</v>
      </c>
      <c r="G996" s="737" t="s">
        <v>3430</v>
      </c>
      <c r="H996" s="737" t="s">
        <v>555</v>
      </c>
      <c r="I996" s="737" t="s">
        <v>655</v>
      </c>
      <c r="J996" s="737" t="s">
        <v>656</v>
      </c>
      <c r="K996" s="737" t="s">
        <v>3431</v>
      </c>
      <c r="L996" s="738">
        <v>105.63</v>
      </c>
      <c r="M996" s="738">
        <v>105.63</v>
      </c>
      <c r="N996" s="737">
        <v>1</v>
      </c>
      <c r="O996" s="820">
        <v>0.5</v>
      </c>
      <c r="P996" s="738">
        <v>105.63</v>
      </c>
      <c r="Q996" s="753">
        <v>1</v>
      </c>
      <c r="R996" s="737">
        <v>1</v>
      </c>
      <c r="S996" s="753">
        <v>1</v>
      </c>
      <c r="T996" s="820">
        <v>0.5</v>
      </c>
      <c r="U996" s="776">
        <v>1</v>
      </c>
    </row>
    <row r="997" spans="1:21" ht="14.4" customHeight="1" x14ac:dyDescent="0.3">
      <c r="A997" s="736">
        <v>21</v>
      </c>
      <c r="B997" s="737" t="s">
        <v>2715</v>
      </c>
      <c r="C997" s="737" t="s">
        <v>3131</v>
      </c>
      <c r="D997" s="818" t="s">
        <v>4783</v>
      </c>
      <c r="E997" s="819" t="s">
        <v>3162</v>
      </c>
      <c r="F997" s="737" t="s">
        <v>3126</v>
      </c>
      <c r="G997" s="737" t="s">
        <v>3373</v>
      </c>
      <c r="H997" s="737" t="s">
        <v>555</v>
      </c>
      <c r="I997" s="737" t="s">
        <v>845</v>
      </c>
      <c r="J997" s="737" t="s">
        <v>3055</v>
      </c>
      <c r="K997" s="737" t="s">
        <v>3375</v>
      </c>
      <c r="L997" s="738">
        <v>848.49</v>
      </c>
      <c r="M997" s="738">
        <v>848.49</v>
      </c>
      <c r="N997" s="737">
        <v>1</v>
      </c>
      <c r="O997" s="820">
        <v>0.5</v>
      </c>
      <c r="P997" s="738">
        <v>848.49</v>
      </c>
      <c r="Q997" s="753">
        <v>1</v>
      </c>
      <c r="R997" s="737">
        <v>1</v>
      </c>
      <c r="S997" s="753">
        <v>1</v>
      </c>
      <c r="T997" s="820">
        <v>0.5</v>
      </c>
      <c r="U997" s="776">
        <v>1</v>
      </c>
    </row>
    <row r="998" spans="1:21" ht="14.4" customHeight="1" x14ac:dyDescent="0.3">
      <c r="A998" s="736">
        <v>21</v>
      </c>
      <c r="B998" s="737" t="s">
        <v>2715</v>
      </c>
      <c r="C998" s="737" t="s">
        <v>3131</v>
      </c>
      <c r="D998" s="818" t="s">
        <v>4783</v>
      </c>
      <c r="E998" s="819" t="s">
        <v>3162</v>
      </c>
      <c r="F998" s="737" t="s">
        <v>3126</v>
      </c>
      <c r="G998" s="737" t="s">
        <v>4163</v>
      </c>
      <c r="H998" s="737" t="s">
        <v>555</v>
      </c>
      <c r="I998" s="737" t="s">
        <v>4164</v>
      </c>
      <c r="J998" s="737" t="s">
        <v>4165</v>
      </c>
      <c r="K998" s="737" t="s">
        <v>4166</v>
      </c>
      <c r="L998" s="738">
        <v>0</v>
      </c>
      <c r="M998" s="738">
        <v>0</v>
      </c>
      <c r="N998" s="737">
        <v>1</v>
      </c>
      <c r="O998" s="820">
        <v>1</v>
      </c>
      <c r="P998" s="738"/>
      <c r="Q998" s="753"/>
      <c r="R998" s="737"/>
      <c r="S998" s="753">
        <v>0</v>
      </c>
      <c r="T998" s="820"/>
      <c r="U998" s="776">
        <v>0</v>
      </c>
    </row>
    <row r="999" spans="1:21" ht="14.4" customHeight="1" x14ac:dyDescent="0.3">
      <c r="A999" s="736">
        <v>21</v>
      </c>
      <c r="B999" s="737" t="s">
        <v>2715</v>
      </c>
      <c r="C999" s="737" t="s">
        <v>3131</v>
      </c>
      <c r="D999" s="818" t="s">
        <v>4783</v>
      </c>
      <c r="E999" s="819" t="s">
        <v>3162</v>
      </c>
      <c r="F999" s="737" t="s">
        <v>3126</v>
      </c>
      <c r="G999" s="737" t="s">
        <v>3224</v>
      </c>
      <c r="H999" s="737" t="s">
        <v>555</v>
      </c>
      <c r="I999" s="737" t="s">
        <v>806</v>
      </c>
      <c r="J999" s="737" t="s">
        <v>807</v>
      </c>
      <c r="K999" s="737" t="s">
        <v>3225</v>
      </c>
      <c r="L999" s="738">
        <v>107.27</v>
      </c>
      <c r="M999" s="738">
        <v>3539.91</v>
      </c>
      <c r="N999" s="737">
        <v>33</v>
      </c>
      <c r="O999" s="820">
        <v>11</v>
      </c>
      <c r="P999" s="738">
        <v>1072.7</v>
      </c>
      <c r="Q999" s="753">
        <v>0.30303030303030304</v>
      </c>
      <c r="R999" s="737">
        <v>10</v>
      </c>
      <c r="S999" s="753">
        <v>0.30303030303030304</v>
      </c>
      <c r="T999" s="820">
        <v>3.5</v>
      </c>
      <c r="U999" s="776">
        <v>0.31818181818181818</v>
      </c>
    </row>
    <row r="1000" spans="1:21" ht="14.4" customHeight="1" x14ac:dyDescent="0.3">
      <c r="A1000" s="736">
        <v>21</v>
      </c>
      <c r="B1000" s="737" t="s">
        <v>2715</v>
      </c>
      <c r="C1000" s="737" t="s">
        <v>3131</v>
      </c>
      <c r="D1000" s="818" t="s">
        <v>4783</v>
      </c>
      <c r="E1000" s="819" t="s">
        <v>3162</v>
      </c>
      <c r="F1000" s="737" t="s">
        <v>3126</v>
      </c>
      <c r="G1000" s="737" t="s">
        <v>3224</v>
      </c>
      <c r="H1000" s="737" t="s">
        <v>555</v>
      </c>
      <c r="I1000" s="737" t="s">
        <v>3226</v>
      </c>
      <c r="J1000" s="737" t="s">
        <v>807</v>
      </c>
      <c r="K1000" s="737" t="s">
        <v>3225</v>
      </c>
      <c r="L1000" s="738">
        <v>107.27</v>
      </c>
      <c r="M1000" s="738">
        <v>3110.83</v>
      </c>
      <c r="N1000" s="737">
        <v>29</v>
      </c>
      <c r="O1000" s="820">
        <v>9</v>
      </c>
      <c r="P1000" s="738">
        <v>1823.59</v>
      </c>
      <c r="Q1000" s="753">
        <v>0.58620689655172409</v>
      </c>
      <c r="R1000" s="737">
        <v>17</v>
      </c>
      <c r="S1000" s="753">
        <v>0.58620689655172409</v>
      </c>
      <c r="T1000" s="820">
        <v>5.5</v>
      </c>
      <c r="U1000" s="776">
        <v>0.61111111111111116</v>
      </c>
    </row>
    <row r="1001" spans="1:21" ht="14.4" customHeight="1" x14ac:dyDescent="0.3">
      <c r="A1001" s="736">
        <v>21</v>
      </c>
      <c r="B1001" s="737" t="s">
        <v>2715</v>
      </c>
      <c r="C1001" s="737" t="s">
        <v>3131</v>
      </c>
      <c r="D1001" s="818" t="s">
        <v>4783</v>
      </c>
      <c r="E1001" s="819" t="s">
        <v>3162</v>
      </c>
      <c r="F1001" s="737" t="s">
        <v>3126</v>
      </c>
      <c r="G1001" s="737" t="s">
        <v>3227</v>
      </c>
      <c r="H1001" s="737" t="s">
        <v>555</v>
      </c>
      <c r="I1001" s="737" t="s">
        <v>940</v>
      </c>
      <c r="J1001" s="737" t="s">
        <v>941</v>
      </c>
      <c r="K1001" s="737" t="s">
        <v>3228</v>
      </c>
      <c r="L1001" s="738">
        <v>33</v>
      </c>
      <c r="M1001" s="738">
        <v>165</v>
      </c>
      <c r="N1001" s="737">
        <v>5</v>
      </c>
      <c r="O1001" s="820">
        <v>4</v>
      </c>
      <c r="P1001" s="738">
        <v>99</v>
      </c>
      <c r="Q1001" s="753">
        <v>0.6</v>
      </c>
      <c r="R1001" s="737">
        <v>3</v>
      </c>
      <c r="S1001" s="753">
        <v>0.6</v>
      </c>
      <c r="T1001" s="820">
        <v>2</v>
      </c>
      <c r="U1001" s="776">
        <v>0.5</v>
      </c>
    </row>
    <row r="1002" spans="1:21" ht="14.4" customHeight="1" x14ac:dyDescent="0.3">
      <c r="A1002" s="736">
        <v>21</v>
      </c>
      <c r="B1002" s="737" t="s">
        <v>2715</v>
      </c>
      <c r="C1002" s="737" t="s">
        <v>3131</v>
      </c>
      <c r="D1002" s="818" t="s">
        <v>4783</v>
      </c>
      <c r="E1002" s="819" t="s">
        <v>3162</v>
      </c>
      <c r="F1002" s="737" t="s">
        <v>3126</v>
      </c>
      <c r="G1002" s="737" t="s">
        <v>3227</v>
      </c>
      <c r="H1002" s="737" t="s">
        <v>555</v>
      </c>
      <c r="I1002" s="737" t="s">
        <v>718</v>
      </c>
      <c r="J1002" s="737" t="s">
        <v>719</v>
      </c>
      <c r="K1002" s="737" t="s">
        <v>3435</v>
      </c>
      <c r="L1002" s="738">
        <v>55.01</v>
      </c>
      <c r="M1002" s="738">
        <v>55.01</v>
      </c>
      <c r="N1002" s="737">
        <v>1</v>
      </c>
      <c r="O1002" s="820">
        <v>1</v>
      </c>
      <c r="P1002" s="738"/>
      <c r="Q1002" s="753">
        <v>0</v>
      </c>
      <c r="R1002" s="737"/>
      <c r="S1002" s="753">
        <v>0</v>
      </c>
      <c r="T1002" s="820"/>
      <c r="U1002" s="776">
        <v>0</v>
      </c>
    </row>
    <row r="1003" spans="1:21" ht="14.4" customHeight="1" x14ac:dyDescent="0.3">
      <c r="A1003" s="736">
        <v>21</v>
      </c>
      <c r="B1003" s="737" t="s">
        <v>2715</v>
      </c>
      <c r="C1003" s="737" t="s">
        <v>3131</v>
      </c>
      <c r="D1003" s="818" t="s">
        <v>4783</v>
      </c>
      <c r="E1003" s="819" t="s">
        <v>3162</v>
      </c>
      <c r="F1003" s="737" t="s">
        <v>3126</v>
      </c>
      <c r="G1003" s="737" t="s">
        <v>3227</v>
      </c>
      <c r="H1003" s="737" t="s">
        <v>555</v>
      </c>
      <c r="I1003" s="737" t="s">
        <v>2201</v>
      </c>
      <c r="J1003" s="737" t="s">
        <v>941</v>
      </c>
      <c r="K1003" s="737" t="s">
        <v>3228</v>
      </c>
      <c r="L1003" s="738">
        <v>33</v>
      </c>
      <c r="M1003" s="738">
        <v>132</v>
      </c>
      <c r="N1003" s="737">
        <v>4</v>
      </c>
      <c r="O1003" s="820">
        <v>3</v>
      </c>
      <c r="P1003" s="738">
        <v>66</v>
      </c>
      <c r="Q1003" s="753">
        <v>0.5</v>
      </c>
      <c r="R1003" s="737">
        <v>2</v>
      </c>
      <c r="S1003" s="753">
        <v>0.5</v>
      </c>
      <c r="T1003" s="820">
        <v>2</v>
      </c>
      <c r="U1003" s="776">
        <v>0.66666666666666663</v>
      </c>
    </row>
    <row r="1004" spans="1:21" ht="14.4" customHeight="1" x14ac:dyDescent="0.3">
      <c r="A1004" s="736">
        <v>21</v>
      </c>
      <c r="B1004" s="737" t="s">
        <v>2715</v>
      </c>
      <c r="C1004" s="737" t="s">
        <v>3131</v>
      </c>
      <c r="D1004" s="818" t="s">
        <v>4783</v>
      </c>
      <c r="E1004" s="819" t="s">
        <v>3162</v>
      </c>
      <c r="F1004" s="737" t="s">
        <v>3126</v>
      </c>
      <c r="G1004" s="737" t="s">
        <v>3486</v>
      </c>
      <c r="H1004" s="737" t="s">
        <v>555</v>
      </c>
      <c r="I1004" s="737" t="s">
        <v>1118</v>
      </c>
      <c r="J1004" s="737" t="s">
        <v>1119</v>
      </c>
      <c r="K1004" s="737" t="s">
        <v>4167</v>
      </c>
      <c r="L1004" s="738">
        <v>30.46</v>
      </c>
      <c r="M1004" s="738">
        <v>91.38</v>
      </c>
      <c r="N1004" s="737">
        <v>3</v>
      </c>
      <c r="O1004" s="820"/>
      <c r="P1004" s="738">
        <v>91.38</v>
      </c>
      <c r="Q1004" s="753">
        <v>1</v>
      </c>
      <c r="R1004" s="737">
        <v>3</v>
      </c>
      <c r="S1004" s="753">
        <v>1</v>
      </c>
      <c r="T1004" s="820"/>
      <c r="U1004" s="776"/>
    </row>
    <row r="1005" spans="1:21" ht="14.4" customHeight="1" x14ac:dyDescent="0.3">
      <c r="A1005" s="736">
        <v>21</v>
      </c>
      <c r="B1005" s="737" t="s">
        <v>2715</v>
      </c>
      <c r="C1005" s="737" t="s">
        <v>3131</v>
      </c>
      <c r="D1005" s="818" t="s">
        <v>4783</v>
      </c>
      <c r="E1005" s="819" t="s">
        <v>3162</v>
      </c>
      <c r="F1005" s="737" t="s">
        <v>3126</v>
      </c>
      <c r="G1005" s="737" t="s">
        <v>3486</v>
      </c>
      <c r="H1005" s="737" t="s">
        <v>555</v>
      </c>
      <c r="I1005" s="737" t="s">
        <v>3487</v>
      </c>
      <c r="J1005" s="737" t="s">
        <v>3488</v>
      </c>
      <c r="K1005" s="737" t="s">
        <v>3489</v>
      </c>
      <c r="L1005" s="738">
        <v>60.9</v>
      </c>
      <c r="M1005" s="738">
        <v>121.8</v>
      </c>
      <c r="N1005" s="737">
        <v>2</v>
      </c>
      <c r="O1005" s="820">
        <v>1</v>
      </c>
      <c r="P1005" s="738">
        <v>121.8</v>
      </c>
      <c r="Q1005" s="753">
        <v>1</v>
      </c>
      <c r="R1005" s="737">
        <v>2</v>
      </c>
      <c r="S1005" s="753">
        <v>1</v>
      </c>
      <c r="T1005" s="820">
        <v>1</v>
      </c>
      <c r="U1005" s="776">
        <v>1</v>
      </c>
    </row>
    <row r="1006" spans="1:21" ht="14.4" customHeight="1" x14ac:dyDescent="0.3">
      <c r="A1006" s="736">
        <v>21</v>
      </c>
      <c r="B1006" s="737" t="s">
        <v>2715</v>
      </c>
      <c r="C1006" s="737" t="s">
        <v>3131</v>
      </c>
      <c r="D1006" s="818" t="s">
        <v>4783</v>
      </c>
      <c r="E1006" s="819" t="s">
        <v>3162</v>
      </c>
      <c r="F1006" s="737" t="s">
        <v>3126</v>
      </c>
      <c r="G1006" s="737" t="s">
        <v>3609</v>
      </c>
      <c r="H1006" s="737" t="s">
        <v>1499</v>
      </c>
      <c r="I1006" s="737" t="s">
        <v>3610</v>
      </c>
      <c r="J1006" s="737" t="s">
        <v>3611</v>
      </c>
      <c r="K1006" s="737" t="s">
        <v>3612</v>
      </c>
      <c r="L1006" s="738">
        <v>2179.9299999999998</v>
      </c>
      <c r="M1006" s="738">
        <v>13079.579999999998</v>
      </c>
      <c r="N1006" s="737">
        <v>6</v>
      </c>
      <c r="O1006" s="820">
        <v>2</v>
      </c>
      <c r="P1006" s="738">
        <v>13079.579999999998</v>
      </c>
      <c r="Q1006" s="753">
        <v>1</v>
      </c>
      <c r="R1006" s="737">
        <v>6</v>
      </c>
      <c r="S1006" s="753">
        <v>1</v>
      </c>
      <c r="T1006" s="820">
        <v>2</v>
      </c>
      <c r="U1006" s="776">
        <v>1</v>
      </c>
    </row>
    <row r="1007" spans="1:21" ht="14.4" customHeight="1" x14ac:dyDescent="0.3">
      <c r="A1007" s="736">
        <v>21</v>
      </c>
      <c r="B1007" s="737" t="s">
        <v>2715</v>
      </c>
      <c r="C1007" s="737" t="s">
        <v>3131</v>
      </c>
      <c r="D1007" s="818" t="s">
        <v>4783</v>
      </c>
      <c r="E1007" s="819" t="s">
        <v>3162</v>
      </c>
      <c r="F1007" s="737" t="s">
        <v>3126</v>
      </c>
      <c r="G1007" s="737" t="s">
        <v>4168</v>
      </c>
      <c r="H1007" s="737" t="s">
        <v>555</v>
      </c>
      <c r="I1007" s="737" t="s">
        <v>4169</v>
      </c>
      <c r="J1007" s="737" t="s">
        <v>4170</v>
      </c>
      <c r="K1007" s="737" t="s">
        <v>4171</v>
      </c>
      <c r="L1007" s="738">
        <v>258.20999999999998</v>
      </c>
      <c r="M1007" s="738">
        <v>516.41999999999996</v>
      </c>
      <c r="N1007" s="737">
        <v>2</v>
      </c>
      <c r="O1007" s="820">
        <v>1</v>
      </c>
      <c r="P1007" s="738"/>
      <c r="Q1007" s="753">
        <v>0</v>
      </c>
      <c r="R1007" s="737"/>
      <c r="S1007" s="753">
        <v>0</v>
      </c>
      <c r="T1007" s="820"/>
      <c r="U1007" s="776">
        <v>0</v>
      </c>
    </row>
    <row r="1008" spans="1:21" ht="14.4" customHeight="1" x14ac:dyDescent="0.3">
      <c r="A1008" s="736">
        <v>21</v>
      </c>
      <c r="B1008" s="737" t="s">
        <v>2715</v>
      </c>
      <c r="C1008" s="737" t="s">
        <v>3131</v>
      </c>
      <c r="D1008" s="818" t="s">
        <v>4783</v>
      </c>
      <c r="E1008" s="819" t="s">
        <v>3162</v>
      </c>
      <c r="F1008" s="737" t="s">
        <v>3126</v>
      </c>
      <c r="G1008" s="737" t="s">
        <v>3291</v>
      </c>
      <c r="H1008" s="737" t="s">
        <v>555</v>
      </c>
      <c r="I1008" s="737" t="s">
        <v>3417</v>
      </c>
      <c r="J1008" s="737" t="s">
        <v>3149</v>
      </c>
      <c r="K1008" s="737"/>
      <c r="L1008" s="738">
        <v>0</v>
      </c>
      <c r="M1008" s="738">
        <v>0</v>
      </c>
      <c r="N1008" s="737">
        <v>6</v>
      </c>
      <c r="O1008" s="820">
        <v>4.5</v>
      </c>
      <c r="P1008" s="738">
        <v>0</v>
      </c>
      <c r="Q1008" s="753"/>
      <c r="R1008" s="737">
        <v>3</v>
      </c>
      <c r="S1008" s="753">
        <v>0.5</v>
      </c>
      <c r="T1008" s="820">
        <v>2</v>
      </c>
      <c r="U1008" s="776">
        <v>0.44444444444444442</v>
      </c>
    </row>
    <row r="1009" spans="1:21" ht="14.4" customHeight="1" x14ac:dyDescent="0.3">
      <c r="A1009" s="736">
        <v>21</v>
      </c>
      <c r="B1009" s="737" t="s">
        <v>2715</v>
      </c>
      <c r="C1009" s="737" t="s">
        <v>3131</v>
      </c>
      <c r="D1009" s="818" t="s">
        <v>4783</v>
      </c>
      <c r="E1009" s="819" t="s">
        <v>3162</v>
      </c>
      <c r="F1009" s="737" t="s">
        <v>3126</v>
      </c>
      <c r="G1009" s="737" t="s">
        <v>3490</v>
      </c>
      <c r="H1009" s="737" t="s">
        <v>555</v>
      </c>
      <c r="I1009" s="737" t="s">
        <v>1773</v>
      </c>
      <c r="J1009" s="737" t="s">
        <v>1774</v>
      </c>
      <c r="K1009" s="737" t="s">
        <v>3491</v>
      </c>
      <c r="L1009" s="738">
        <v>48.09</v>
      </c>
      <c r="M1009" s="738">
        <v>48.09</v>
      </c>
      <c r="N1009" s="737">
        <v>1</v>
      </c>
      <c r="O1009" s="820">
        <v>1</v>
      </c>
      <c r="P1009" s="738"/>
      <c r="Q1009" s="753">
        <v>0</v>
      </c>
      <c r="R1009" s="737"/>
      <c r="S1009" s="753">
        <v>0</v>
      </c>
      <c r="T1009" s="820"/>
      <c r="U1009" s="776">
        <v>0</v>
      </c>
    </row>
    <row r="1010" spans="1:21" ht="14.4" customHeight="1" x14ac:dyDescent="0.3">
      <c r="A1010" s="736">
        <v>21</v>
      </c>
      <c r="B1010" s="737" t="s">
        <v>2715</v>
      </c>
      <c r="C1010" s="737" t="s">
        <v>3131</v>
      </c>
      <c r="D1010" s="818" t="s">
        <v>4783</v>
      </c>
      <c r="E1010" s="819" t="s">
        <v>3162</v>
      </c>
      <c r="F1010" s="737" t="s">
        <v>3126</v>
      </c>
      <c r="G1010" s="737" t="s">
        <v>4172</v>
      </c>
      <c r="H1010" s="737" t="s">
        <v>555</v>
      </c>
      <c r="I1010" s="737" t="s">
        <v>1881</v>
      </c>
      <c r="J1010" s="737" t="s">
        <v>1057</v>
      </c>
      <c r="K1010" s="737" t="s">
        <v>4173</v>
      </c>
      <c r="L1010" s="738">
        <v>27.28</v>
      </c>
      <c r="M1010" s="738">
        <v>27.28</v>
      </c>
      <c r="N1010" s="737">
        <v>1</v>
      </c>
      <c r="O1010" s="820">
        <v>0.5</v>
      </c>
      <c r="P1010" s="738">
        <v>27.28</v>
      </c>
      <c r="Q1010" s="753">
        <v>1</v>
      </c>
      <c r="R1010" s="737">
        <v>1</v>
      </c>
      <c r="S1010" s="753">
        <v>1</v>
      </c>
      <c r="T1010" s="820">
        <v>0.5</v>
      </c>
      <c r="U1010" s="776">
        <v>1</v>
      </c>
    </row>
    <row r="1011" spans="1:21" ht="14.4" customHeight="1" x14ac:dyDescent="0.3">
      <c r="A1011" s="736">
        <v>21</v>
      </c>
      <c r="B1011" s="737" t="s">
        <v>2715</v>
      </c>
      <c r="C1011" s="737" t="s">
        <v>3131</v>
      </c>
      <c r="D1011" s="818" t="s">
        <v>4783</v>
      </c>
      <c r="E1011" s="819" t="s">
        <v>3162</v>
      </c>
      <c r="F1011" s="737" t="s">
        <v>3126</v>
      </c>
      <c r="G1011" s="737" t="s">
        <v>4174</v>
      </c>
      <c r="H1011" s="737" t="s">
        <v>555</v>
      </c>
      <c r="I1011" s="737" t="s">
        <v>2144</v>
      </c>
      <c r="J1011" s="737" t="s">
        <v>929</v>
      </c>
      <c r="K1011" s="737" t="s">
        <v>4175</v>
      </c>
      <c r="L1011" s="738">
        <v>0</v>
      </c>
      <c r="M1011" s="738">
        <v>0</v>
      </c>
      <c r="N1011" s="737">
        <v>6</v>
      </c>
      <c r="O1011" s="820">
        <v>6</v>
      </c>
      <c r="P1011" s="738">
        <v>0</v>
      </c>
      <c r="Q1011" s="753"/>
      <c r="R1011" s="737">
        <v>3</v>
      </c>
      <c r="S1011" s="753">
        <v>0.5</v>
      </c>
      <c r="T1011" s="820">
        <v>3</v>
      </c>
      <c r="U1011" s="776">
        <v>0.5</v>
      </c>
    </row>
    <row r="1012" spans="1:21" ht="14.4" customHeight="1" x14ac:dyDescent="0.3">
      <c r="A1012" s="736">
        <v>21</v>
      </c>
      <c r="B1012" s="737" t="s">
        <v>2715</v>
      </c>
      <c r="C1012" s="737" t="s">
        <v>3131</v>
      </c>
      <c r="D1012" s="818" t="s">
        <v>4783</v>
      </c>
      <c r="E1012" s="819" t="s">
        <v>3162</v>
      </c>
      <c r="F1012" s="737" t="s">
        <v>3126</v>
      </c>
      <c r="G1012" s="737" t="s">
        <v>3620</v>
      </c>
      <c r="H1012" s="737" t="s">
        <v>1499</v>
      </c>
      <c r="I1012" s="737" t="s">
        <v>3621</v>
      </c>
      <c r="J1012" s="737" t="s">
        <v>3622</v>
      </c>
      <c r="K1012" s="737" t="s">
        <v>3623</v>
      </c>
      <c r="L1012" s="738">
        <v>3689.11</v>
      </c>
      <c r="M1012" s="738">
        <v>7378.22</v>
      </c>
      <c r="N1012" s="737">
        <v>2</v>
      </c>
      <c r="O1012" s="820">
        <v>2</v>
      </c>
      <c r="P1012" s="738">
        <v>3689.11</v>
      </c>
      <c r="Q1012" s="753">
        <v>0.5</v>
      </c>
      <c r="R1012" s="737">
        <v>1</v>
      </c>
      <c r="S1012" s="753">
        <v>0.5</v>
      </c>
      <c r="T1012" s="820">
        <v>1</v>
      </c>
      <c r="U1012" s="776">
        <v>0.5</v>
      </c>
    </row>
    <row r="1013" spans="1:21" ht="14.4" customHeight="1" x14ac:dyDescent="0.3">
      <c r="A1013" s="736">
        <v>21</v>
      </c>
      <c r="B1013" s="737" t="s">
        <v>2715</v>
      </c>
      <c r="C1013" s="737" t="s">
        <v>3131</v>
      </c>
      <c r="D1013" s="818" t="s">
        <v>4783</v>
      </c>
      <c r="E1013" s="819" t="s">
        <v>3162</v>
      </c>
      <c r="F1013" s="737" t="s">
        <v>3126</v>
      </c>
      <c r="G1013" s="737" t="s">
        <v>3620</v>
      </c>
      <c r="H1013" s="737" t="s">
        <v>1499</v>
      </c>
      <c r="I1013" s="737" t="s">
        <v>3886</v>
      </c>
      <c r="J1013" s="737" t="s">
        <v>3622</v>
      </c>
      <c r="K1013" s="737" t="s">
        <v>3887</v>
      </c>
      <c r="L1013" s="738">
        <v>3689.11</v>
      </c>
      <c r="M1013" s="738">
        <v>11067.33</v>
      </c>
      <c r="N1013" s="737">
        <v>3</v>
      </c>
      <c r="O1013" s="820">
        <v>3</v>
      </c>
      <c r="P1013" s="738">
        <v>7378.22</v>
      </c>
      <c r="Q1013" s="753">
        <v>0.66666666666666674</v>
      </c>
      <c r="R1013" s="737">
        <v>2</v>
      </c>
      <c r="S1013" s="753">
        <v>0.66666666666666663</v>
      </c>
      <c r="T1013" s="820">
        <v>2</v>
      </c>
      <c r="U1013" s="776">
        <v>0.66666666666666663</v>
      </c>
    </row>
    <row r="1014" spans="1:21" ht="14.4" customHeight="1" x14ac:dyDescent="0.3">
      <c r="A1014" s="736">
        <v>21</v>
      </c>
      <c r="B1014" s="737" t="s">
        <v>2715</v>
      </c>
      <c r="C1014" s="737" t="s">
        <v>3131</v>
      </c>
      <c r="D1014" s="818" t="s">
        <v>4783</v>
      </c>
      <c r="E1014" s="819" t="s">
        <v>3162</v>
      </c>
      <c r="F1014" s="737" t="s">
        <v>3126</v>
      </c>
      <c r="G1014" s="737" t="s">
        <v>3764</v>
      </c>
      <c r="H1014" s="737" t="s">
        <v>555</v>
      </c>
      <c r="I1014" s="737" t="s">
        <v>3765</v>
      </c>
      <c r="J1014" s="737" t="s">
        <v>1453</v>
      </c>
      <c r="K1014" s="737" t="s">
        <v>3174</v>
      </c>
      <c r="L1014" s="738">
        <v>98.75</v>
      </c>
      <c r="M1014" s="738">
        <v>98.75</v>
      </c>
      <c r="N1014" s="737">
        <v>1</v>
      </c>
      <c r="O1014" s="820">
        <v>1</v>
      </c>
      <c r="P1014" s="738">
        <v>98.75</v>
      </c>
      <c r="Q1014" s="753">
        <v>1</v>
      </c>
      <c r="R1014" s="737">
        <v>1</v>
      </c>
      <c r="S1014" s="753">
        <v>1</v>
      </c>
      <c r="T1014" s="820">
        <v>1</v>
      </c>
      <c r="U1014" s="776">
        <v>1</v>
      </c>
    </row>
    <row r="1015" spans="1:21" ht="14.4" customHeight="1" x14ac:dyDescent="0.3">
      <c r="A1015" s="736">
        <v>21</v>
      </c>
      <c r="B1015" s="737" t="s">
        <v>2715</v>
      </c>
      <c r="C1015" s="737" t="s">
        <v>3131</v>
      </c>
      <c r="D1015" s="818" t="s">
        <v>4783</v>
      </c>
      <c r="E1015" s="819" t="s">
        <v>3162</v>
      </c>
      <c r="F1015" s="737" t="s">
        <v>3126</v>
      </c>
      <c r="G1015" s="737" t="s">
        <v>3380</v>
      </c>
      <c r="H1015" s="737" t="s">
        <v>555</v>
      </c>
      <c r="I1015" s="737" t="s">
        <v>783</v>
      </c>
      <c r="J1015" s="737" t="s">
        <v>3382</v>
      </c>
      <c r="K1015" s="737" t="s">
        <v>3492</v>
      </c>
      <c r="L1015" s="738">
        <v>73.989999999999995</v>
      </c>
      <c r="M1015" s="738">
        <v>517.92999999999995</v>
      </c>
      <c r="N1015" s="737">
        <v>7</v>
      </c>
      <c r="O1015" s="820">
        <v>3</v>
      </c>
      <c r="P1015" s="738">
        <v>517.92999999999995</v>
      </c>
      <c r="Q1015" s="753">
        <v>1</v>
      </c>
      <c r="R1015" s="737">
        <v>7</v>
      </c>
      <c r="S1015" s="753">
        <v>1</v>
      </c>
      <c r="T1015" s="820">
        <v>3</v>
      </c>
      <c r="U1015" s="776">
        <v>1</v>
      </c>
    </row>
    <row r="1016" spans="1:21" ht="14.4" customHeight="1" x14ac:dyDescent="0.3">
      <c r="A1016" s="736">
        <v>21</v>
      </c>
      <c r="B1016" s="737" t="s">
        <v>2715</v>
      </c>
      <c r="C1016" s="737" t="s">
        <v>3131</v>
      </c>
      <c r="D1016" s="818" t="s">
        <v>4783</v>
      </c>
      <c r="E1016" s="819" t="s">
        <v>3162</v>
      </c>
      <c r="F1016" s="737" t="s">
        <v>3126</v>
      </c>
      <c r="G1016" s="737" t="s">
        <v>3380</v>
      </c>
      <c r="H1016" s="737" t="s">
        <v>555</v>
      </c>
      <c r="I1016" s="737" t="s">
        <v>3381</v>
      </c>
      <c r="J1016" s="737" t="s">
        <v>3382</v>
      </c>
      <c r="K1016" s="737" t="s">
        <v>3383</v>
      </c>
      <c r="L1016" s="738">
        <v>0</v>
      </c>
      <c r="M1016" s="738">
        <v>0</v>
      </c>
      <c r="N1016" s="737">
        <v>2</v>
      </c>
      <c r="O1016" s="820">
        <v>0.5</v>
      </c>
      <c r="P1016" s="738">
        <v>0</v>
      </c>
      <c r="Q1016" s="753"/>
      <c r="R1016" s="737">
        <v>2</v>
      </c>
      <c r="S1016" s="753">
        <v>1</v>
      </c>
      <c r="T1016" s="820">
        <v>0.5</v>
      </c>
      <c r="U1016" s="776">
        <v>1</v>
      </c>
    </row>
    <row r="1017" spans="1:21" ht="14.4" customHeight="1" x14ac:dyDescent="0.3">
      <c r="A1017" s="736">
        <v>21</v>
      </c>
      <c r="B1017" s="737" t="s">
        <v>2715</v>
      </c>
      <c r="C1017" s="737" t="s">
        <v>3131</v>
      </c>
      <c r="D1017" s="818" t="s">
        <v>4783</v>
      </c>
      <c r="E1017" s="819" t="s">
        <v>3162</v>
      </c>
      <c r="F1017" s="737" t="s">
        <v>3126</v>
      </c>
      <c r="G1017" s="737" t="s">
        <v>3380</v>
      </c>
      <c r="H1017" s="737" t="s">
        <v>555</v>
      </c>
      <c r="I1017" s="737" t="s">
        <v>4096</v>
      </c>
      <c r="J1017" s="737" t="s">
        <v>3382</v>
      </c>
      <c r="K1017" s="737" t="s">
        <v>3492</v>
      </c>
      <c r="L1017" s="738">
        <v>0</v>
      </c>
      <c r="M1017" s="738">
        <v>0</v>
      </c>
      <c r="N1017" s="737">
        <v>7</v>
      </c>
      <c r="O1017" s="820">
        <v>1.5</v>
      </c>
      <c r="P1017" s="738">
        <v>0</v>
      </c>
      <c r="Q1017" s="753"/>
      <c r="R1017" s="737">
        <v>6</v>
      </c>
      <c r="S1017" s="753">
        <v>0.8571428571428571</v>
      </c>
      <c r="T1017" s="820">
        <v>1</v>
      </c>
      <c r="U1017" s="776">
        <v>0.66666666666666663</v>
      </c>
    </row>
    <row r="1018" spans="1:21" ht="14.4" customHeight="1" x14ac:dyDescent="0.3">
      <c r="A1018" s="736">
        <v>21</v>
      </c>
      <c r="B1018" s="737" t="s">
        <v>2715</v>
      </c>
      <c r="C1018" s="737" t="s">
        <v>3131</v>
      </c>
      <c r="D1018" s="818" t="s">
        <v>4783</v>
      </c>
      <c r="E1018" s="819" t="s">
        <v>3162</v>
      </c>
      <c r="F1018" s="737" t="s">
        <v>3126</v>
      </c>
      <c r="G1018" s="737" t="s">
        <v>4176</v>
      </c>
      <c r="H1018" s="737" t="s">
        <v>555</v>
      </c>
      <c r="I1018" s="737" t="s">
        <v>1777</v>
      </c>
      <c r="J1018" s="737" t="s">
        <v>1778</v>
      </c>
      <c r="K1018" s="737" t="s">
        <v>4177</v>
      </c>
      <c r="L1018" s="738">
        <v>61.97</v>
      </c>
      <c r="M1018" s="738">
        <v>61.97</v>
      </c>
      <c r="N1018" s="737">
        <v>1</v>
      </c>
      <c r="O1018" s="820">
        <v>1</v>
      </c>
      <c r="P1018" s="738">
        <v>61.97</v>
      </c>
      <c r="Q1018" s="753">
        <v>1</v>
      </c>
      <c r="R1018" s="737">
        <v>1</v>
      </c>
      <c r="S1018" s="753">
        <v>1</v>
      </c>
      <c r="T1018" s="820">
        <v>1</v>
      </c>
      <c r="U1018" s="776">
        <v>1</v>
      </c>
    </row>
    <row r="1019" spans="1:21" ht="14.4" customHeight="1" x14ac:dyDescent="0.3">
      <c r="A1019" s="736">
        <v>21</v>
      </c>
      <c r="B1019" s="737" t="s">
        <v>2715</v>
      </c>
      <c r="C1019" s="737" t="s">
        <v>3131</v>
      </c>
      <c r="D1019" s="818" t="s">
        <v>4783</v>
      </c>
      <c r="E1019" s="819" t="s">
        <v>3162</v>
      </c>
      <c r="F1019" s="737" t="s">
        <v>3126</v>
      </c>
      <c r="G1019" s="737" t="s">
        <v>3230</v>
      </c>
      <c r="H1019" s="737" t="s">
        <v>555</v>
      </c>
      <c r="I1019" s="737" t="s">
        <v>4178</v>
      </c>
      <c r="J1019" s="737" t="s">
        <v>4179</v>
      </c>
      <c r="K1019" s="737" t="s">
        <v>4180</v>
      </c>
      <c r="L1019" s="738">
        <v>58.63</v>
      </c>
      <c r="M1019" s="738">
        <v>117.26</v>
      </c>
      <c r="N1019" s="737">
        <v>2</v>
      </c>
      <c r="O1019" s="820">
        <v>1</v>
      </c>
      <c r="P1019" s="738">
        <v>58.63</v>
      </c>
      <c r="Q1019" s="753">
        <v>0.5</v>
      </c>
      <c r="R1019" s="737">
        <v>1</v>
      </c>
      <c r="S1019" s="753">
        <v>0.5</v>
      </c>
      <c r="T1019" s="820">
        <v>0.5</v>
      </c>
      <c r="U1019" s="776">
        <v>0.5</v>
      </c>
    </row>
    <row r="1020" spans="1:21" ht="14.4" customHeight="1" x14ac:dyDescent="0.3">
      <c r="A1020" s="736">
        <v>21</v>
      </c>
      <c r="B1020" s="737" t="s">
        <v>2715</v>
      </c>
      <c r="C1020" s="737" t="s">
        <v>3131</v>
      </c>
      <c r="D1020" s="818" t="s">
        <v>4783</v>
      </c>
      <c r="E1020" s="819" t="s">
        <v>3162</v>
      </c>
      <c r="F1020" s="737" t="s">
        <v>3126</v>
      </c>
      <c r="G1020" s="737" t="s">
        <v>3230</v>
      </c>
      <c r="H1020" s="737" t="s">
        <v>555</v>
      </c>
      <c r="I1020" s="737" t="s">
        <v>3231</v>
      </c>
      <c r="J1020" s="737" t="s">
        <v>3232</v>
      </c>
      <c r="K1020" s="737" t="s">
        <v>3192</v>
      </c>
      <c r="L1020" s="738">
        <v>58.62</v>
      </c>
      <c r="M1020" s="738">
        <v>58.62</v>
      </c>
      <c r="N1020" s="737">
        <v>1</v>
      </c>
      <c r="O1020" s="820">
        <v>0.5</v>
      </c>
      <c r="P1020" s="738">
        <v>58.62</v>
      </c>
      <c r="Q1020" s="753">
        <v>1</v>
      </c>
      <c r="R1020" s="737">
        <v>1</v>
      </c>
      <c r="S1020" s="753">
        <v>1</v>
      </c>
      <c r="T1020" s="820">
        <v>0.5</v>
      </c>
      <c r="U1020" s="776">
        <v>1</v>
      </c>
    </row>
    <row r="1021" spans="1:21" ht="14.4" customHeight="1" x14ac:dyDescent="0.3">
      <c r="A1021" s="736">
        <v>21</v>
      </c>
      <c r="B1021" s="737" t="s">
        <v>2715</v>
      </c>
      <c r="C1021" s="737" t="s">
        <v>3131</v>
      </c>
      <c r="D1021" s="818" t="s">
        <v>4783</v>
      </c>
      <c r="E1021" s="819" t="s">
        <v>3162</v>
      </c>
      <c r="F1021" s="737" t="s">
        <v>3126</v>
      </c>
      <c r="G1021" s="737" t="s">
        <v>3825</v>
      </c>
      <c r="H1021" s="737" t="s">
        <v>555</v>
      </c>
      <c r="I1021" s="737" t="s">
        <v>4181</v>
      </c>
      <c r="J1021" s="737" t="s">
        <v>4182</v>
      </c>
      <c r="K1021" s="737" t="s">
        <v>4183</v>
      </c>
      <c r="L1021" s="738">
        <v>221.29</v>
      </c>
      <c r="M1021" s="738">
        <v>221.29</v>
      </c>
      <c r="N1021" s="737">
        <v>1</v>
      </c>
      <c r="O1021" s="820">
        <v>1</v>
      </c>
      <c r="P1021" s="738">
        <v>221.29</v>
      </c>
      <c r="Q1021" s="753">
        <v>1</v>
      </c>
      <c r="R1021" s="737">
        <v>1</v>
      </c>
      <c r="S1021" s="753">
        <v>1</v>
      </c>
      <c r="T1021" s="820">
        <v>1</v>
      </c>
      <c r="U1021" s="776">
        <v>1</v>
      </c>
    </row>
    <row r="1022" spans="1:21" ht="14.4" customHeight="1" x14ac:dyDescent="0.3">
      <c r="A1022" s="736">
        <v>21</v>
      </c>
      <c r="B1022" s="737" t="s">
        <v>2715</v>
      </c>
      <c r="C1022" s="737" t="s">
        <v>3131</v>
      </c>
      <c r="D1022" s="818" t="s">
        <v>4783</v>
      </c>
      <c r="E1022" s="819" t="s">
        <v>3162</v>
      </c>
      <c r="F1022" s="737" t="s">
        <v>3126</v>
      </c>
      <c r="G1022" s="737" t="s">
        <v>3233</v>
      </c>
      <c r="H1022" s="737" t="s">
        <v>555</v>
      </c>
      <c r="I1022" s="737" t="s">
        <v>4184</v>
      </c>
      <c r="J1022" s="737" t="s">
        <v>4185</v>
      </c>
      <c r="K1022" s="737" t="s">
        <v>4186</v>
      </c>
      <c r="L1022" s="738">
        <v>380.18</v>
      </c>
      <c r="M1022" s="738">
        <v>760.36</v>
      </c>
      <c r="N1022" s="737">
        <v>2</v>
      </c>
      <c r="O1022" s="820">
        <v>0.5</v>
      </c>
      <c r="P1022" s="738">
        <v>760.36</v>
      </c>
      <c r="Q1022" s="753">
        <v>1</v>
      </c>
      <c r="R1022" s="737">
        <v>2</v>
      </c>
      <c r="S1022" s="753">
        <v>1</v>
      </c>
      <c r="T1022" s="820">
        <v>0.5</v>
      </c>
      <c r="U1022" s="776">
        <v>1</v>
      </c>
    </row>
    <row r="1023" spans="1:21" ht="14.4" customHeight="1" x14ac:dyDescent="0.3">
      <c r="A1023" s="736">
        <v>21</v>
      </c>
      <c r="B1023" s="737" t="s">
        <v>2715</v>
      </c>
      <c r="C1023" s="737" t="s">
        <v>3131</v>
      </c>
      <c r="D1023" s="818" t="s">
        <v>4783</v>
      </c>
      <c r="E1023" s="819" t="s">
        <v>3162</v>
      </c>
      <c r="F1023" s="737" t="s">
        <v>3126</v>
      </c>
      <c r="G1023" s="737" t="s">
        <v>3630</v>
      </c>
      <c r="H1023" s="737" t="s">
        <v>555</v>
      </c>
      <c r="I1023" s="737" t="s">
        <v>3631</v>
      </c>
      <c r="J1023" s="737" t="s">
        <v>1983</v>
      </c>
      <c r="K1023" s="737" t="s">
        <v>3375</v>
      </c>
      <c r="L1023" s="738">
        <v>0</v>
      </c>
      <c r="M1023" s="738">
        <v>0</v>
      </c>
      <c r="N1023" s="737">
        <v>5</v>
      </c>
      <c r="O1023" s="820">
        <v>5</v>
      </c>
      <c r="P1023" s="738">
        <v>0</v>
      </c>
      <c r="Q1023" s="753"/>
      <c r="R1023" s="737">
        <v>1</v>
      </c>
      <c r="S1023" s="753">
        <v>0.2</v>
      </c>
      <c r="T1023" s="820">
        <v>1</v>
      </c>
      <c r="U1023" s="776">
        <v>0.2</v>
      </c>
    </row>
    <row r="1024" spans="1:21" ht="14.4" customHeight="1" x14ac:dyDescent="0.3">
      <c r="A1024" s="736">
        <v>21</v>
      </c>
      <c r="B1024" s="737" t="s">
        <v>2715</v>
      </c>
      <c r="C1024" s="737" t="s">
        <v>3131</v>
      </c>
      <c r="D1024" s="818" t="s">
        <v>4783</v>
      </c>
      <c r="E1024" s="819" t="s">
        <v>3162</v>
      </c>
      <c r="F1024" s="737" t="s">
        <v>3126</v>
      </c>
      <c r="G1024" s="737" t="s">
        <v>3496</v>
      </c>
      <c r="H1024" s="737" t="s">
        <v>555</v>
      </c>
      <c r="I1024" s="737" t="s">
        <v>4187</v>
      </c>
      <c r="J1024" s="737" t="s">
        <v>3633</v>
      </c>
      <c r="K1024" s="737" t="s">
        <v>4188</v>
      </c>
      <c r="L1024" s="738">
        <v>0</v>
      </c>
      <c r="M1024" s="738">
        <v>0</v>
      </c>
      <c r="N1024" s="737">
        <v>13</v>
      </c>
      <c r="O1024" s="820">
        <v>4</v>
      </c>
      <c r="P1024" s="738">
        <v>0</v>
      </c>
      <c r="Q1024" s="753"/>
      <c r="R1024" s="737">
        <v>9</v>
      </c>
      <c r="S1024" s="753">
        <v>0.69230769230769229</v>
      </c>
      <c r="T1024" s="820">
        <v>2</v>
      </c>
      <c r="U1024" s="776">
        <v>0.5</v>
      </c>
    </row>
    <row r="1025" spans="1:21" ht="14.4" customHeight="1" x14ac:dyDescent="0.3">
      <c r="A1025" s="736">
        <v>21</v>
      </c>
      <c r="B1025" s="737" t="s">
        <v>2715</v>
      </c>
      <c r="C1025" s="737" t="s">
        <v>3131</v>
      </c>
      <c r="D1025" s="818" t="s">
        <v>4783</v>
      </c>
      <c r="E1025" s="819" t="s">
        <v>3162</v>
      </c>
      <c r="F1025" s="737" t="s">
        <v>3126</v>
      </c>
      <c r="G1025" s="737" t="s">
        <v>3496</v>
      </c>
      <c r="H1025" s="737" t="s">
        <v>1499</v>
      </c>
      <c r="I1025" s="737" t="s">
        <v>3497</v>
      </c>
      <c r="J1025" s="737" t="s">
        <v>3498</v>
      </c>
      <c r="K1025" s="737" t="s">
        <v>3499</v>
      </c>
      <c r="L1025" s="738">
        <v>550.39</v>
      </c>
      <c r="M1025" s="738">
        <v>40178.47</v>
      </c>
      <c r="N1025" s="737">
        <v>73</v>
      </c>
      <c r="O1025" s="820">
        <v>26</v>
      </c>
      <c r="P1025" s="738">
        <v>19814.04</v>
      </c>
      <c r="Q1025" s="753">
        <v>0.49315068493150688</v>
      </c>
      <c r="R1025" s="737">
        <v>36</v>
      </c>
      <c r="S1025" s="753">
        <v>0.49315068493150682</v>
      </c>
      <c r="T1025" s="820">
        <v>13.5</v>
      </c>
      <c r="U1025" s="776">
        <v>0.51923076923076927</v>
      </c>
    </row>
    <row r="1026" spans="1:21" ht="14.4" customHeight="1" x14ac:dyDescent="0.3">
      <c r="A1026" s="736">
        <v>21</v>
      </c>
      <c r="B1026" s="737" t="s">
        <v>2715</v>
      </c>
      <c r="C1026" s="737" t="s">
        <v>3131</v>
      </c>
      <c r="D1026" s="818" t="s">
        <v>4783</v>
      </c>
      <c r="E1026" s="819" t="s">
        <v>3162</v>
      </c>
      <c r="F1026" s="737" t="s">
        <v>3126</v>
      </c>
      <c r="G1026" s="737" t="s">
        <v>3496</v>
      </c>
      <c r="H1026" s="737" t="s">
        <v>555</v>
      </c>
      <c r="I1026" s="737" t="s">
        <v>4189</v>
      </c>
      <c r="J1026" s="737" t="s">
        <v>3498</v>
      </c>
      <c r="K1026" s="737" t="s">
        <v>4190</v>
      </c>
      <c r="L1026" s="738">
        <v>0</v>
      </c>
      <c r="M1026" s="738">
        <v>0</v>
      </c>
      <c r="N1026" s="737">
        <v>1</v>
      </c>
      <c r="O1026" s="820">
        <v>1</v>
      </c>
      <c r="P1026" s="738">
        <v>0</v>
      </c>
      <c r="Q1026" s="753"/>
      <c r="R1026" s="737">
        <v>1</v>
      </c>
      <c r="S1026" s="753">
        <v>1</v>
      </c>
      <c r="T1026" s="820">
        <v>1</v>
      </c>
      <c r="U1026" s="776">
        <v>1</v>
      </c>
    </row>
    <row r="1027" spans="1:21" ht="14.4" customHeight="1" x14ac:dyDescent="0.3">
      <c r="A1027" s="736">
        <v>21</v>
      </c>
      <c r="B1027" s="737" t="s">
        <v>2715</v>
      </c>
      <c r="C1027" s="737" t="s">
        <v>3131</v>
      </c>
      <c r="D1027" s="818" t="s">
        <v>4783</v>
      </c>
      <c r="E1027" s="819" t="s">
        <v>3162</v>
      </c>
      <c r="F1027" s="737" t="s">
        <v>3126</v>
      </c>
      <c r="G1027" s="737" t="s">
        <v>4191</v>
      </c>
      <c r="H1027" s="737" t="s">
        <v>555</v>
      </c>
      <c r="I1027" s="737" t="s">
        <v>4192</v>
      </c>
      <c r="J1027" s="737" t="s">
        <v>4193</v>
      </c>
      <c r="K1027" s="737" t="s">
        <v>3590</v>
      </c>
      <c r="L1027" s="738">
        <v>0</v>
      </c>
      <c r="M1027" s="738">
        <v>0</v>
      </c>
      <c r="N1027" s="737">
        <v>1</v>
      </c>
      <c r="O1027" s="820"/>
      <c r="P1027" s="738">
        <v>0</v>
      </c>
      <c r="Q1027" s="753"/>
      <c r="R1027" s="737">
        <v>1</v>
      </c>
      <c r="S1027" s="753">
        <v>1</v>
      </c>
      <c r="T1027" s="820"/>
      <c r="U1027" s="776"/>
    </row>
    <row r="1028" spans="1:21" ht="14.4" customHeight="1" x14ac:dyDescent="0.3">
      <c r="A1028" s="736">
        <v>21</v>
      </c>
      <c r="B1028" s="737" t="s">
        <v>2715</v>
      </c>
      <c r="C1028" s="737" t="s">
        <v>3131</v>
      </c>
      <c r="D1028" s="818" t="s">
        <v>4783</v>
      </c>
      <c r="E1028" s="819" t="s">
        <v>3162</v>
      </c>
      <c r="F1028" s="737" t="s">
        <v>3126</v>
      </c>
      <c r="G1028" s="737" t="s">
        <v>3771</v>
      </c>
      <c r="H1028" s="737" t="s">
        <v>1499</v>
      </c>
      <c r="I1028" s="737" t="s">
        <v>4194</v>
      </c>
      <c r="J1028" s="737" t="s">
        <v>4195</v>
      </c>
      <c r="K1028" s="737" t="s">
        <v>4196</v>
      </c>
      <c r="L1028" s="738">
        <v>79.03</v>
      </c>
      <c r="M1028" s="738">
        <v>79.03</v>
      </c>
      <c r="N1028" s="737">
        <v>1</v>
      </c>
      <c r="O1028" s="820">
        <v>0.5</v>
      </c>
      <c r="P1028" s="738">
        <v>79.03</v>
      </c>
      <c r="Q1028" s="753">
        <v>1</v>
      </c>
      <c r="R1028" s="737">
        <v>1</v>
      </c>
      <c r="S1028" s="753">
        <v>1</v>
      </c>
      <c r="T1028" s="820">
        <v>0.5</v>
      </c>
      <c r="U1028" s="776">
        <v>1</v>
      </c>
    </row>
    <row r="1029" spans="1:21" ht="14.4" customHeight="1" x14ac:dyDescent="0.3">
      <c r="A1029" s="736">
        <v>21</v>
      </c>
      <c r="B1029" s="737" t="s">
        <v>2715</v>
      </c>
      <c r="C1029" s="737" t="s">
        <v>3131</v>
      </c>
      <c r="D1029" s="818" t="s">
        <v>4783</v>
      </c>
      <c r="E1029" s="819" t="s">
        <v>3162</v>
      </c>
      <c r="F1029" s="737" t="s">
        <v>3126</v>
      </c>
      <c r="G1029" s="737" t="s">
        <v>4197</v>
      </c>
      <c r="H1029" s="737" t="s">
        <v>555</v>
      </c>
      <c r="I1029" s="737" t="s">
        <v>4198</v>
      </c>
      <c r="J1029" s="737" t="s">
        <v>4199</v>
      </c>
      <c r="K1029" s="737" t="s">
        <v>2994</v>
      </c>
      <c r="L1029" s="738">
        <v>52.04</v>
      </c>
      <c r="M1029" s="738">
        <v>52.04</v>
      </c>
      <c r="N1029" s="737">
        <v>1</v>
      </c>
      <c r="O1029" s="820">
        <v>1</v>
      </c>
      <c r="P1029" s="738">
        <v>52.04</v>
      </c>
      <c r="Q1029" s="753">
        <v>1</v>
      </c>
      <c r="R1029" s="737">
        <v>1</v>
      </c>
      <c r="S1029" s="753">
        <v>1</v>
      </c>
      <c r="T1029" s="820">
        <v>1</v>
      </c>
      <c r="U1029" s="776">
        <v>1</v>
      </c>
    </row>
    <row r="1030" spans="1:21" ht="14.4" customHeight="1" x14ac:dyDescent="0.3">
      <c r="A1030" s="736">
        <v>21</v>
      </c>
      <c r="B1030" s="737" t="s">
        <v>2715</v>
      </c>
      <c r="C1030" s="737" t="s">
        <v>3131</v>
      </c>
      <c r="D1030" s="818" t="s">
        <v>4783</v>
      </c>
      <c r="E1030" s="819" t="s">
        <v>3162</v>
      </c>
      <c r="F1030" s="737" t="s">
        <v>3126</v>
      </c>
      <c r="G1030" s="737" t="s">
        <v>3312</v>
      </c>
      <c r="H1030" s="737" t="s">
        <v>555</v>
      </c>
      <c r="I1030" s="737" t="s">
        <v>871</v>
      </c>
      <c r="J1030" s="737" t="s">
        <v>872</v>
      </c>
      <c r="K1030" s="737" t="s">
        <v>3384</v>
      </c>
      <c r="L1030" s="738">
        <v>0</v>
      </c>
      <c r="M1030" s="738">
        <v>0</v>
      </c>
      <c r="N1030" s="737">
        <v>1</v>
      </c>
      <c r="O1030" s="820">
        <v>1</v>
      </c>
      <c r="P1030" s="738">
        <v>0</v>
      </c>
      <c r="Q1030" s="753"/>
      <c r="R1030" s="737">
        <v>1</v>
      </c>
      <c r="S1030" s="753">
        <v>1</v>
      </c>
      <c r="T1030" s="820">
        <v>1</v>
      </c>
      <c r="U1030" s="776">
        <v>1</v>
      </c>
    </row>
    <row r="1031" spans="1:21" ht="14.4" customHeight="1" x14ac:dyDescent="0.3">
      <c r="A1031" s="736">
        <v>21</v>
      </c>
      <c r="B1031" s="737" t="s">
        <v>2715</v>
      </c>
      <c r="C1031" s="737" t="s">
        <v>3131</v>
      </c>
      <c r="D1031" s="818" t="s">
        <v>4783</v>
      </c>
      <c r="E1031" s="819" t="s">
        <v>3162</v>
      </c>
      <c r="F1031" s="737" t="s">
        <v>3126</v>
      </c>
      <c r="G1031" s="737" t="s">
        <v>3385</v>
      </c>
      <c r="H1031" s="737" t="s">
        <v>555</v>
      </c>
      <c r="I1031" s="737" t="s">
        <v>3386</v>
      </c>
      <c r="J1031" s="737" t="s">
        <v>3387</v>
      </c>
      <c r="K1031" s="737" t="s">
        <v>3388</v>
      </c>
      <c r="L1031" s="738">
        <v>256.67</v>
      </c>
      <c r="M1031" s="738">
        <v>3336.71</v>
      </c>
      <c r="N1031" s="737">
        <v>13</v>
      </c>
      <c r="O1031" s="820">
        <v>13</v>
      </c>
      <c r="P1031" s="738">
        <v>1283.3500000000001</v>
      </c>
      <c r="Q1031" s="753">
        <v>0.38461538461538464</v>
      </c>
      <c r="R1031" s="737">
        <v>5</v>
      </c>
      <c r="S1031" s="753">
        <v>0.38461538461538464</v>
      </c>
      <c r="T1031" s="820">
        <v>5</v>
      </c>
      <c r="U1031" s="776">
        <v>0.38461538461538464</v>
      </c>
    </row>
    <row r="1032" spans="1:21" ht="14.4" customHeight="1" x14ac:dyDescent="0.3">
      <c r="A1032" s="736">
        <v>21</v>
      </c>
      <c r="B1032" s="737" t="s">
        <v>2715</v>
      </c>
      <c r="C1032" s="737" t="s">
        <v>3131</v>
      </c>
      <c r="D1032" s="818" t="s">
        <v>4783</v>
      </c>
      <c r="E1032" s="819" t="s">
        <v>3162</v>
      </c>
      <c r="F1032" s="737" t="s">
        <v>3126</v>
      </c>
      <c r="G1032" s="737" t="s">
        <v>4200</v>
      </c>
      <c r="H1032" s="737" t="s">
        <v>555</v>
      </c>
      <c r="I1032" s="737" t="s">
        <v>4201</v>
      </c>
      <c r="J1032" s="737" t="s">
        <v>4202</v>
      </c>
      <c r="K1032" s="737" t="s">
        <v>4203</v>
      </c>
      <c r="L1032" s="738">
        <v>140.72</v>
      </c>
      <c r="M1032" s="738">
        <v>281.44</v>
      </c>
      <c r="N1032" s="737">
        <v>2</v>
      </c>
      <c r="O1032" s="820">
        <v>0.5</v>
      </c>
      <c r="P1032" s="738"/>
      <c r="Q1032" s="753">
        <v>0</v>
      </c>
      <c r="R1032" s="737"/>
      <c r="S1032" s="753">
        <v>0</v>
      </c>
      <c r="T1032" s="820"/>
      <c r="U1032" s="776">
        <v>0</v>
      </c>
    </row>
    <row r="1033" spans="1:21" ht="14.4" customHeight="1" x14ac:dyDescent="0.3">
      <c r="A1033" s="736">
        <v>21</v>
      </c>
      <c r="B1033" s="737" t="s">
        <v>2715</v>
      </c>
      <c r="C1033" s="737" t="s">
        <v>3131</v>
      </c>
      <c r="D1033" s="818" t="s">
        <v>4783</v>
      </c>
      <c r="E1033" s="819" t="s">
        <v>3162</v>
      </c>
      <c r="F1033" s="737" t="s">
        <v>3126</v>
      </c>
      <c r="G1033" s="737" t="s">
        <v>4204</v>
      </c>
      <c r="H1033" s="737" t="s">
        <v>555</v>
      </c>
      <c r="I1033" s="737" t="s">
        <v>4205</v>
      </c>
      <c r="J1033" s="737" t="s">
        <v>4206</v>
      </c>
      <c r="K1033" s="737" t="s">
        <v>3192</v>
      </c>
      <c r="L1033" s="738">
        <v>1650.85</v>
      </c>
      <c r="M1033" s="738">
        <v>3301.7</v>
      </c>
      <c r="N1033" s="737">
        <v>2</v>
      </c>
      <c r="O1033" s="820">
        <v>1</v>
      </c>
      <c r="P1033" s="738"/>
      <c r="Q1033" s="753">
        <v>0</v>
      </c>
      <c r="R1033" s="737"/>
      <c r="S1033" s="753">
        <v>0</v>
      </c>
      <c r="T1033" s="820"/>
      <c r="U1033" s="776">
        <v>0</v>
      </c>
    </row>
    <row r="1034" spans="1:21" ht="14.4" customHeight="1" x14ac:dyDescent="0.3">
      <c r="A1034" s="736">
        <v>21</v>
      </c>
      <c r="B1034" s="737" t="s">
        <v>2715</v>
      </c>
      <c r="C1034" s="737" t="s">
        <v>3131</v>
      </c>
      <c r="D1034" s="818" t="s">
        <v>4783</v>
      </c>
      <c r="E1034" s="819" t="s">
        <v>3162</v>
      </c>
      <c r="F1034" s="737" t="s">
        <v>3126</v>
      </c>
      <c r="G1034" s="737" t="s">
        <v>3236</v>
      </c>
      <c r="H1034" s="737" t="s">
        <v>555</v>
      </c>
      <c r="I1034" s="737" t="s">
        <v>4101</v>
      </c>
      <c r="J1034" s="737" t="s">
        <v>4102</v>
      </c>
      <c r="K1034" s="737" t="s">
        <v>4103</v>
      </c>
      <c r="L1034" s="738">
        <v>727.03</v>
      </c>
      <c r="M1034" s="738">
        <v>2181.09</v>
      </c>
      <c r="N1034" s="737">
        <v>3</v>
      </c>
      <c r="O1034" s="820">
        <v>1</v>
      </c>
      <c r="P1034" s="738">
        <v>2181.09</v>
      </c>
      <c r="Q1034" s="753">
        <v>1</v>
      </c>
      <c r="R1034" s="737">
        <v>3</v>
      </c>
      <c r="S1034" s="753">
        <v>1</v>
      </c>
      <c r="T1034" s="820">
        <v>1</v>
      </c>
      <c r="U1034" s="776">
        <v>1</v>
      </c>
    </row>
    <row r="1035" spans="1:21" ht="14.4" customHeight="1" x14ac:dyDescent="0.3">
      <c r="A1035" s="736">
        <v>21</v>
      </c>
      <c r="B1035" s="737" t="s">
        <v>2715</v>
      </c>
      <c r="C1035" s="737" t="s">
        <v>3131</v>
      </c>
      <c r="D1035" s="818" t="s">
        <v>4783</v>
      </c>
      <c r="E1035" s="819" t="s">
        <v>3162</v>
      </c>
      <c r="F1035" s="737" t="s">
        <v>3126</v>
      </c>
      <c r="G1035" s="737" t="s">
        <v>3236</v>
      </c>
      <c r="H1035" s="737" t="s">
        <v>555</v>
      </c>
      <c r="I1035" s="737" t="s">
        <v>3237</v>
      </c>
      <c r="J1035" s="737" t="s">
        <v>3238</v>
      </c>
      <c r="K1035" s="737" t="s">
        <v>3239</v>
      </c>
      <c r="L1035" s="738">
        <v>727.03</v>
      </c>
      <c r="M1035" s="738">
        <v>4362.18</v>
      </c>
      <c r="N1035" s="737">
        <v>6</v>
      </c>
      <c r="O1035" s="820">
        <v>2</v>
      </c>
      <c r="P1035" s="738">
        <v>4362.18</v>
      </c>
      <c r="Q1035" s="753">
        <v>1</v>
      </c>
      <c r="R1035" s="737">
        <v>6</v>
      </c>
      <c r="S1035" s="753">
        <v>1</v>
      </c>
      <c r="T1035" s="820">
        <v>2</v>
      </c>
      <c r="U1035" s="776">
        <v>1</v>
      </c>
    </row>
    <row r="1036" spans="1:21" ht="14.4" customHeight="1" x14ac:dyDescent="0.3">
      <c r="A1036" s="736">
        <v>21</v>
      </c>
      <c r="B1036" s="737" t="s">
        <v>2715</v>
      </c>
      <c r="C1036" s="737" t="s">
        <v>3131</v>
      </c>
      <c r="D1036" s="818" t="s">
        <v>4783</v>
      </c>
      <c r="E1036" s="819" t="s">
        <v>3162</v>
      </c>
      <c r="F1036" s="737" t="s">
        <v>3126</v>
      </c>
      <c r="G1036" s="737" t="s">
        <v>3236</v>
      </c>
      <c r="H1036" s="737" t="s">
        <v>555</v>
      </c>
      <c r="I1036" s="737" t="s">
        <v>2148</v>
      </c>
      <c r="J1036" s="737" t="s">
        <v>2149</v>
      </c>
      <c r="K1036" s="737" t="s">
        <v>3890</v>
      </c>
      <c r="L1036" s="738">
        <v>1454.05</v>
      </c>
      <c r="M1036" s="738">
        <v>10178.349999999999</v>
      </c>
      <c r="N1036" s="737">
        <v>7</v>
      </c>
      <c r="O1036" s="820">
        <v>5.5</v>
      </c>
      <c r="P1036" s="738">
        <v>10178.349999999999</v>
      </c>
      <c r="Q1036" s="753">
        <v>1</v>
      </c>
      <c r="R1036" s="737">
        <v>7</v>
      </c>
      <c r="S1036" s="753">
        <v>1</v>
      </c>
      <c r="T1036" s="820">
        <v>5.5</v>
      </c>
      <c r="U1036" s="776">
        <v>1</v>
      </c>
    </row>
    <row r="1037" spans="1:21" ht="14.4" customHeight="1" x14ac:dyDescent="0.3">
      <c r="A1037" s="736">
        <v>21</v>
      </c>
      <c r="B1037" s="737" t="s">
        <v>2715</v>
      </c>
      <c r="C1037" s="737" t="s">
        <v>3131</v>
      </c>
      <c r="D1037" s="818" t="s">
        <v>4783</v>
      </c>
      <c r="E1037" s="819" t="s">
        <v>3162</v>
      </c>
      <c r="F1037" s="737" t="s">
        <v>3126</v>
      </c>
      <c r="G1037" s="737" t="s">
        <v>4207</v>
      </c>
      <c r="H1037" s="737" t="s">
        <v>1499</v>
      </c>
      <c r="I1037" s="737" t="s">
        <v>4208</v>
      </c>
      <c r="J1037" s="737" t="s">
        <v>2240</v>
      </c>
      <c r="K1037" s="737" t="s">
        <v>4209</v>
      </c>
      <c r="L1037" s="738">
        <v>146.9</v>
      </c>
      <c r="M1037" s="738">
        <v>146.9</v>
      </c>
      <c r="N1037" s="737">
        <v>1</v>
      </c>
      <c r="O1037" s="820">
        <v>0.5</v>
      </c>
      <c r="P1037" s="738">
        <v>146.9</v>
      </c>
      <c r="Q1037" s="753">
        <v>1</v>
      </c>
      <c r="R1037" s="737">
        <v>1</v>
      </c>
      <c r="S1037" s="753">
        <v>1</v>
      </c>
      <c r="T1037" s="820">
        <v>0.5</v>
      </c>
      <c r="U1037" s="776">
        <v>1</v>
      </c>
    </row>
    <row r="1038" spans="1:21" ht="14.4" customHeight="1" x14ac:dyDescent="0.3">
      <c r="A1038" s="736">
        <v>21</v>
      </c>
      <c r="B1038" s="737" t="s">
        <v>2715</v>
      </c>
      <c r="C1038" s="737" t="s">
        <v>3131</v>
      </c>
      <c r="D1038" s="818" t="s">
        <v>4783</v>
      </c>
      <c r="E1038" s="819" t="s">
        <v>3162</v>
      </c>
      <c r="F1038" s="737" t="s">
        <v>3126</v>
      </c>
      <c r="G1038" s="737" t="s">
        <v>4207</v>
      </c>
      <c r="H1038" s="737" t="s">
        <v>1499</v>
      </c>
      <c r="I1038" s="737" t="s">
        <v>4210</v>
      </c>
      <c r="J1038" s="737" t="s">
        <v>2240</v>
      </c>
      <c r="K1038" s="737" t="s">
        <v>4211</v>
      </c>
      <c r="L1038" s="738">
        <v>146.9</v>
      </c>
      <c r="M1038" s="738">
        <v>146.9</v>
      </c>
      <c r="N1038" s="737">
        <v>1</v>
      </c>
      <c r="O1038" s="820">
        <v>0.5</v>
      </c>
      <c r="P1038" s="738"/>
      <c r="Q1038" s="753">
        <v>0</v>
      </c>
      <c r="R1038" s="737"/>
      <c r="S1038" s="753">
        <v>0</v>
      </c>
      <c r="T1038" s="820"/>
      <c r="U1038" s="776">
        <v>0</v>
      </c>
    </row>
    <row r="1039" spans="1:21" ht="14.4" customHeight="1" x14ac:dyDescent="0.3">
      <c r="A1039" s="736">
        <v>21</v>
      </c>
      <c r="B1039" s="737" t="s">
        <v>2715</v>
      </c>
      <c r="C1039" s="737" t="s">
        <v>3131</v>
      </c>
      <c r="D1039" s="818" t="s">
        <v>4783</v>
      </c>
      <c r="E1039" s="819" t="s">
        <v>3162</v>
      </c>
      <c r="F1039" s="737" t="s">
        <v>3126</v>
      </c>
      <c r="G1039" s="737" t="s">
        <v>3240</v>
      </c>
      <c r="H1039" s="737" t="s">
        <v>555</v>
      </c>
      <c r="I1039" s="737" t="s">
        <v>875</v>
      </c>
      <c r="J1039" s="737" t="s">
        <v>876</v>
      </c>
      <c r="K1039" s="737" t="s">
        <v>3241</v>
      </c>
      <c r="L1039" s="738">
        <v>53.57</v>
      </c>
      <c r="M1039" s="738">
        <v>428.56</v>
      </c>
      <c r="N1039" s="737">
        <v>8</v>
      </c>
      <c r="O1039" s="820">
        <v>4.5</v>
      </c>
      <c r="P1039" s="738">
        <v>374.99</v>
      </c>
      <c r="Q1039" s="753">
        <v>0.875</v>
      </c>
      <c r="R1039" s="737">
        <v>7</v>
      </c>
      <c r="S1039" s="753">
        <v>0.875</v>
      </c>
      <c r="T1039" s="820">
        <v>3.5</v>
      </c>
      <c r="U1039" s="776">
        <v>0.77777777777777779</v>
      </c>
    </row>
    <row r="1040" spans="1:21" ht="14.4" customHeight="1" x14ac:dyDescent="0.3">
      <c r="A1040" s="736">
        <v>21</v>
      </c>
      <c r="B1040" s="737" t="s">
        <v>2715</v>
      </c>
      <c r="C1040" s="737" t="s">
        <v>3131</v>
      </c>
      <c r="D1040" s="818" t="s">
        <v>4783</v>
      </c>
      <c r="E1040" s="819" t="s">
        <v>3162</v>
      </c>
      <c r="F1040" s="737" t="s">
        <v>3126</v>
      </c>
      <c r="G1040" s="737" t="s">
        <v>3242</v>
      </c>
      <c r="H1040" s="737" t="s">
        <v>555</v>
      </c>
      <c r="I1040" s="737" t="s">
        <v>4212</v>
      </c>
      <c r="J1040" s="737" t="s">
        <v>4213</v>
      </c>
      <c r="K1040" s="737" t="s">
        <v>3194</v>
      </c>
      <c r="L1040" s="738">
        <v>54.99</v>
      </c>
      <c r="M1040" s="738">
        <v>109.98</v>
      </c>
      <c r="N1040" s="737">
        <v>2</v>
      </c>
      <c r="O1040" s="820">
        <v>0.5</v>
      </c>
      <c r="P1040" s="738"/>
      <c r="Q1040" s="753">
        <v>0</v>
      </c>
      <c r="R1040" s="737"/>
      <c r="S1040" s="753">
        <v>0</v>
      </c>
      <c r="T1040" s="820"/>
      <c r="U1040" s="776">
        <v>0</v>
      </c>
    </row>
    <row r="1041" spans="1:21" ht="14.4" customHeight="1" x14ac:dyDescent="0.3">
      <c r="A1041" s="736">
        <v>21</v>
      </c>
      <c r="B1041" s="737" t="s">
        <v>2715</v>
      </c>
      <c r="C1041" s="737" t="s">
        <v>3131</v>
      </c>
      <c r="D1041" s="818" t="s">
        <v>4783</v>
      </c>
      <c r="E1041" s="819" t="s">
        <v>3162</v>
      </c>
      <c r="F1041" s="737" t="s">
        <v>3126</v>
      </c>
      <c r="G1041" s="737" t="s">
        <v>3245</v>
      </c>
      <c r="H1041" s="737" t="s">
        <v>1499</v>
      </c>
      <c r="I1041" s="737" t="s">
        <v>3895</v>
      </c>
      <c r="J1041" s="737" t="s">
        <v>2953</v>
      </c>
      <c r="K1041" s="737" t="s">
        <v>3896</v>
      </c>
      <c r="L1041" s="738">
        <v>0</v>
      </c>
      <c r="M1041" s="738">
        <v>0</v>
      </c>
      <c r="N1041" s="737">
        <v>3</v>
      </c>
      <c r="O1041" s="820">
        <v>0.5</v>
      </c>
      <c r="P1041" s="738">
        <v>0</v>
      </c>
      <c r="Q1041" s="753"/>
      <c r="R1041" s="737">
        <v>3</v>
      </c>
      <c r="S1041" s="753">
        <v>1</v>
      </c>
      <c r="T1041" s="820">
        <v>0.5</v>
      </c>
      <c r="U1041" s="776">
        <v>1</v>
      </c>
    </row>
    <row r="1042" spans="1:21" ht="14.4" customHeight="1" x14ac:dyDescent="0.3">
      <c r="A1042" s="736">
        <v>21</v>
      </c>
      <c r="B1042" s="737" t="s">
        <v>2715</v>
      </c>
      <c r="C1042" s="737" t="s">
        <v>3131</v>
      </c>
      <c r="D1042" s="818" t="s">
        <v>4783</v>
      </c>
      <c r="E1042" s="819" t="s">
        <v>3162</v>
      </c>
      <c r="F1042" s="737" t="s">
        <v>3126</v>
      </c>
      <c r="G1042" s="737" t="s">
        <v>3245</v>
      </c>
      <c r="H1042" s="737" t="s">
        <v>555</v>
      </c>
      <c r="I1042" s="737" t="s">
        <v>4214</v>
      </c>
      <c r="J1042" s="737" t="s">
        <v>2953</v>
      </c>
      <c r="K1042" s="737" t="s">
        <v>4215</v>
      </c>
      <c r="L1042" s="738">
        <v>0</v>
      </c>
      <c r="M1042" s="738">
        <v>0</v>
      </c>
      <c r="N1042" s="737">
        <v>2</v>
      </c>
      <c r="O1042" s="820">
        <v>0.5</v>
      </c>
      <c r="P1042" s="738">
        <v>0</v>
      </c>
      <c r="Q1042" s="753"/>
      <c r="R1042" s="737">
        <v>2</v>
      </c>
      <c r="S1042" s="753">
        <v>1</v>
      </c>
      <c r="T1042" s="820">
        <v>0.5</v>
      </c>
      <c r="U1042" s="776">
        <v>1</v>
      </c>
    </row>
    <row r="1043" spans="1:21" ht="14.4" customHeight="1" x14ac:dyDescent="0.3">
      <c r="A1043" s="736">
        <v>21</v>
      </c>
      <c r="B1043" s="737" t="s">
        <v>2715</v>
      </c>
      <c r="C1043" s="737" t="s">
        <v>3131</v>
      </c>
      <c r="D1043" s="818" t="s">
        <v>4783</v>
      </c>
      <c r="E1043" s="819" t="s">
        <v>3162</v>
      </c>
      <c r="F1043" s="737" t="s">
        <v>3126</v>
      </c>
      <c r="G1043" s="737" t="s">
        <v>3245</v>
      </c>
      <c r="H1043" s="737" t="s">
        <v>555</v>
      </c>
      <c r="I1043" s="737" t="s">
        <v>4216</v>
      </c>
      <c r="J1043" s="737" t="s">
        <v>2953</v>
      </c>
      <c r="K1043" s="737" t="s">
        <v>4217</v>
      </c>
      <c r="L1043" s="738">
        <v>0</v>
      </c>
      <c r="M1043" s="738">
        <v>0</v>
      </c>
      <c r="N1043" s="737">
        <v>1</v>
      </c>
      <c r="O1043" s="820">
        <v>1</v>
      </c>
      <c r="P1043" s="738">
        <v>0</v>
      </c>
      <c r="Q1043" s="753"/>
      <c r="R1043" s="737">
        <v>1</v>
      </c>
      <c r="S1043" s="753">
        <v>1</v>
      </c>
      <c r="T1043" s="820">
        <v>1</v>
      </c>
      <c r="U1043" s="776">
        <v>1</v>
      </c>
    </row>
    <row r="1044" spans="1:21" ht="14.4" customHeight="1" x14ac:dyDescent="0.3">
      <c r="A1044" s="736">
        <v>21</v>
      </c>
      <c r="B1044" s="737" t="s">
        <v>2715</v>
      </c>
      <c r="C1044" s="737" t="s">
        <v>3131</v>
      </c>
      <c r="D1044" s="818" t="s">
        <v>4783</v>
      </c>
      <c r="E1044" s="819" t="s">
        <v>3162</v>
      </c>
      <c r="F1044" s="737" t="s">
        <v>3126</v>
      </c>
      <c r="G1044" s="737" t="s">
        <v>3436</v>
      </c>
      <c r="H1044" s="737" t="s">
        <v>555</v>
      </c>
      <c r="I1044" s="737" t="s">
        <v>4218</v>
      </c>
      <c r="J1044" s="737" t="s">
        <v>1421</v>
      </c>
      <c r="K1044" s="737" t="s">
        <v>4020</v>
      </c>
      <c r="L1044" s="738">
        <v>0</v>
      </c>
      <c r="M1044" s="738">
        <v>0</v>
      </c>
      <c r="N1044" s="737">
        <v>4</v>
      </c>
      <c r="O1044" s="820">
        <v>3</v>
      </c>
      <c r="P1044" s="738">
        <v>0</v>
      </c>
      <c r="Q1044" s="753"/>
      <c r="R1044" s="737">
        <v>1</v>
      </c>
      <c r="S1044" s="753">
        <v>0.25</v>
      </c>
      <c r="T1044" s="820">
        <v>1</v>
      </c>
      <c r="U1044" s="776">
        <v>0.33333333333333331</v>
      </c>
    </row>
    <row r="1045" spans="1:21" ht="14.4" customHeight="1" x14ac:dyDescent="0.3">
      <c r="A1045" s="736">
        <v>21</v>
      </c>
      <c r="B1045" s="737" t="s">
        <v>2715</v>
      </c>
      <c r="C1045" s="737" t="s">
        <v>3131</v>
      </c>
      <c r="D1045" s="818" t="s">
        <v>4783</v>
      </c>
      <c r="E1045" s="819" t="s">
        <v>3162</v>
      </c>
      <c r="F1045" s="737" t="s">
        <v>3126</v>
      </c>
      <c r="G1045" s="737" t="s">
        <v>3436</v>
      </c>
      <c r="H1045" s="737" t="s">
        <v>555</v>
      </c>
      <c r="I1045" s="737" t="s">
        <v>1420</v>
      </c>
      <c r="J1045" s="737" t="s">
        <v>1421</v>
      </c>
      <c r="K1045" s="737" t="s">
        <v>3437</v>
      </c>
      <c r="L1045" s="738">
        <v>374.79</v>
      </c>
      <c r="M1045" s="738">
        <v>2248.7400000000002</v>
      </c>
      <c r="N1045" s="737">
        <v>6</v>
      </c>
      <c r="O1045" s="820">
        <v>1.5</v>
      </c>
      <c r="P1045" s="738">
        <v>749.58</v>
      </c>
      <c r="Q1045" s="753">
        <v>0.33333333333333331</v>
      </c>
      <c r="R1045" s="737">
        <v>2</v>
      </c>
      <c r="S1045" s="753">
        <v>0.33333333333333331</v>
      </c>
      <c r="T1045" s="820">
        <v>0.5</v>
      </c>
      <c r="U1045" s="776">
        <v>0.33333333333333331</v>
      </c>
    </row>
    <row r="1046" spans="1:21" ht="14.4" customHeight="1" x14ac:dyDescent="0.3">
      <c r="A1046" s="736">
        <v>21</v>
      </c>
      <c r="B1046" s="737" t="s">
        <v>2715</v>
      </c>
      <c r="C1046" s="737" t="s">
        <v>3131</v>
      </c>
      <c r="D1046" s="818" t="s">
        <v>4783</v>
      </c>
      <c r="E1046" s="819" t="s">
        <v>3162</v>
      </c>
      <c r="F1046" s="737" t="s">
        <v>3126</v>
      </c>
      <c r="G1046" s="737" t="s">
        <v>3181</v>
      </c>
      <c r="H1046" s="737" t="s">
        <v>1499</v>
      </c>
      <c r="I1046" s="737" t="s">
        <v>3317</v>
      </c>
      <c r="J1046" s="737" t="s">
        <v>1673</v>
      </c>
      <c r="K1046" s="737" t="s">
        <v>2848</v>
      </c>
      <c r="L1046" s="738">
        <v>490.89</v>
      </c>
      <c r="M1046" s="738">
        <v>1472.67</v>
      </c>
      <c r="N1046" s="737">
        <v>3</v>
      </c>
      <c r="O1046" s="820">
        <v>1</v>
      </c>
      <c r="P1046" s="738"/>
      <c r="Q1046" s="753">
        <v>0</v>
      </c>
      <c r="R1046" s="737"/>
      <c r="S1046" s="753">
        <v>0</v>
      </c>
      <c r="T1046" s="820"/>
      <c r="U1046" s="776">
        <v>0</v>
      </c>
    </row>
    <row r="1047" spans="1:21" ht="14.4" customHeight="1" x14ac:dyDescent="0.3">
      <c r="A1047" s="736">
        <v>21</v>
      </c>
      <c r="B1047" s="737" t="s">
        <v>2715</v>
      </c>
      <c r="C1047" s="737" t="s">
        <v>3131</v>
      </c>
      <c r="D1047" s="818" t="s">
        <v>4783</v>
      </c>
      <c r="E1047" s="819" t="s">
        <v>3162</v>
      </c>
      <c r="F1047" s="737" t="s">
        <v>3126</v>
      </c>
      <c r="G1047" s="737" t="s">
        <v>3181</v>
      </c>
      <c r="H1047" s="737" t="s">
        <v>1499</v>
      </c>
      <c r="I1047" s="737" t="s">
        <v>3250</v>
      </c>
      <c r="J1047" s="737" t="s">
        <v>1535</v>
      </c>
      <c r="K1047" s="737" t="s">
        <v>3251</v>
      </c>
      <c r="L1047" s="738">
        <v>1385.62</v>
      </c>
      <c r="M1047" s="738">
        <v>4156.8599999999997</v>
      </c>
      <c r="N1047" s="737">
        <v>3</v>
      </c>
      <c r="O1047" s="820">
        <v>1</v>
      </c>
      <c r="P1047" s="738">
        <v>4156.8599999999997</v>
      </c>
      <c r="Q1047" s="753">
        <v>1</v>
      </c>
      <c r="R1047" s="737">
        <v>3</v>
      </c>
      <c r="S1047" s="753">
        <v>1</v>
      </c>
      <c r="T1047" s="820">
        <v>1</v>
      </c>
      <c r="U1047" s="776">
        <v>1</v>
      </c>
    </row>
    <row r="1048" spans="1:21" ht="14.4" customHeight="1" x14ac:dyDescent="0.3">
      <c r="A1048" s="736">
        <v>21</v>
      </c>
      <c r="B1048" s="737" t="s">
        <v>2715</v>
      </c>
      <c r="C1048" s="737" t="s">
        <v>3131</v>
      </c>
      <c r="D1048" s="818" t="s">
        <v>4783</v>
      </c>
      <c r="E1048" s="819" t="s">
        <v>3162</v>
      </c>
      <c r="F1048" s="737" t="s">
        <v>3126</v>
      </c>
      <c r="G1048" s="737" t="s">
        <v>3181</v>
      </c>
      <c r="H1048" s="737" t="s">
        <v>1499</v>
      </c>
      <c r="I1048" s="737" t="s">
        <v>1534</v>
      </c>
      <c r="J1048" s="737" t="s">
        <v>1535</v>
      </c>
      <c r="K1048" s="737" t="s">
        <v>3252</v>
      </c>
      <c r="L1048" s="738">
        <v>1847.49</v>
      </c>
      <c r="M1048" s="738">
        <v>11084.94</v>
      </c>
      <c r="N1048" s="737">
        <v>6</v>
      </c>
      <c r="O1048" s="820">
        <v>2</v>
      </c>
      <c r="P1048" s="738">
        <v>11084.94</v>
      </c>
      <c r="Q1048" s="753">
        <v>1</v>
      </c>
      <c r="R1048" s="737">
        <v>6</v>
      </c>
      <c r="S1048" s="753">
        <v>1</v>
      </c>
      <c r="T1048" s="820">
        <v>2</v>
      </c>
      <c r="U1048" s="776">
        <v>1</v>
      </c>
    </row>
    <row r="1049" spans="1:21" ht="14.4" customHeight="1" x14ac:dyDescent="0.3">
      <c r="A1049" s="736">
        <v>21</v>
      </c>
      <c r="B1049" s="737" t="s">
        <v>2715</v>
      </c>
      <c r="C1049" s="737" t="s">
        <v>3131</v>
      </c>
      <c r="D1049" s="818" t="s">
        <v>4783</v>
      </c>
      <c r="E1049" s="819" t="s">
        <v>3162</v>
      </c>
      <c r="F1049" s="737" t="s">
        <v>3126</v>
      </c>
      <c r="G1049" s="737" t="s">
        <v>3181</v>
      </c>
      <c r="H1049" s="737" t="s">
        <v>1499</v>
      </c>
      <c r="I1049" s="737" t="s">
        <v>4219</v>
      </c>
      <c r="J1049" s="737" t="s">
        <v>1535</v>
      </c>
      <c r="K1049" s="737" t="s">
        <v>4220</v>
      </c>
      <c r="L1049" s="738">
        <v>2309.36</v>
      </c>
      <c r="M1049" s="738">
        <v>6928.08</v>
      </c>
      <c r="N1049" s="737">
        <v>3</v>
      </c>
      <c r="O1049" s="820">
        <v>0.5</v>
      </c>
      <c r="P1049" s="738">
        <v>6928.08</v>
      </c>
      <c r="Q1049" s="753">
        <v>1</v>
      </c>
      <c r="R1049" s="737">
        <v>3</v>
      </c>
      <c r="S1049" s="753">
        <v>1</v>
      </c>
      <c r="T1049" s="820">
        <v>0.5</v>
      </c>
      <c r="U1049" s="776">
        <v>1</v>
      </c>
    </row>
    <row r="1050" spans="1:21" ht="14.4" customHeight="1" x14ac:dyDescent="0.3">
      <c r="A1050" s="736">
        <v>21</v>
      </c>
      <c r="B1050" s="737" t="s">
        <v>2715</v>
      </c>
      <c r="C1050" s="737" t="s">
        <v>3131</v>
      </c>
      <c r="D1050" s="818" t="s">
        <v>4783</v>
      </c>
      <c r="E1050" s="819" t="s">
        <v>3162</v>
      </c>
      <c r="F1050" s="737" t="s">
        <v>3126</v>
      </c>
      <c r="G1050" s="737" t="s">
        <v>3643</v>
      </c>
      <c r="H1050" s="737" t="s">
        <v>1499</v>
      </c>
      <c r="I1050" s="737" t="s">
        <v>3644</v>
      </c>
      <c r="J1050" s="737" t="s">
        <v>616</v>
      </c>
      <c r="K1050" s="737" t="s">
        <v>2922</v>
      </c>
      <c r="L1050" s="738">
        <v>48.42</v>
      </c>
      <c r="M1050" s="738">
        <v>193.68</v>
      </c>
      <c r="N1050" s="737">
        <v>4</v>
      </c>
      <c r="O1050" s="820">
        <v>2</v>
      </c>
      <c r="P1050" s="738">
        <v>96.84</v>
      </c>
      <c r="Q1050" s="753">
        <v>0.5</v>
      </c>
      <c r="R1050" s="737">
        <v>2</v>
      </c>
      <c r="S1050" s="753">
        <v>0.5</v>
      </c>
      <c r="T1050" s="820">
        <v>1</v>
      </c>
      <c r="U1050" s="776">
        <v>0.5</v>
      </c>
    </row>
    <row r="1051" spans="1:21" ht="14.4" customHeight="1" x14ac:dyDescent="0.3">
      <c r="A1051" s="736">
        <v>21</v>
      </c>
      <c r="B1051" s="737" t="s">
        <v>2715</v>
      </c>
      <c r="C1051" s="737" t="s">
        <v>3131</v>
      </c>
      <c r="D1051" s="818" t="s">
        <v>4783</v>
      </c>
      <c r="E1051" s="819" t="s">
        <v>3162</v>
      </c>
      <c r="F1051" s="737" t="s">
        <v>3126</v>
      </c>
      <c r="G1051" s="737" t="s">
        <v>3643</v>
      </c>
      <c r="H1051" s="737" t="s">
        <v>555</v>
      </c>
      <c r="I1051" s="737" t="s">
        <v>1272</v>
      </c>
      <c r="J1051" s="737" t="s">
        <v>616</v>
      </c>
      <c r="K1051" s="737" t="s">
        <v>3645</v>
      </c>
      <c r="L1051" s="738">
        <v>48.42</v>
      </c>
      <c r="M1051" s="738">
        <v>193.68</v>
      </c>
      <c r="N1051" s="737">
        <v>4</v>
      </c>
      <c r="O1051" s="820">
        <v>1.5</v>
      </c>
      <c r="P1051" s="738">
        <v>193.68</v>
      </c>
      <c r="Q1051" s="753">
        <v>1</v>
      </c>
      <c r="R1051" s="737">
        <v>4</v>
      </c>
      <c r="S1051" s="753">
        <v>1</v>
      </c>
      <c r="T1051" s="820">
        <v>1.5</v>
      </c>
      <c r="U1051" s="776">
        <v>1</v>
      </c>
    </row>
    <row r="1052" spans="1:21" ht="14.4" customHeight="1" x14ac:dyDescent="0.3">
      <c r="A1052" s="736">
        <v>21</v>
      </c>
      <c r="B1052" s="737" t="s">
        <v>2715</v>
      </c>
      <c r="C1052" s="737" t="s">
        <v>3131</v>
      </c>
      <c r="D1052" s="818" t="s">
        <v>4783</v>
      </c>
      <c r="E1052" s="819" t="s">
        <v>3162</v>
      </c>
      <c r="F1052" s="737" t="s">
        <v>3126</v>
      </c>
      <c r="G1052" s="737" t="s">
        <v>3643</v>
      </c>
      <c r="H1052" s="737" t="s">
        <v>555</v>
      </c>
      <c r="I1052" s="737" t="s">
        <v>3833</v>
      </c>
      <c r="J1052" s="737" t="s">
        <v>3834</v>
      </c>
      <c r="K1052" s="737" t="s">
        <v>3835</v>
      </c>
      <c r="L1052" s="738">
        <v>48.42</v>
      </c>
      <c r="M1052" s="738">
        <v>484.2</v>
      </c>
      <c r="N1052" s="737">
        <v>10</v>
      </c>
      <c r="O1052" s="820">
        <v>2.5</v>
      </c>
      <c r="P1052" s="738">
        <v>338.94</v>
      </c>
      <c r="Q1052" s="753">
        <v>0.70000000000000007</v>
      </c>
      <c r="R1052" s="737">
        <v>7</v>
      </c>
      <c r="S1052" s="753">
        <v>0.7</v>
      </c>
      <c r="T1052" s="820">
        <v>2.5</v>
      </c>
      <c r="U1052" s="776">
        <v>1</v>
      </c>
    </row>
    <row r="1053" spans="1:21" ht="14.4" customHeight="1" x14ac:dyDescent="0.3">
      <c r="A1053" s="736">
        <v>21</v>
      </c>
      <c r="B1053" s="737" t="s">
        <v>2715</v>
      </c>
      <c r="C1053" s="737" t="s">
        <v>3131</v>
      </c>
      <c r="D1053" s="818" t="s">
        <v>4783</v>
      </c>
      <c r="E1053" s="819" t="s">
        <v>3162</v>
      </c>
      <c r="F1053" s="737" t="s">
        <v>3126</v>
      </c>
      <c r="G1053" s="737" t="s">
        <v>3257</v>
      </c>
      <c r="H1053" s="737" t="s">
        <v>555</v>
      </c>
      <c r="I1053" s="737" t="s">
        <v>3259</v>
      </c>
      <c r="J1053" s="737" t="s">
        <v>1468</v>
      </c>
      <c r="K1053" s="737" t="s">
        <v>3260</v>
      </c>
      <c r="L1053" s="738">
        <v>301.2</v>
      </c>
      <c r="M1053" s="738">
        <v>3614.4</v>
      </c>
      <c r="N1053" s="737">
        <v>12</v>
      </c>
      <c r="O1053" s="820">
        <v>7.5</v>
      </c>
      <c r="P1053" s="738">
        <v>2108.4</v>
      </c>
      <c r="Q1053" s="753">
        <v>0.58333333333333337</v>
      </c>
      <c r="R1053" s="737">
        <v>7</v>
      </c>
      <c r="S1053" s="753">
        <v>0.58333333333333337</v>
      </c>
      <c r="T1053" s="820">
        <v>4.5</v>
      </c>
      <c r="U1053" s="776">
        <v>0.6</v>
      </c>
    </row>
    <row r="1054" spans="1:21" ht="14.4" customHeight="1" x14ac:dyDescent="0.3">
      <c r="A1054" s="736">
        <v>21</v>
      </c>
      <c r="B1054" s="737" t="s">
        <v>2715</v>
      </c>
      <c r="C1054" s="737" t="s">
        <v>3131</v>
      </c>
      <c r="D1054" s="818" t="s">
        <v>4783</v>
      </c>
      <c r="E1054" s="819" t="s">
        <v>3162</v>
      </c>
      <c r="F1054" s="737" t="s">
        <v>3126</v>
      </c>
      <c r="G1054" s="737" t="s">
        <v>3257</v>
      </c>
      <c r="H1054" s="737" t="s">
        <v>555</v>
      </c>
      <c r="I1054" s="737" t="s">
        <v>3396</v>
      </c>
      <c r="J1054" s="737" t="s">
        <v>1468</v>
      </c>
      <c r="K1054" s="737" t="s">
        <v>3260</v>
      </c>
      <c r="L1054" s="738">
        <v>185.26</v>
      </c>
      <c r="M1054" s="738">
        <v>1111.56</v>
      </c>
      <c r="N1054" s="737">
        <v>6</v>
      </c>
      <c r="O1054" s="820">
        <v>4.5</v>
      </c>
      <c r="P1054" s="738">
        <v>741.04</v>
      </c>
      <c r="Q1054" s="753">
        <v>0.66666666666666663</v>
      </c>
      <c r="R1054" s="737">
        <v>4</v>
      </c>
      <c r="S1054" s="753">
        <v>0.66666666666666663</v>
      </c>
      <c r="T1054" s="820">
        <v>2.5</v>
      </c>
      <c r="U1054" s="776">
        <v>0.55555555555555558</v>
      </c>
    </row>
    <row r="1055" spans="1:21" ht="14.4" customHeight="1" x14ac:dyDescent="0.3">
      <c r="A1055" s="736">
        <v>21</v>
      </c>
      <c r="B1055" s="737" t="s">
        <v>2715</v>
      </c>
      <c r="C1055" s="737" t="s">
        <v>3131</v>
      </c>
      <c r="D1055" s="818" t="s">
        <v>4783</v>
      </c>
      <c r="E1055" s="819" t="s">
        <v>3162</v>
      </c>
      <c r="F1055" s="737" t="s">
        <v>3126</v>
      </c>
      <c r="G1055" s="737" t="s">
        <v>3266</v>
      </c>
      <c r="H1055" s="737" t="s">
        <v>1499</v>
      </c>
      <c r="I1055" s="737" t="s">
        <v>2293</v>
      </c>
      <c r="J1055" s="737" t="s">
        <v>2986</v>
      </c>
      <c r="K1055" s="737" t="s">
        <v>2987</v>
      </c>
      <c r="L1055" s="738">
        <v>668.54</v>
      </c>
      <c r="M1055" s="738">
        <v>1337.08</v>
      </c>
      <c r="N1055" s="737">
        <v>2</v>
      </c>
      <c r="O1055" s="820">
        <v>1</v>
      </c>
      <c r="P1055" s="738">
        <v>668.54</v>
      </c>
      <c r="Q1055" s="753">
        <v>0.5</v>
      </c>
      <c r="R1055" s="737">
        <v>1</v>
      </c>
      <c r="S1055" s="753">
        <v>0.5</v>
      </c>
      <c r="T1055" s="820">
        <v>0.5</v>
      </c>
      <c r="U1055" s="776">
        <v>0.5</v>
      </c>
    </row>
    <row r="1056" spans="1:21" ht="14.4" customHeight="1" x14ac:dyDescent="0.3">
      <c r="A1056" s="736">
        <v>21</v>
      </c>
      <c r="B1056" s="737" t="s">
        <v>2715</v>
      </c>
      <c r="C1056" s="737" t="s">
        <v>3131</v>
      </c>
      <c r="D1056" s="818" t="s">
        <v>4783</v>
      </c>
      <c r="E1056" s="819" t="s">
        <v>3162</v>
      </c>
      <c r="F1056" s="737" t="s">
        <v>3126</v>
      </c>
      <c r="G1056" s="737" t="s">
        <v>3266</v>
      </c>
      <c r="H1056" s="737" t="s">
        <v>1499</v>
      </c>
      <c r="I1056" s="737" t="s">
        <v>1685</v>
      </c>
      <c r="J1056" s="737" t="s">
        <v>1686</v>
      </c>
      <c r="K1056" s="737" t="s">
        <v>2829</v>
      </c>
      <c r="L1056" s="738">
        <v>668.54</v>
      </c>
      <c r="M1056" s="738">
        <v>7353.94</v>
      </c>
      <c r="N1056" s="737">
        <v>11</v>
      </c>
      <c r="O1056" s="820">
        <v>9</v>
      </c>
      <c r="P1056" s="738">
        <v>7353.94</v>
      </c>
      <c r="Q1056" s="753">
        <v>1</v>
      </c>
      <c r="R1056" s="737">
        <v>11</v>
      </c>
      <c r="S1056" s="753">
        <v>1</v>
      </c>
      <c r="T1056" s="820">
        <v>9</v>
      </c>
      <c r="U1056" s="776">
        <v>1</v>
      </c>
    </row>
    <row r="1057" spans="1:21" ht="14.4" customHeight="1" x14ac:dyDescent="0.3">
      <c r="A1057" s="736">
        <v>21</v>
      </c>
      <c r="B1057" s="737" t="s">
        <v>2715</v>
      </c>
      <c r="C1057" s="737" t="s">
        <v>3131</v>
      </c>
      <c r="D1057" s="818" t="s">
        <v>4783</v>
      </c>
      <c r="E1057" s="819" t="s">
        <v>3162</v>
      </c>
      <c r="F1057" s="737" t="s">
        <v>3126</v>
      </c>
      <c r="G1057" s="737" t="s">
        <v>3266</v>
      </c>
      <c r="H1057" s="737" t="s">
        <v>1499</v>
      </c>
      <c r="I1057" s="737" t="s">
        <v>3267</v>
      </c>
      <c r="J1057" s="737" t="s">
        <v>1686</v>
      </c>
      <c r="K1057" s="737" t="s">
        <v>2829</v>
      </c>
      <c r="L1057" s="738">
        <v>668.54</v>
      </c>
      <c r="M1057" s="738">
        <v>8022.48</v>
      </c>
      <c r="N1057" s="737">
        <v>12</v>
      </c>
      <c r="O1057" s="820">
        <v>11</v>
      </c>
      <c r="P1057" s="738">
        <v>8022.48</v>
      </c>
      <c r="Q1057" s="753">
        <v>1</v>
      </c>
      <c r="R1057" s="737">
        <v>12</v>
      </c>
      <c r="S1057" s="753">
        <v>1</v>
      </c>
      <c r="T1057" s="820">
        <v>11</v>
      </c>
      <c r="U1057" s="776">
        <v>1</v>
      </c>
    </row>
    <row r="1058" spans="1:21" ht="14.4" customHeight="1" x14ac:dyDescent="0.3">
      <c r="A1058" s="736">
        <v>21</v>
      </c>
      <c r="B1058" s="737" t="s">
        <v>2715</v>
      </c>
      <c r="C1058" s="737" t="s">
        <v>3131</v>
      </c>
      <c r="D1058" s="818" t="s">
        <v>4783</v>
      </c>
      <c r="E1058" s="819" t="s">
        <v>3162</v>
      </c>
      <c r="F1058" s="737" t="s">
        <v>3126</v>
      </c>
      <c r="G1058" s="737" t="s">
        <v>3900</v>
      </c>
      <c r="H1058" s="737" t="s">
        <v>555</v>
      </c>
      <c r="I1058" s="737" t="s">
        <v>694</v>
      </c>
      <c r="J1058" s="737" t="s">
        <v>3901</v>
      </c>
      <c r="K1058" s="737" t="s">
        <v>3902</v>
      </c>
      <c r="L1058" s="738">
        <v>0</v>
      </c>
      <c r="M1058" s="738">
        <v>0</v>
      </c>
      <c r="N1058" s="737">
        <v>2</v>
      </c>
      <c r="O1058" s="820">
        <v>1</v>
      </c>
      <c r="P1058" s="738">
        <v>0</v>
      </c>
      <c r="Q1058" s="753"/>
      <c r="R1058" s="737">
        <v>2</v>
      </c>
      <c r="S1058" s="753">
        <v>1</v>
      </c>
      <c r="T1058" s="820">
        <v>1</v>
      </c>
      <c r="U1058" s="776">
        <v>1</v>
      </c>
    </row>
    <row r="1059" spans="1:21" ht="14.4" customHeight="1" x14ac:dyDescent="0.3">
      <c r="A1059" s="736">
        <v>21</v>
      </c>
      <c r="B1059" s="737" t="s">
        <v>2715</v>
      </c>
      <c r="C1059" s="737" t="s">
        <v>3131</v>
      </c>
      <c r="D1059" s="818" t="s">
        <v>4783</v>
      </c>
      <c r="E1059" s="819" t="s">
        <v>3162</v>
      </c>
      <c r="F1059" s="737" t="s">
        <v>3126</v>
      </c>
      <c r="G1059" s="737" t="s">
        <v>3268</v>
      </c>
      <c r="H1059" s="737" t="s">
        <v>1499</v>
      </c>
      <c r="I1059" s="737" t="s">
        <v>4221</v>
      </c>
      <c r="J1059" s="737" t="s">
        <v>2818</v>
      </c>
      <c r="K1059" s="737" t="s">
        <v>4222</v>
      </c>
      <c r="L1059" s="738">
        <v>301.2</v>
      </c>
      <c r="M1059" s="738">
        <v>301.2</v>
      </c>
      <c r="N1059" s="737">
        <v>1</v>
      </c>
      <c r="O1059" s="820">
        <v>1</v>
      </c>
      <c r="P1059" s="738">
        <v>301.2</v>
      </c>
      <c r="Q1059" s="753">
        <v>1</v>
      </c>
      <c r="R1059" s="737">
        <v>1</v>
      </c>
      <c r="S1059" s="753">
        <v>1</v>
      </c>
      <c r="T1059" s="820">
        <v>1</v>
      </c>
      <c r="U1059" s="776">
        <v>1</v>
      </c>
    </row>
    <row r="1060" spans="1:21" ht="14.4" customHeight="1" x14ac:dyDescent="0.3">
      <c r="A1060" s="736">
        <v>21</v>
      </c>
      <c r="B1060" s="737" t="s">
        <v>2715</v>
      </c>
      <c r="C1060" s="737" t="s">
        <v>3131</v>
      </c>
      <c r="D1060" s="818" t="s">
        <v>4783</v>
      </c>
      <c r="E1060" s="819" t="s">
        <v>3162</v>
      </c>
      <c r="F1060" s="737" t="s">
        <v>3126</v>
      </c>
      <c r="G1060" s="737" t="s">
        <v>3268</v>
      </c>
      <c r="H1060" s="737" t="s">
        <v>1499</v>
      </c>
      <c r="I1060" s="737" t="s">
        <v>1682</v>
      </c>
      <c r="J1060" s="737" t="s">
        <v>2818</v>
      </c>
      <c r="K1060" s="737" t="s">
        <v>2819</v>
      </c>
      <c r="L1060" s="738">
        <v>205.84</v>
      </c>
      <c r="M1060" s="738">
        <v>205.84</v>
      </c>
      <c r="N1060" s="737">
        <v>1</v>
      </c>
      <c r="O1060" s="820">
        <v>0.5</v>
      </c>
      <c r="P1060" s="738">
        <v>205.84</v>
      </c>
      <c r="Q1060" s="753">
        <v>1</v>
      </c>
      <c r="R1060" s="737">
        <v>1</v>
      </c>
      <c r="S1060" s="753">
        <v>1</v>
      </c>
      <c r="T1060" s="820">
        <v>0.5</v>
      </c>
      <c r="U1060" s="776">
        <v>1</v>
      </c>
    </row>
    <row r="1061" spans="1:21" ht="14.4" customHeight="1" x14ac:dyDescent="0.3">
      <c r="A1061" s="736">
        <v>21</v>
      </c>
      <c r="B1061" s="737" t="s">
        <v>2715</v>
      </c>
      <c r="C1061" s="737" t="s">
        <v>3131</v>
      </c>
      <c r="D1061" s="818" t="s">
        <v>4783</v>
      </c>
      <c r="E1061" s="819" t="s">
        <v>3162</v>
      </c>
      <c r="F1061" s="737" t="s">
        <v>3126</v>
      </c>
      <c r="G1061" s="737" t="s">
        <v>3514</v>
      </c>
      <c r="H1061" s="737" t="s">
        <v>555</v>
      </c>
      <c r="I1061" s="737" t="s">
        <v>971</v>
      </c>
      <c r="J1061" s="737" t="s">
        <v>972</v>
      </c>
      <c r="K1061" s="737" t="s">
        <v>3515</v>
      </c>
      <c r="L1061" s="738">
        <v>0</v>
      </c>
      <c r="M1061" s="738">
        <v>0</v>
      </c>
      <c r="N1061" s="737">
        <v>1</v>
      </c>
      <c r="O1061" s="820">
        <v>0.5</v>
      </c>
      <c r="P1061" s="738"/>
      <c r="Q1061" s="753"/>
      <c r="R1061" s="737"/>
      <c r="S1061" s="753">
        <v>0</v>
      </c>
      <c r="T1061" s="820"/>
      <c r="U1061" s="776">
        <v>0</v>
      </c>
    </row>
    <row r="1062" spans="1:21" ht="14.4" customHeight="1" x14ac:dyDescent="0.3">
      <c r="A1062" s="736">
        <v>21</v>
      </c>
      <c r="B1062" s="737" t="s">
        <v>2715</v>
      </c>
      <c r="C1062" s="737" t="s">
        <v>3131</v>
      </c>
      <c r="D1062" s="818" t="s">
        <v>4783</v>
      </c>
      <c r="E1062" s="819" t="s">
        <v>3162</v>
      </c>
      <c r="F1062" s="737" t="s">
        <v>3126</v>
      </c>
      <c r="G1062" s="737" t="s">
        <v>3326</v>
      </c>
      <c r="H1062" s="737" t="s">
        <v>1499</v>
      </c>
      <c r="I1062" s="737" t="s">
        <v>4223</v>
      </c>
      <c r="J1062" s="737" t="s">
        <v>4224</v>
      </c>
      <c r="K1062" s="737" t="s">
        <v>3359</v>
      </c>
      <c r="L1062" s="738">
        <v>160.88999999999999</v>
      </c>
      <c r="M1062" s="738">
        <v>160.88999999999999</v>
      </c>
      <c r="N1062" s="737">
        <v>1</v>
      </c>
      <c r="O1062" s="820"/>
      <c r="P1062" s="738">
        <v>160.88999999999999</v>
      </c>
      <c r="Q1062" s="753">
        <v>1</v>
      </c>
      <c r="R1062" s="737">
        <v>1</v>
      </c>
      <c r="S1062" s="753">
        <v>1</v>
      </c>
      <c r="T1062" s="820"/>
      <c r="U1062" s="776"/>
    </row>
    <row r="1063" spans="1:21" ht="14.4" customHeight="1" x14ac:dyDescent="0.3">
      <c r="A1063" s="736">
        <v>21</v>
      </c>
      <c r="B1063" s="737" t="s">
        <v>2715</v>
      </c>
      <c r="C1063" s="737" t="s">
        <v>3131</v>
      </c>
      <c r="D1063" s="818" t="s">
        <v>4783</v>
      </c>
      <c r="E1063" s="819" t="s">
        <v>3162</v>
      </c>
      <c r="F1063" s="737" t="s">
        <v>3126</v>
      </c>
      <c r="G1063" s="737" t="s">
        <v>3182</v>
      </c>
      <c r="H1063" s="737" t="s">
        <v>555</v>
      </c>
      <c r="I1063" s="737" t="s">
        <v>1344</v>
      </c>
      <c r="J1063" s="737" t="s">
        <v>1345</v>
      </c>
      <c r="K1063" s="737" t="s">
        <v>3184</v>
      </c>
      <c r="L1063" s="738">
        <v>108.44</v>
      </c>
      <c r="M1063" s="738">
        <v>2927.8800000000006</v>
      </c>
      <c r="N1063" s="737">
        <v>27</v>
      </c>
      <c r="O1063" s="820">
        <v>15</v>
      </c>
      <c r="P1063" s="738">
        <v>1951.9200000000005</v>
      </c>
      <c r="Q1063" s="753">
        <v>0.66666666666666674</v>
      </c>
      <c r="R1063" s="737">
        <v>18</v>
      </c>
      <c r="S1063" s="753">
        <v>0.66666666666666663</v>
      </c>
      <c r="T1063" s="820">
        <v>9</v>
      </c>
      <c r="U1063" s="776">
        <v>0.6</v>
      </c>
    </row>
    <row r="1064" spans="1:21" ht="14.4" customHeight="1" x14ac:dyDescent="0.3">
      <c r="A1064" s="736">
        <v>21</v>
      </c>
      <c r="B1064" s="737" t="s">
        <v>2715</v>
      </c>
      <c r="C1064" s="737" t="s">
        <v>3131</v>
      </c>
      <c r="D1064" s="818" t="s">
        <v>4783</v>
      </c>
      <c r="E1064" s="819" t="s">
        <v>3162</v>
      </c>
      <c r="F1064" s="737" t="s">
        <v>3126</v>
      </c>
      <c r="G1064" s="737" t="s">
        <v>4034</v>
      </c>
      <c r="H1064" s="737" t="s">
        <v>555</v>
      </c>
      <c r="I1064" s="737" t="s">
        <v>1958</v>
      </c>
      <c r="J1064" s="737" t="s">
        <v>1959</v>
      </c>
      <c r="K1064" s="737" t="s">
        <v>4035</v>
      </c>
      <c r="L1064" s="738">
        <v>79.099999999999994</v>
      </c>
      <c r="M1064" s="738">
        <v>158.19999999999999</v>
      </c>
      <c r="N1064" s="737">
        <v>2</v>
      </c>
      <c r="O1064" s="820">
        <v>1.5</v>
      </c>
      <c r="P1064" s="738"/>
      <c r="Q1064" s="753">
        <v>0</v>
      </c>
      <c r="R1064" s="737"/>
      <c r="S1064" s="753">
        <v>0</v>
      </c>
      <c r="T1064" s="820"/>
      <c r="U1064" s="776">
        <v>0</v>
      </c>
    </row>
    <row r="1065" spans="1:21" ht="14.4" customHeight="1" x14ac:dyDescent="0.3">
      <c r="A1065" s="736">
        <v>21</v>
      </c>
      <c r="B1065" s="737" t="s">
        <v>2715</v>
      </c>
      <c r="C1065" s="737" t="s">
        <v>3131</v>
      </c>
      <c r="D1065" s="818" t="s">
        <v>4783</v>
      </c>
      <c r="E1065" s="819" t="s">
        <v>3162</v>
      </c>
      <c r="F1065" s="737" t="s">
        <v>3126</v>
      </c>
      <c r="G1065" s="737" t="s">
        <v>3272</v>
      </c>
      <c r="H1065" s="737" t="s">
        <v>555</v>
      </c>
      <c r="I1065" s="737" t="s">
        <v>1068</v>
      </c>
      <c r="J1065" s="737" t="s">
        <v>3273</v>
      </c>
      <c r="K1065" s="737" t="s">
        <v>3274</v>
      </c>
      <c r="L1065" s="738">
        <v>99.11</v>
      </c>
      <c r="M1065" s="738">
        <v>297.33</v>
      </c>
      <c r="N1065" s="737">
        <v>3</v>
      </c>
      <c r="O1065" s="820">
        <v>2.5</v>
      </c>
      <c r="P1065" s="738">
        <v>99.11</v>
      </c>
      <c r="Q1065" s="753">
        <v>0.33333333333333337</v>
      </c>
      <c r="R1065" s="737">
        <v>1</v>
      </c>
      <c r="S1065" s="753">
        <v>0.33333333333333331</v>
      </c>
      <c r="T1065" s="820">
        <v>0.5</v>
      </c>
      <c r="U1065" s="776">
        <v>0.2</v>
      </c>
    </row>
    <row r="1066" spans="1:21" ht="14.4" customHeight="1" x14ac:dyDescent="0.3">
      <c r="A1066" s="736">
        <v>21</v>
      </c>
      <c r="B1066" s="737" t="s">
        <v>2715</v>
      </c>
      <c r="C1066" s="737" t="s">
        <v>3131</v>
      </c>
      <c r="D1066" s="818" t="s">
        <v>4783</v>
      </c>
      <c r="E1066" s="819" t="s">
        <v>3162</v>
      </c>
      <c r="F1066" s="737" t="s">
        <v>3126</v>
      </c>
      <c r="G1066" s="737" t="s">
        <v>3406</v>
      </c>
      <c r="H1066" s="737" t="s">
        <v>555</v>
      </c>
      <c r="I1066" s="737" t="s">
        <v>4225</v>
      </c>
      <c r="J1066" s="737" t="s">
        <v>3699</v>
      </c>
      <c r="K1066" s="737" t="s">
        <v>4226</v>
      </c>
      <c r="L1066" s="738">
        <v>298.94</v>
      </c>
      <c r="M1066" s="738">
        <v>597.88</v>
      </c>
      <c r="N1066" s="737">
        <v>2</v>
      </c>
      <c r="O1066" s="820">
        <v>1</v>
      </c>
      <c r="P1066" s="738">
        <v>597.88</v>
      </c>
      <c r="Q1066" s="753">
        <v>1</v>
      </c>
      <c r="R1066" s="737">
        <v>2</v>
      </c>
      <c r="S1066" s="753">
        <v>1</v>
      </c>
      <c r="T1066" s="820">
        <v>1</v>
      </c>
      <c r="U1066" s="776">
        <v>1</v>
      </c>
    </row>
    <row r="1067" spans="1:21" ht="14.4" customHeight="1" x14ac:dyDescent="0.3">
      <c r="A1067" s="736">
        <v>21</v>
      </c>
      <c r="B1067" s="737" t="s">
        <v>2715</v>
      </c>
      <c r="C1067" s="737" t="s">
        <v>3131</v>
      </c>
      <c r="D1067" s="818" t="s">
        <v>4783</v>
      </c>
      <c r="E1067" s="819" t="s">
        <v>3162</v>
      </c>
      <c r="F1067" s="737" t="s">
        <v>3126</v>
      </c>
      <c r="G1067" s="737" t="s">
        <v>3406</v>
      </c>
      <c r="H1067" s="737" t="s">
        <v>1499</v>
      </c>
      <c r="I1067" s="737" t="s">
        <v>4227</v>
      </c>
      <c r="J1067" s="737" t="s">
        <v>3408</v>
      </c>
      <c r="K1067" s="737" t="s">
        <v>4228</v>
      </c>
      <c r="L1067" s="738">
        <v>597.88</v>
      </c>
      <c r="M1067" s="738">
        <v>597.88</v>
      </c>
      <c r="N1067" s="737">
        <v>1</v>
      </c>
      <c r="O1067" s="820">
        <v>1</v>
      </c>
      <c r="P1067" s="738">
        <v>597.88</v>
      </c>
      <c r="Q1067" s="753">
        <v>1</v>
      </c>
      <c r="R1067" s="737">
        <v>1</v>
      </c>
      <c r="S1067" s="753">
        <v>1</v>
      </c>
      <c r="T1067" s="820">
        <v>1</v>
      </c>
      <c r="U1067" s="776">
        <v>1</v>
      </c>
    </row>
    <row r="1068" spans="1:21" ht="14.4" customHeight="1" x14ac:dyDescent="0.3">
      <c r="A1068" s="736">
        <v>21</v>
      </c>
      <c r="B1068" s="737" t="s">
        <v>2715</v>
      </c>
      <c r="C1068" s="737" t="s">
        <v>3131</v>
      </c>
      <c r="D1068" s="818" t="s">
        <v>4783</v>
      </c>
      <c r="E1068" s="819" t="s">
        <v>3162</v>
      </c>
      <c r="F1068" s="737" t="s">
        <v>3126</v>
      </c>
      <c r="G1068" s="737" t="s">
        <v>3406</v>
      </c>
      <c r="H1068" s="737" t="s">
        <v>555</v>
      </c>
      <c r="I1068" s="737" t="s">
        <v>4229</v>
      </c>
      <c r="J1068" s="737" t="s">
        <v>3699</v>
      </c>
      <c r="K1068" s="737" t="s">
        <v>4230</v>
      </c>
      <c r="L1068" s="738">
        <v>1793.62</v>
      </c>
      <c r="M1068" s="738">
        <v>1793.62</v>
      </c>
      <c r="N1068" s="737">
        <v>1</v>
      </c>
      <c r="O1068" s="820">
        <v>1</v>
      </c>
      <c r="P1068" s="738"/>
      <c r="Q1068" s="753">
        <v>0</v>
      </c>
      <c r="R1068" s="737"/>
      <c r="S1068" s="753">
        <v>0</v>
      </c>
      <c r="T1068" s="820"/>
      <c r="U1068" s="776">
        <v>0</v>
      </c>
    </row>
    <row r="1069" spans="1:21" ht="14.4" customHeight="1" x14ac:dyDescent="0.3">
      <c r="A1069" s="736">
        <v>21</v>
      </c>
      <c r="B1069" s="737" t="s">
        <v>2715</v>
      </c>
      <c r="C1069" s="737" t="s">
        <v>3131</v>
      </c>
      <c r="D1069" s="818" t="s">
        <v>4783</v>
      </c>
      <c r="E1069" s="819" t="s">
        <v>3162</v>
      </c>
      <c r="F1069" s="737" t="s">
        <v>3126</v>
      </c>
      <c r="G1069" s="737" t="s">
        <v>4231</v>
      </c>
      <c r="H1069" s="737" t="s">
        <v>555</v>
      </c>
      <c r="I1069" s="737" t="s">
        <v>4232</v>
      </c>
      <c r="J1069" s="737" t="s">
        <v>4233</v>
      </c>
      <c r="K1069" s="737" t="s">
        <v>4234</v>
      </c>
      <c r="L1069" s="738">
        <v>54.55</v>
      </c>
      <c r="M1069" s="738">
        <v>163.64999999999998</v>
      </c>
      <c r="N1069" s="737">
        <v>3</v>
      </c>
      <c r="O1069" s="820">
        <v>0.5</v>
      </c>
      <c r="P1069" s="738"/>
      <c r="Q1069" s="753">
        <v>0</v>
      </c>
      <c r="R1069" s="737"/>
      <c r="S1069" s="753">
        <v>0</v>
      </c>
      <c r="T1069" s="820"/>
      <c r="U1069" s="776">
        <v>0</v>
      </c>
    </row>
    <row r="1070" spans="1:21" ht="14.4" customHeight="1" x14ac:dyDescent="0.3">
      <c r="A1070" s="736">
        <v>21</v>
      </c>
      <c r="B1070" s="737" t="s">
        <v>2715</v>
      </c>
      <c r="C1070" s="737" t="s">
        <v>3131</v>
      </c>
      <c r="D1070" s="818" t="s">
        <v>4783</v>
      </c>
      <c r="E1070" s="819" t="s">
        <v>3162</v>
      </c>
      <c r="F1070" s="737" t="s">
        <v>3126</v>
      </c>
      <c r="G1070" s="737" t="s">
        <v>4235</v>
      </c>
      <c r="H1070" s="737" t="s">
        <v>555</v>
      </c>
      <c r="I1070" s="737" t="s">
        <v>4236</v>
      </c>
      <c r="J1070" s="737" t="s">
        <v>4237</v>
      </c>
      <c r="K1070" s="737" t="s">
        <v>4238</v>
      </c>
      <c r="L1070" s="738">
        <v>104.17</v>
      </c>
      <c r="M1070" s="738">
        <v>104.17</v>
      </c>
      <c r="N1070" s="737">
        <v>1</v>
      </c>
      <c r="O1070" s="820">
        <v>0.5</v>
      </c>
      <c r="P1070" s="738">
        <v>104.17</v>
      </c>
      <c r="Q1070" s="753">
        <v>1</v>
      </c>
      <c r="R1070" s="737">
        <v>1</v>
      </c>
      <c r="S1070" s="753">
        <v>1</v>
      </c>
      <c r="T1070" s="820">
        <v>0.5</v>
      </c>
      <c r="U1070" s="776">
        <v>1</v>
      </c>
    </row>
    <row r="1071" spans="1:21" ht="14.4" customHeight="1" x14ac:dyDescent="0.3">
      <c r="A1071" s="736">
        <v>21</v>
      </c>
      <c r="B1071" s="737" t="s">
        <v>2715</v>
      </c>
      <c r="C1071" s="737" t="s">
        <v>3131</v>
      </c>
      <c r="D1071" s="818" t="s">
        <v>4783</v>
      </c>
      <c r="E1071" s="819" t="s">
        <v>3162</v>
      </c>
      <c r="F1071" s="737" t="s">
        <v>3126</v>
      </c>
      <c r="G1071" s="737" t="s">
        <v>4038</v>
      </c>
      <c r="H1071" s="737" t="s">
        <v>1499</v>
      </c>
      <c r="I1071" s="737" t="s">
        <v>2243</v>
      </c>
      <c r="J1071" s="737" t="s">
        <v>2857</v>
      </c>
      <c r="K1071" s="737" t="s">
        <v>3017</v>
      </c>
      <c r="L1071" s="738">
        <v>48.27</v>
      </c>
      <c r="M1071" s="738">
        <v>48.27</v>
      </c>
      <c r="N1071" s="737">
        <v>1</v>
      </c>
      <c r="O1071" s="820">
        <v>1</v>
      </c>
      <c r="P1071" s="738">
        <v>48.27</v>
      </c>
      <c r="Q1071" s="753">
        <v>1</v>
      </c>
      <c r="R1071" s="737">
        <v>1</v>
      </c>
      <c r="S1071" s="753">
        <v>1</v>
      </c>
      <c r="T1071" s="820">
        <v>1</v>
      </c>
      <c r="U1071" s="776">
        <v>1</v>
      </c>
    </row>
    <row r="1072" spans="1:21" ht="14.4" customHeight="1" x14ac:dyDescent="0.3">
      <c r="A1072" s="736">
        <v>21</v>
      </c>
      <c r="B1072" s="737" t="s">
        <v>2715</v>
      </c>
      <c r="C1072" s="737" t="s">
        <v>3131</v>
      </c>
      <c r="D1072" s="818" t="s">
        <v>4783</v>
      </c>
      <c r="E1072" s="819" t="s">
        <v>3162</v>
      </c>
      <c r="F1072" s="737" t="s">
        <v>3126</v>
      </c>
      <c r="G1072" s="737" t="s">
        <v>4038</v>
      </c>
      <c r="H1072" s="737" t="s">
        <v>555</v>
      </c>
      <c r="I1072" s="737" t="s">
        <v>4239</v>
      </c>
      <c r="J1072" s="737" t="s">
        <v>2857</v>
      </c>
      <c r="K1072" s="737" t="s">
        <v>4240</v>
      </c>
      <c r="L1072" s="738">
        <v>0</v>
      </c>
      <c r="M1072" s="738">
        <v>0</v>
      </c>
      <c r="N1072" s="737">
        <v>1</v>
      </c>
      <c r="O1072" s="820">
        <v>1</v>
      </c>
      <c r="P1072" s="738">
        <v>0</v>
      </c>
      <c r="Q1072" s="753"/>
      <c r="R1072" s="737">
        <v>1</v>
      </c>
      <c r="S1072" s="753">
        <v>1</v>
      </c>
      <c r="T1072" s="820">
        <v>1</v>
      </c>
      <c r="U1072" s="776">
        <v>1</v>
      </c>
    </row>
    <row r="1073" spans="1:21" ht="14.4" customHeight="1" x14ac:dyDescent="0.3">
      <c r="A1073" s="736">
        <v>21</v>
      </c>
      <c r="B1073" s="737" t="s">
        <v>2715</v>
      </c>
      <c r="C1073" s="737" t="s">
        <v>3131</v>
      </c>
      <c r="D1073" s="818" t="s">
        <v>4783</v>
      </c>
      <c r="E1073" s="819" t="s">
        <v>3162</v>
      </c>
      <c r="F1073" s="737" t="s">
        <v>3126</v>
      </c>
      <c r="G1073" s="737" t="s">
        <v>4241</v>
      </c>
      <c r="H1073" s="737" t="s">
        <v>555</v>
      </c>
      <c r="I1073" s="737" t="s">
        <v>890</v>
      </c>
      <c r="J1073" s="737" t="s">
        <v>4242</v>
      </c>
      <c r="K1073" s="737" t="s">
        <v>4243</v>
      </c>
      <c r="L1073" s="738">
        <v>0</v>
      </c>
      <c r="M1073" s="738">
        <v>0</v>
      </c>
      <c r="N1073" s="737">
        <v>1</v>
      </c>
      <c r="O1073" s="820">
        <v>1</v>
      </c>
      <c r="P1073" s="738">
        <v>0</v>
      </c>
      <c r="Q1073" s="753"/>
      <c r="R1073" s="737">
        <v>1</v>
      </c>
      <c r="S1073" s="753">
        <v>1</v>
      </c>
      <c r="T1073" s="820">
        <v>1</v>
      </c>
      <c r="U1073" s="776">
        <v>1</v>
      </c>
    </row>
    <row r="1074" spans="1:21" ht="14.4" customHeight="1" x14ac:dyDescent="0.3">
      <c r="A1074" s="736">
        <v>21</v>
      </c>
      <c r="B1074" s="737" t="s">
        <v>2715</v>
      </c>
      <c r="C1074" s="737" t="s">
        <v>3131</v>
      </c>
      <c r="D1074" s="818" t="s">
        <v>4783</v>
      </c>
      <c r="E1074" s="819" t="s">
        <v>3162</v>
      </c>
      <c r="F1074" s="737" t="s">
        <v>3126</v>
      </c>
      <c r="G1074" s="737" t="s">
        <v>3279</v>
      </c>
      <c r="H1074" s="737" t="s">
        <v>1499</v>
      </c>
      <c r="I1074" s="737" t="s">
        <v>1531</v>
      </c>
      <c r="J1074" s="737" t="s">
        <v>2938</v>
      </c>
      <c r="K1074" s="737" t="s">
        <v>2939</v>
      </c>
      <c r="L1074" s="738">
        <v>0</v>
      </c>
      <c r="M1074" s="738">
        <v>0</v>
      </c>
      <c r="N1074" s="737">
        <v>6</v>
      </c>
      <c r="O1074" s="820">
        <v>2</v>
      </c>
      <c r="P1074" s="738">
        <v>0</v>
      </c>
      <c r="Q1074" s="753"/>
      <c r="R1074" s="737">
        <v>4</v>
      </c>
      <c r="S1074" s="753">
        <v>0.66666666666666663</v>
      </c>
      <c r="T1074" s="820">
        <v>1</v>
      </c>
      <c r="U1074" s="776">
        <v>0.5</v>
      </c>
    </row>
    <row r="1075" spans="1:21" ht="14.4" customHeight="1" x14ac:dyDescent="0.3">
      <c r="A1075" s="736">
        <v>21</v>
      </c>
      <c r="B1075" s="737" t="s">
        <v>2715</v>
      </c>
      <c r="C1075" s="737" t="s">
        <v>3131</v>
      </c>
      <c r="D1075" s="818" t="s">
        <v>4783</v>
      </c>
      <c r="E1075" s="819" t="s">
        <v>3162</v>
      </c>
      <c r="F1075" s="737" t="s">
        <v>3126</v>
      </c>
      <c r="G1075" s="737" t="s">
        <v>4244</v>
      </c>
      <c r="H1075" s="737" t="s">
        <v>555</v>
      </c>
      <c r="I1075" s="737" t="s">
        <v>4245</v>
      </c>
      <c r="J1075" s="737" t="s">
        <v>4246</v>
      </c>
      <c r="K1075" s="737" t="s">
        <v>4247</v>
      </c>
      <c r="L1075" s="738">
        <v>83.74</v>
      </c>
      <c r="M1075" s="738">
        <v>502.43999999999994</v>
      </c>
      <c r="N1075" s="737">
        <v>6</v>
      </c>
      <c r="O1075" s="820">
        <v>1</v>
      </c>
      <c r="P1075" s="738"/>
      <c r="Q1075" s="753">
        <v>0</v>
      </c>
      <c r="R1075" s="737"/>
      <c r="S1075" s="753">
        <v>0</v>
      </c>
      <c r="T1075" s="820"/>
      <c r="U1075" s="776">
        <v>0</v>
      </c>
    </row>
    <row r="1076" spans="1:21" ht="14.4" customHeight="1" x14ac:dyDescent="0.3">
      <c r="A1076" s="736">
        <v>21</v>
      </c>
      <c r="B1076" s="737" t="s">
        <v>2715</v>
      </c>
      <c r="C1076" s="737" t="s">
        <v>3131</v>
      </c>
      <c r="D1076" s="818" t="s">
        <v>4783</v>
      </c>
      <c r="E1076" s="819" t="s">
        <v>3162</v>
      </c>
      <c r="F1076" s="737" t="s">
        <v>3126</v>
      </c>
      <c r="G1076" s="737" t="s">
        <v>4248</v>
      </c>
      <c r="H1076" s="737" t="s">
        <v>555</v>
      </c>
      <c r="I1076" s="737" t="s">
        <v>4249</v>
      </c>
      <c r="J1076" s="737" t="s">
        <v>4250</v>
      </c>
      <c r="K1076" s="737" t="s">
        <v>4251</v>
      </c>
      <c r="L1076" s="738">
        <v>299.24</v>
      </c>
      <c r="M1076" s="738">
        <v>299.24</v>
      </c>
      <c r="N1076" s="737">
        <v>1</v>
      </c>
      <c r="O1076" s="820">
        <v>0.5</v>
      </c>
      <c r="P1076" s="738">
        <v>299.24</v>
      </c>
      <c r="Q1076" s="753">
        <v>1</v>
      </c>
      <c r="R1076" s="737">
        <v>1</v>
      </c>
      <c r="S1076" s="753">
        <v>1</v>
      </c>
      <c r="T1076" s="820">
        <v>0.5</v>
      </c>
      <c r="U1076" s="776">
        <v>1</v>
      </c>
    </row>
    <row r="1077" spans="1:21" ht="14.4" customHeight="1" x14ac:dyDescent="0.3">
      <c r="A1077" s="736">
        <v>21</v>
      </c>
      <c r="B1077" s="737" t="s">
        <v>2715</v>
      </c>
      <c r="C1077" s="737" t="s">
        <v>3131</v>
      </c>
      <c r="D1077" s="818" t="s">
        <v>4783</v>
      </c>
      <c r="E1077" s="819" t="s">
        <v>3162</v>
      </c>
      <c r="F1077" s="737" t="s">
        <v>3126</v>
      </c>
      <c r="G1077" s="737" t="s">
        <v>3521</v>
      </c>
      <c r="H1077" s="737" t="s">
        <v>1499</v>
      </c>
      <c r="I1077" s="737" t="s">
        <v>1647</v>
      </c>
      <c r="J1077" s="737" t="s">
        <v>2916</v>
      </c>
      <c r="K1077" s="737" t="s">
        <v>2917</v>
      </c>
      <c r="L1077" s="738">
        <v>502.31</v>
      </c>
      <c r="M1077" s="738">
        <v>5023.1000000000004</v>
      </c>
      <c r="N1077" s="737">
        <v>10</v>
      </c>
      <c r="O1077" s="820">
        <v>10</v>
      </c>
      <c r="P1077" s="738">
        <v>3013.86</v>
      </c>
      <c r="Q1077" s="753">
        <v>0.6</v>
      </c>
      <c r="R1077" s="737">
        <v>6</v>
      </c>
      <c r="S1077" s="753">
        <v>0.6</v>
      </c>
      <c r="T1077" s="820">
        <v>6</v>
      </c>
      <c r="U1077" s="776">
        <v>0.6</v>
      </c>
    </row>
    <row r="1078" spans="1:21" ht="14.4" customHeight="1" x14ac:dyDescent="0.3">
      <c r="A1078" s="736">
        <v>21</v>
      </c>
      <c r="B1078" s="737" t="s">
        <v>2715</v>
      </c>
      <c r="C1078" s="737" t="s">
        <v>3131</v>
      </c>
      <c r="D1078" s="818" t="s">
        <v>4783</v>
      </c>
      <c r="E1078" s="819" t="s">
        <v>3162</v>
      </c>
      <c r="F1078" s="737" t="s">
        <v>3126</v>
      </c>
      <c r="G1078" s="737" t="s">
        <v>4252</v>
      </c>
      <c r="H1078" s="737" t="s">
        <v>555</v>
      </c>
      <c r="I1078" s="737" t="s">
        <v>4253</v>
      </c>
      <c r="J1078" s="737" t="s">
        <v>4254</v>
      </c>
      <c r="K1078" s="737" t="s">
        <v>4255</v>
      </c>
      <c r="L1078" s="738">
        <v>85.16</v>
      </c>
      <c r="M1078" s="738">
        <v>255.48</v>
      </c>
      <c r="N1078" s="737">
        <v>3</v>
      </c>
      <c r="O1078" s="820">
        <v>0.5</v>
      </c>
      <c r="P1078" s="738"/>
      <c r="Q1078" s="753">
        <v>0</v>
      </c>
      <c r="R1078" s="737"/>
      <c r="S1078" s="753">
        <v>0</v>
      </c>
      <c r="T1078" s="820"/>
      <c r="U1078" s="776">
        <v>0</v>
      </c>
    </row>
    <row r="1079" spans="1:21" ht="14.4" customHeight="1" x14ac:dyDescent="0.3">
      <c r="A1079" s="736">
        <v>21</v>
      </c>
      <c r="B1079" s="737" t="s">
        <v>2715</v>
      </c>
      <c r="C1079" s="737" t="s">
        <v>3131</v>
      </c>
      <c r="D1079" s="818" t="s">
        <v>4783</v>
      </c>
      <c r="E1079" s="819" t="s">
        <v>3162</v>
      </c>
      <c r="F1079" s="737" t="s">
        <v>3126</v>
      </c>
      <c r="G1079" s="737" t="s">
        <v>4256</v>
      </c>
      <c r="H1079" s="737" t="s">
        <v>555</v>
      </c>
      <c r="I1079" s="737" t="s">
        <v>4257</v>
      </c>
      <c r="J1079" s="737" t="s">
        <v>4258</v>
      </c>
      <c r="K1079" s="737" t="s">
        <v>3301</v>
      </c>
      <c r="L1079" s="738">
        <v>77.13</v>
      </c>
      <c r="M1079" s="738">
        <v>77.13</v>
      </c>
      <c r="N1079" s="737">
        <v>1</v>
      </c>
      <c r="O1079" s="820">
        <v>0.5</v>
      </c>
      <c r="P1079" s="738"/>
      <c r="Q1079" s="753">
        <v>0</v>
      </c>
      <c r="R1079" s="737"/>
      <c r="S1079" s="753">
        <v>0</v>
      </c>
      <c r="T1079" s="820"/>
      <c r="U1079" s="776">
        <v>0</v>
      </c>
    </row>
    <row r="1080" spans="1:21" ht="14.4" customHeight="1" x14ac:dyDescent="0.3">
      <c r="A1080" s="736">
        <v>21</v>
      </c>
      <c r="B1080" s="737" t="s">
        <v>2715</v>
      </c>
      <c r="C1080" s="737" t="s">
        <v>3131</v>
      </c>
      <c r="D1080" s="818" t="s">
        <v>4783</v>
      </c>
      <c r="E1080" s="819" t="s">
        <v>3162</v>
      </c>
      <c r="F1080" s="737" t="s">
        <v>3126</v>
      </c>
      <c r="G1080" s="737" t="s">
        <v>3792</v>
      </c>
      <c r="H1080" s="737" t="s">
        <v>555</v>
      </c>
      <c r="I1080" s="737" t="s">
        <v>4259</v>
      </c>
      <c r="J1080" s="737" t="s">
        <v>4260</v>
      </c>
      <c r="K1080" s="737" t="s">
        <v>4261</v>
      </c>
      <c r="L1080" s="738">
        <v>31.32</v>
      </c>
      <c r="M1080" s="738">
        <v>31.32</v>
      </c>
      <c r="N1080" s="737">
        <v>1</v>
      </c>
      <c r="O1080" s="820">
        <v>1</v>
      </c>
      <c r="P1080" s="738"/>
      <c r="Q1080" s="753">
        <v>0</v>
      </c>
      <c r="R1080" s="737"/>
      <c r="S1080" s="753">
        <v>0</v>
      </c>
      <c r="T1080" s="820"/>
      <c r="U1080" s="776">
        <v>0</v>
      </c>
    </row>
    <row r="1081" spans="1:21" ht="14.4" customHeight="1" x14ac:dyDescent="0.3">
      <c r="A1081" s="736">
        <v>21</v>
      </c>
      <c r="B1081" s="737" t="s">
        <v>2715</v>
      </c>
      <c r="C1081" s="737" t="s">
        <v>3131</v>
      </c>
      <c r="D1081" s="818" t="s">
        <v>4783</v>
      </c>
      <c r="E1081" s="819" t="s">
        <v>3162</v>
      </c>
      <c r="F1081" s="737" t="s">
        <v>3126</v>
      </c>
      <c r="G1081" s="737" t="s">
        <v>3792</v>
      </c>
      <c r="H1081" s="737" t="s">
        <v>555</v>
      </c>
      <c r="I1081" s="737" t="s">
        <v>4262</v>
      </c>
      <c r="J1081" s="737" t="s">
        <v>4260</v>
      </c>
      <c r="K1081" s="737" t="s">
        <v>4263</v>
      </c>
      <c r="L1081" s="738">
        <v>300.68</v>
      </c>
      <c r="M1081" s="738">
        <v>300.68</v>
      </c>
      <c r="N1081" s="737">
        <v>1</v>
      </c>
      <c r="O1081" s="820">
        <v>0.5</v>
      </c>
      <c r="P1081" s="738">
        <v>300.68</v>
      </c>
      <c r="Q1081" s="753">
        <v>1</v>
      </c>
      <c r="R1081" s="737">
        <v>1</v>
      </c>
      <c r="S1081" s="753">
        <v>1</v>
      </c>
      <c r="T1081" s="820">
        <v>0.5</v>
      </c>
      <c r="U1081" s="776">
        <v>1</v>
      </c>
    </row>
    <row r="1082" spans="1:21" ht="14.4" customHeight="1" x14ac:dyDescent="0.3">
      <c r="A1082" s="736">
        <v>21</v>
      </c>
      <c r="B1082" s="737" t="s">
        <v>2715</v>
      </c>
      <c r="C1082" s="737" t="s">
        <v>3131</v>
      </c>
      <c r="D1082" s="818" t="s">
        <v>4783</v>
      </c>
      <c r="E1082" s="819" t="s">
        <v>3162</v>
      </c>
      <c r="F1082" s="737" t="s">
        <v>3126</v>
      </c>
      <c r="G1082" s="737" t="s">
        <v>3792</v>
      </c>
      <c r="H1082" s="737" t="s">
        <v>555</v>
      </c>
      <c r="I1082" s="737" t="s">
        <v>4264</v>
      </c>
      <c r="J1082" s="737" t="s">
        <v>4260</v>
      </c>
      <c r="K1082" s="737" t="s">
        <v>4263</v>
      </c>
      <c r="L1082" s="738">
        <v>300.68</v>
      </c>
      <c r="M1082" s="738">
        <v>300.68</v>
      </c>
      <c r="N1082" s="737">
        <v>1</v>
      </c>
      <c r="O1082" s="820">
        <v>1</v>
      </c>
      <c r="P1082" s="738">
        <v>300.68</v>
      </c>
      <c r="Q1082" s="753">
        <v>1</v>
      </c>
      <c r="R1082" s="737">
        <v>1</v>
      </c>
      <c r="S1082" s="753">
        <v>1</v>
      </c>
      <c r="T1082" s="820">
        <v>1</v>
      </c>
      <c r="U1082" s="776">
        <v>1</v>
      </c>
    </row>
    <row r="1083" spans="1:21" ht="14.4" customHeight="1" x14ac:dyDescent="0.3">
      <c r="A1083" s="736">
        <v>21</v>
      </c>
      <c r="B1083" s="737" t="s">
        <v>2715</v>
      </c>
      <c r="C1083" s="737" t="s">
        <v>3131</v>
      </c>
      <c r="D1083" s="818" t="s">
        <v>4783</v>
      </c>
      <c r="E1083" s="819" t="s">
        <v>3162</v>
      </c>
      <c r="F1083" s="737" t="s">
        <v>3126</v>
      </c>
      <c r="G1083" s="737" t="s">
        <v>3792</v>
      </c>
      <c r="H1083" s="737" t="s">
        <v>555</v>
      </c>
      <c r="I1083" s="737" t="s">
        <v>4265</v>
      </c>
      <c r="J1083" s="737" t="s">
        <v>4266</v>
      </c>
      <c r="K1083" s="737" t="s">
        <v>4267</v>
      </c>
      <c r="L1083" s="738">
        <v>140.94999999999999</v>
      </c>
      <c r="M1083" s="738">
        <v>704.75</v>
      </c>
      <c r="N1083" s="737">
        <v>5</v>
      </c>
      <c r="O1083" s="820">
        <v>1.5</v>
      </c>
      <c r="P1083" s="738">
        <v>704.75</v>
      </c>
      <c r="Q1083" s="753">
        <v>1</v>
      </c>
      <c r="R1083" s="737">
        <v>5</v>
      </c>
      <c r="S1083" s="753">
        <v>1</v>
      </c>
      <c r="T1083" s="820">
        <v>1.5</v>
      </c>
      <c r="U1083" s="776">
        <v>1</v>
      </c>
    </row>
    <row r="1084" spans="1:21" ht="14.4" customHeight="1" x14ac:dyDescent="0.3">
      <c r="A1084" s="736">
        <v>21</v>
      </c>
      <c r="B1084" s="737" t="s">
        <v>2715</v>
      </c>
      <c r="C1084" s="737" t="s">
        <v>3131</v>
      </c>
      <c r="D1084" s="818" t="s">
        <v>4783</v>
      </c>
      <c r="E1084" s="819" t="s">
        <v>3162</v>
      </c>
      <c r="F1084" s="737" t="s">
        <v>3126</v>
      </c>
      <c r="G1084" s="737" t="s">
        <v>4268</v>
      </c>
      <c r="H1084" s="737" t="s">
        <v>555</v>
      </c>
      <c r="I1084" s="737" t="s">
        <v>4269</v>
      </c>
      <c r="J1084" s="737" t="s">
        <v>4270</v>
      </c>
      <c r="K1084" s="737" t="s">
        <v>4271</v>
      </c>
      <c r="L1084" s="738">
        <v>42.57</v>
      </c>
      <c r="M1084" s="738">
        <v>127.71000000000001</v>
      </c>
      <c r="N1084" s="737">
        <v>3</v>
      </c>
      <c r="O1084" s="820">
        <v>1</v>
      </c>
      <c r="P1084" s="738"/>
      <c r="Q1084" s="753">
        <v>0</v>
      </c>
      <c r="R1084" s="737"/>
      <c r="S1084" s="753">
        <v>0</v>
      </c>
      <c r="T1084" s="820"/>
      <c r="U1084" s="776">
        <v>0</v>
      </c>
    </row>
    <row r="1085" spans="1:21" ht="14.4" customHeight="1" x14ac:dyDescent="0.3">
      <c r="A1085" s="736">
        <v>21</v>
      </c>
      <c r="B1085" s="737" t="s">
        <v>2715</v>
      </c>
      <c r="C1085" s="737" t="s">
        <v>3131</v>
      </c>
      <c r="D1085" s="818" t="s">
        <v>4783</v>
      </c>
      <c r="E1085" s="819" t="s">
        <v>3162</v>
      </c>
      <c r="F1085" s="737" t="s">
        <v>3126</v>
      </c>
      <c r="G1085" s="737" t="s">
        <v>4114</v>
      </c>
      <c r="H1085" s="737" t="s">
        <v>555</v>
      </c>
      <c r="I1085" s="737" t="s">
        <v>4272</v>
      </c>
      <c r="J1085" s="737" t="s">
        <v>4273</v>
      </c>
      <c r="K1085" s="737" t="s">
        <v>4274</v>
      </c>
      <c r="L1085" s="738">
        <v>79.069999999999993</v>
      </c>
      <c r="M1085" s="738">
        <v>79.069999999999993</v>
      </c>
      <c r="N1085" s="737">
        <v>1</v>
      </c>
      <c r="O1085" s="820">
        <v>1</v>
      </c>
      <c r="P1085" s="738"/>
      <c r="Q1085" s="753">
        <v>0</v>
      </c>
      <c r="R1085" s="737"/>
      <c r="S1085" s="753">
        <v>0</v>
      </c>
      <c r="T1085" s="820"/>
      <c r="U1085" s="776">
        <v>0</v>
      </c>
    </row>
    <row r="1086" spans="1:21" ht="14.4" customHeight="1" x14ac:dyDescent="0.3">
      <c r="A1086" s="736">
        <v>21</v>
      </c>
      <c r="B1086" s="737" t="s">
        <v>2715</v>
      </c>
      <c r="C1086" s="737" t="s">
        <v>3131</v>
      </c>
      <c r="D1086" s="818" t="s">
        <v>4783</v>
      </c>
      <c r="E1086" s="819" t="s">
        <v>3162</v>
      </c>
      <c r="F1086" s="737" t="s">
        <v>3126</v>
      </c>
      <c r="G1086" s="737" t="s">
        <v>3716</v>
      </c>
      <c r="H1086" s="737" t="s">
        <v>555</v>
      </c>
      <c r="I1086" s="737" t="s">
        <v>3717</v>
      </c>
      <c r="J1086" s="737" t="s">
        <v>3718</v>
      </c>
      <c r="K1086" s="737" t="s">
        <v>3719</v>
      </c>
      <c r="L1086" s="738">
        <v>741.69</v>
      </c>
      <c r="M1086" s="738">
        <v>11125.35</v>
      </c>
      <c r="N1086" s="737">
        <v>15</v>
      </c>
      <c r="O1086" s="820">
        <v>4.5</v>
      </c>
      <c r="P1086" s="738">
        <v>11125.35</v>
      </c>
      <c r="Q1086" s="753">
        <v>1</v>
      </c>
      <c r="R1086" s="737">
        <v>15</v>
      </c>
      <c r="S1086" s="753">
        <v>1</v>
      </c>
      <c r="T1086" s="820">
        <v>4.5</v>
      </c>
      <c r="U1086" s="776">
        <v>1</v>
      </c>
    </row>
    <row r="1087" spans="1:21" ht="14.4" customHeight="1" x14ac:dyDescent="0.3">
      <c r="A1087" s="736">
        <v>21</v>
      </c>
      <c r="B1087" s="737" t="s">
        <v>2715</v>
      </c>
      <c r="C1087" s="737" t="s">
        <v>3131</v>
      </c>
      <c r="D1087" s="818" t="s">
        <v>4783</v>
      </c>
      <c r="E1087" s="819" t="s">
        <v>3162</v>
      </c>
      <c r="F1087" s="737" t="s">
        <v>3126</v>
      </c>
      <c r="G1087" s="737" t="s">
        <v>3338</v>
      </c>
      <c r="H1087" s="737" t="s">
        <v>1499</v>
      </c>
      <c r="I1087" s="737" t="s">
        <v>3339</v>
      </c>
      <c r="J1087" s="737" t="s">
        <v>1699</v>
      </c>
      <c r="K1087" s="737" t="s">
        <v>3340</v>
      </c>
      <c r="L1087" s="738">
        <v>0</v>
      </c>
      <c r="M1087" s="738">
        <v>0</v>
      </c>
      <c r="N1087" s="737">
        <v>2</v>
      </c>
      <c r="O1087" s="820">
        <v>1.5</v>
      </c>
      <c r="P1087" s="738">
        <v>0</v>
      </c>
      <c r="Q1087" s="753"/>
      <c r="R1087" s="737">
        <v>1</v>
      </c>
      <c r="S1087" s="753">
        <v>0.5</v>
      </c>
      <c r="T1087" s="820">
        <v>1</v>
      </c>
      <c r="U1087" s="776">
        <v>0.66666666666666663</v>
      </c>
    </row>
    <row r="1088" spans="1:21" ht="14.4" customHeight="1" x14ac:dyDescent="0.3">
      <c r="A1088" s="736">
        <v>21</v>
      </c>
      <c r="B1088" s="737" t="s">
        <v>2715</v>
      </c>
      <c r="C1088" s="737" t="s">
        <v>3131</v>
      </c>
      <c r="D1088" s="818" t="s">
        <v>4783</v>
      </c>
      <c r="E1088" s="819" t="s">
        <v>3162</v>
      </c>
      <c r="F1088" s="737" t="s">
        <v>3126</v>
      </c>
      <c r="G1088" s="737" t="s">
        <v>3338</v>
      </c>
      <c r="H1088" s="737" t="s">
        <v>555</v>
      </c>
      <c r="I1088" s="737" t="s">
        <v>3723</v>
      </c>
      <c r="J1088" s="737" t="s">
        <v>3721</v>
      </c>
      <c r="K1088" s="737" t="s">
        <v>3340</v>
      </c>
      <c r="L1088" s="738">
        <v>0</v>
      </c>
      <c r="M1088" s="738">
        <v>0</v>
      </c>
      <c r="N1088" s="737">
        <v>3</v>
      </c>
      <c r="O1088" s="820">
        <v>1.5</v>
      </c>
      <c r="P1088" s="738">
        <v>0</v>
      </c>
      <c r="Q1088" s="753"/>
      <c r="R1088" s="737">
        <v>3</v>
      </c>
      <c r="S1088" s="753">
        <v>1</v>
      </c>
      <c r="T1088" s="820">
        <v>1.5</v>
      </c>
      <c r="U1088" s="776">
        <v>1</v>
      </c>
    </row>
    <row r="1089" spans="1:21" ht="14.4" customHeight="1" x14ac:dyDescent="0.3">
      <c r="A1089" s="736">
        <v>21</v>
      </c>
      <c r="B1089" s="737" t="s">
        <v>2715</v>
      </c>
      <c r="C1089" s="737" t="s">
        <v>3131</v>
      </c>
      <c r="D1089" s="818" t="s">
        <v>4783</v>
      </c>
      <c r="E1089" s="819" t="s">
        <v>3162</v>
      </c>
      <c r="F1089" s="737" t="s">
        <v>3126</v>
      </c>
      <c r="G1089" s="737" t="s">
        <v>3338</v>
      </c>
      <c r="H1089" s="737" t="s">
        <v>555</v>
      </c>
      <c r="I1089" s="737" t="s">
        <v>4275</v>
      </c>
      <c r="J1089" s="737" t="s">
        <v>3851</v>
      </c>
      <c r="K1089" s="737" t="s">
        <v>2958</v>
      </c>
      <c r="L1089" s="738">
        <v>0</v>
      </c>
      <c r="M1089" s="738">
        <v>0</v>
      </c>
      <c r="N1089" s="737">
        <v>2</v>
      </c>
      <c r="O1089" s="820">
        <v>1.5</v>
      </c>
      <c r="P1089" s="738">
        <v>0</v>
      </c>
      <c r="Q1089" s="753"/>
      <c r="R1089" s="737">
        <v>2</v>
      </c>
      <c r="S1089" s="753">
        <v>1</v>
      </c>
      <c r="T1089" s="820">
        <v>1.5</v>
      </c>
      <c r="U1089" s="776">
        <v>1</v>
      </c>
    </row>
    <row r="1090" spans="1:21" ht="14.4" customHeight="1" x14ac:dyDescent="0.3">
      <c r="A1090" s="736">
        <v>21</v>
      </c>
      <c r="B1090" s="737" t="s">
        <v>2715</v>
      </c>
      <c r="C1090" s="737" t="s">
        <v>3131</v>
      </c>
      <c r="D1090" s="818" t="s">
        <v>4783</v>
      </c>
      <c r="E1090" s="819" t="s">
        <v>3162</v>
      </c>
      <c r="F1090" s="737" t="s">
        <v>3126</v>
      </c>
      <c r="G1090" s="737" t="s">
        <v>3338</v>
      </c>
      <c r="H1090" s="737" t="s">
        <v>555</v>
      </c>
      <c r="I1090" s="737" t="s">
        <v>4276</v>
      </c>
      <c r="J1090" s="737" t="s">
        <v>1699</v>
      </c>
      <c r="K1090" s="737" t="s">
        <v>2958</v>
      </c>
      <c r="L1090" s="738">
        <v>0</v>
      </c>
      <c r="M1090" s="738">
        <v>0</v>
      </c>
      <c r="N1090" s="737">
        <v>1</v>
      </c>
      <c r="O1090" s="820">
        <v>0.5</v>
      </c>
      <c r="P1090" s="738">
        <v>0</v>
      </c>
      <c r="Q1090" s="753"/>
      <c r="R1090" s="737">
        <v>1</v>
      </c>
      <c r="S1090" s="753">
        <v>1</v>
      </c>
      <c r="T1090" s="820">
        <v>0.5</v>
      </c>
      <c r="U1090" s="776">
        <v>1</v>
      </c>
    </row>
    <row r="1091" spans="1:21" ht="14.4" customHeight="1" x14ac:dyDescent="0.3">
      <c r="A1091" s="736">
        <v>21</v>
      </c>
      <c r="B1091" s="737" t="s">
        <v>2715</v>
      </c>
      <c r="C1091" s="737" t="s">
        <v>3131</v>
      </c>
      <c r="D1091" s="818" t="s">
        <v>4783</v>
      </c>
      <c r="E1091" s="819" t="s">
        <v>3162</v>
      </c>
      <c r="F1091" s="737" t="s">
        <v>3126</v>
      </c>
      <c r="G1091" s="737" t="s">
        <v>3338</v>
      </c>
      <c r="H1091" s="737" t="s">
        <v>555</v>
      </c>
      <c r="I1091" s="737" t="s">
        <v>613</v>
      </c>
      <c r="J1091" s="737" t="s">
        <v>2957</v>
      </c>
      <c r="K1091" s="737" t="s">
        <v>2958</v>
      </c>
      <c r="L1091" s="738">
        <v>0</v>
      </c>
      <c r="M1091" s="738">
        <v>0</v>
      </c>
      <c r="N1091" s="737">
        <v>1</v>
      </c>
      <c r="O1091" s="820">
        <v>1</v>
      </c>
      <c r="P1091" s="738">
        <v>0</v>
      </c>
      <c r="Q1091" s="753"/>
      <c r="R1091" s="737">
        <v>1</v>
      </c>
      <c r="S1091" s="753">
        <v>1</v>
      </c>
      <c r="T1091" s="820">
        <v>1</v>
      </c>
      <c r="U1091" s="776">
        <v>1</v>
      </c>
    </row>
    <row r="1092" spans="1:21" ht="14.4" customHeight="1" x14ac:dyDescent="0.3">
      <c r="A1092" s="736">
        <v>21</v>
      </c>
      <c r="B1092" s="737" t="s">
        <v>2715</v>
      </c>
      <c r="C1092" s="737" t="s">
        <v>3131</v>
      </c>
      <c r="D1092" s="818" t="s">
        <v>4783</v>
      </c>
      <c r="E1092" s="819" t="s">
        <v>3162</v>
      </c>
      <c r="F1092" s="737" t="s">
        <v>3126</v>
      </c>
      <c r="G1092" s="737" t="s">
        <v>3338</v>
      </c>
      <c r="H1092" s="737" t="s">
        <v>555</v>
      </c>
      <c r="I1092" s="737" t="s">
        <v>610</v>
      </c>
      <c r="J1092" s="737" t="s">
        <v>2957</v>
      </c>
      <c r="K1092" s="737" t="s">
        <v>3340</v>
      </c>
      <c r="L1092" s="738">
        <v>0</v>
      </c>
      <c r="M1092" s="738">
        <v>0</v>
      </c>
      <c r="N1092" s="737">
        <v>1</v>
      </c>
      <c r="O1092" s="820">
        <v>0.5</v>
      </c>
      <c r="P1092" s="738">
        <v>0</v>
      </c>
      <c r="Q1092" s="753"/>
      <c r="R1092" s="737">
        <v>1</v>
      </c>
      <c r="S1092" s="753">
        <v>1</v>
      </c>
      <c r="T1092" s="820">
        <v>0.5</v>
      </c>
      <c r="U1092" s="776">
        <v>1</v>
      </c>
    </row>
    <row r="1093" spans="1:21" ht="14.4" customHeight="1" x14ac:dyDescent="0.3">
      <c r="A1093" s="736">
        <v>21</v>
      </c>
      <c r="B1093" s="737" t="s">
        <v>2715</v>
      </c>
      <c r="C1093" s="737" t="s">
        <v>3131</v>
      </c>
      <c r="D1093" s="818" t="s">
        <v>4783</v>
      </c>
      <c r="E1093" s="819" t="s">
        <v>3162</v>
      </c>
      <c r="F1093" s="737" t="s">
        <v>3126</v>
      </c>
      <c r="G1093" s="737" t="s">
        <v>3338</v>
      </c>
      <c r="H1093" s="737" t="s">
        <v>555</v>
      </c>
      <c r="I1093" s="737" t="s">
        <v>4277</v>
      </c>
      <c r="J1093" s="737" t="s">
        <v>4278</v>
      </c>
      <c r="K1093" s="737" t="s">
        <v>2958</v>
      </c>
      <c r="L1093" s="738">
        <v>0</v>
      </c>
      <c r="M1093" s="738">
        <v>0</v>
      </c>
      <c r="N1093" s="737">
        <v>1</v>
      </c>
      <c r="O1093" s="820">
        <v>1</v>
      </c>
      <c r="P1093" s="738">
        <v>0</v>
      </c>
      <c r="Q1093" s="753"/>
      <c r="R1093" s="737">
        <v>1</v>
      </c>
      <c r="S1093" s="753">
        <v>1</v>
      </c>
      <c r="T1093" s="820">
        <v>1</v>
      </c>
      <c r="U1093" s="776">
        <v>1</v>
      </c>
    </row>
    <row r="1094" spans="1:21" ht="14.4" customHeight="1" x14ac:dyDescent="0.3">
      <c r="A1094" s="736">
        <v>21</v>
      </c>
      <c r="B1094" s="737" t="s">
        <v>2715</v>
      </c>
      <c r="C1094" s="737" t="s">
        <v>3131</v>
      </c>
      <c r="D1094" s="818" t="s">
        <v>4783</v>
      </c>
      <c r="E1094" s="819" t="s">
        <v>3162</v>
      </c>
      <c r="F1094" s="737" t="s">
        <v>3126</v>
      </c>
      <c r="G1094" s="737" t="s">
        <v>3338</v>
      </c>
      <c r="H1094" s="737" t="s">
        <v>555</v>
      </c>
      <c r="I1094" s="737" t="s">
        <v>4279</v>
      </c>
      <c r="J1094" s="737" t="s">
        <v>4280</v>
      </c>
      <c r="K1094" s="737" t="s">
        <v>2960</v>
      </c>
      <c r="L1094" s="738">
        <v>0</v>
      </c>
      <c r="M1094" s="738">
        <v>0</v>
      </c>
      <c r="N1094" s="737">
        <v>1</v>
      </c>
      <c r="O1094" s="820">
        <v>1</v>
      </c>
      <c r="P1094" s="738">
        <v>0</v>
      </c>
      <c r="Q1094" s="753"/>
      <c r="R1094" s="737">
        <v>1</v>
      </c>
      <c r="S1094" s="753">
        <v>1</v>
      </c>
      <c r="T1094" s="820">
        <v>1</v>
      </c>
      <c r="U1094" s="776">
        <v>1</v>
      </c>
    </row>
    <row r="1095" spans="1:21" ht="14.4" customHeight="1" x14ac:dyDescent="0.3">
      <c r="A1095" s="736">
        <v>21</v>
      </c>
      <c r="B1095" s="737" t="s">
        <v>2715</v>
      </c>
      <c r="C1095" s="737" t="s">
        <v>3131</v>
      </c>
      <c r="D1095" s="818" t="s">
        <v>4783</v>
      </c>
      <c r="E1095" s="819" t="s">
        <v>3162</v>
      </c>
      <c r="F1095" s="737" t="s">
        <v>3126</v>
      </c>
      <c r="G1095" s="737" t="s">
        <v>3338</v>
      </c>
      <c r="H1095" s="737" t="s">
        <v>555</v>
      </c>
      <c r="I1095" s="737" t="s">
        <v>3850</v>
      </c>
      <c r="J1095" s="737" t="s">
        <v>3851</v>
      </c>
      <c r="K1095" s="737" t="s">
        <v>2958</v>
      </c>
      <c r="L1095" s="738">
        <v>0</v>
      </c>
      <c r="M1095" s="738">
        <v>0</v>
      </c>
      <c r="N1095" s="737">
        <v>1</v>
      </c>
      <c r="O1095" s="820">
        <v>1</v>
      </c>
      <c r="P1095" s="738"/>
      <c r="Q1095" s="753"/>
      <c r="R1095" s="737"/>
      <c r="S1095" s="753">
        <v>0</v>
      </c>
      <c r="T1095" s="820"/>
      <c r="U1095" s="776">
        <v>0</v>
      </c>
    </row>
    <row r="1096" spans="1:21" ht="14.4" customHeight="1" x14ac:dyDescent="0.3">
      <c r="A1096" s="736">
        <v>21</v>
      </c>
      <c r="B1096" s="737" t="s">
        <v>2715</v>
      </c>
      <c r="C1096" s="737" t="s">
        <v>3131</v>
      </c>
      <c r="D1096" s="818" t="s">
        <v>4783</v>
      </c>
      <c r="E1096" s="819" t="s">
        <v>3162</v>
      </c>
      <c r="F1096" s="737" t="s">
        <v>3126</v>
      </c>
      <c r="G1096" s="737" t="s">
        <v>4281</v>
      </c>
      <c r="H1096" s="737" t="s">
        <v>555</v>
      </c>
      <c r="I1096" s="737" t="s">
        <v>4282</v>
      </c>
      <c r="J1096" s="737" t="s">
        <v>4283</v>
      </c>
      <c r="K1096" s="737" t="s">
        <v>4284</v>
      </c>
      <c r="L1096" s="738">
        <v>32.130000000000003</v>
      </c>
      <c r="M1096" s="738">
        <v>32.130000000000003</v>
      </c>
      <c r="N1096" s="737">
        <v>1</v>
      </c>
      <c r="O1096" s="820">
        <v>1</v>
      </c>
      <c r="P1096" s="738">
        <v>32.130000000000003</v>
      </c>
      <c r="Q1096" s="753">
        <v>1</v>
      </c>
      <c r="R1096" s="737">
        <v>1</v>
      </c>
      <c r="S1096" s="753">
        <v>1</v>
      </c>
      <c r="T1096" s="820">
        <v>1</v>
      </c>
      <c r="U1096" s="776">
        <v>1</v>
      </c>
    </row>
    <row r="1097" spans="1:21" ht="14.4" customHeight="1" x14ac:dyDescent="0.3">
      <c r="A1097" s="736">
        <v>21</v>
      </c>
      <c r="B1097" s="737" t="s">
        <v>2715</v>
      </c>
      <c r="C1097" s="737" t="s">
        <v>3131</v>
      </c>
      <c r="D1097" s="818" t="s">
        <v>4783</v>
      </c>
      <c r="E1097" s="819" t="s">
        <v>3162</v>
      </c>
      <c r="F1097" s="737" t="s">
        <v>3126</v>
      </c>
      <c r="G1097" s="737" t="s">
        <v>4285</v>
      </c>
      <c r="H1097" s="737" t="s">
        <v>1499</v>
      </c>
      <c r="I1097" s="737" t="s">
        <v>4286</v>
      </c>
      <c r="J1097" s="737" t="s">
        <v>4287</v>
      </c>
      <c r="K1097" s="737" t="s">
        <v>4288</v>
      </c>
      <c r="L1097" s="738">
        <v>802.48</v>
      </c>
      <c r="M1097" s="738">
        <v>1604.96</v>
      </c>
      <c r="N1097" s="737">
        <v>2</v>
      </c>
      <c r="O1097" s="820">
        <v>1</v>
      </c>
      <c r="P1097" s="738">
        <v>1604.96</v>
      </c>
      <c r="Q1097" s="753">
        <v>1</v>
      </c>
      <c r="R1097" s="737">
        <v>2</v>
      </c>
      <c r="S1097" s="753">
        <v>1</v>
      </c>
      <c r="T1097" s="820">
        <v>1</v>
      </c>
      <c r="U1097" s="776">
        <v>1</v>
      </c>
    </row>
    <row r="1098" spans="1:21" ht="14.4" customHeight="1" x14ac:dyDescent="0.3">
      <c r="A1098" s="736">
        <v>21</v>
      </c>
      <c r="B1098" s="737" t="s">
        <v>2715</v>
      </c>
      <c r="C1098" s="737" t="s">
        <v>3131</v>
      </c>
      <c r="D1098" s="818" t="s">
        <v>4783</v>
      </c>
      <c r="E1098" s="819" t="s">
        <v>3162</v>
      </c>
      <c r="F1098" s="737" t="s">
        <v>3126</v>
      </c>
      <c r="G1098" s="737" t="s">
        <v>3414</v>
      </c>
      <c r="H1098" s="737" t="s">
        <v>555</v>
      </c>
      <c r="I1098" s="737" t="s">
        <v>4289</v>
      </c>
      <c r="J1098" s="737" t="s">
        <v>3459</v>
      </c>
      <c r="K1098" s="737" t="s">
        <v>4290</v>
      </c>
      <c r="L1098" s="738">
        <v>133.94</v>
      </c>
      <c r="M1098" s="738">
        <v>133.94</v>
      </c>
      <c r="N1098" s="737">
        <v>1</v>
      </c>
      <c r="O1098" s="820">
        <v>0.5</v>
      </c>
      <c r="P1098" s="738">
        <v>133.94</v>
      </c>
      <c r="Q1098" s="753">
        <v>1</v>
      </c>
      <c r="R1098" s="737">
        <v>1</v>
      </c>
      <c r="S1098" s="753">
        <v>1</v>
      </c>
      <c r="T1098" s="820">
        <v>0.5</v>
      </c>
      <c r="U1098" s="776">
        <v>1</v>
      </c>
    </row>
    <row r="1099" spans="1:21" ht="14.4" customHeight="1" x14ac:dyDescent="0.3">
      <c r="A1099" s="736">
        <v>21</v>
      </c>
      <c r="B1099" s="737" t="s">
        <v>2715</v>
      </c>
      <c r="C1099" s="737" t="s">
        <v>3131</v>
      </c>
      <c r="D1099" s="818" t="s">
        <v>4783</v>
      </c>
      <c r="E1099" s="819" t="s">
        <v>3162</v>
      </c>
      <c r="F1099" s="737" t="s">
        <v>3126</v>
      </c>
      <c r="G1099" s="737" t="s">
        <v>3284</v>
      </c>
      <c r="H1099" s="737" t="s">
        <v>555</v>
      </c>
      <c r="I1099" s="737" t="s">
        <v>3285</v>
      </c>
      <c r="J1099" s="737" t="s">
        <v>1300</v>
      </c>
      <c r="K1099" s="737" t="s">
        <v>3286</v>
      </c>
      <c r="L1099" s="738">
        <v>50.32</v>
      </c>
      <c r="M1099" s="738">
        <v>452.88</v>
      </c>
      <c r="N1099" s="737">
        <v>9</v>
      </c>
      <c r="O1099" s="820">
        <v>5</v>
      </c>
      <c r="P1099" s="738"/>
      <c r="Q1099" s="753">
        <v>0</v>
      </c>
      <c r="R1099" s="737"/>
      <c r="S1099" s="753">
        <v>0</v>
      </c>
      <c r="T1099" s="820"/>
      <c r="U1099" s="776">
        <v>0</v>
      </c>
    </row>
    <row r="1100" spans="1:21" ht="14.4" customHeight="1" x14ac:dyDescent="0.3">
      <c r="A1100" s="736">
        <v>21</v>
      </c>
      <c r="B1100" s="737" t="s">
        <v>2715</v>
      </c>
      <c r="C1100" s="737" t="s">
        <v>3131</v>
      </c>
      <c r="D1100" s="818" t="s">
        <v>4783</v>
      </c>
      <c r="E1100" s="819" t="s">
        <v>3162</v>
      </c>
      <c r="F1100" s="737" t="s">
        <v>3126</v>
      </c>
      <c r="G1100" s="737" t="s">
        <v>3284</v>
      </c>
      <c r="H1100" s="737" t="s">
        <v>555</v>
      </c>
      <c r="I1100" s="737" t="s">
        <v>3417</v>
      </c>
      <c r="J1100" s="737" t="s">
        <v>3149</v>
      </c>
      <c r="K1100" s="737"/>
      <c r="L1100" s="738">
        <v>0</v>
      </c>
      <c r="M1100" s="738">
        <v>0</v>
      </c>
      <c r="N1100" s="737">
        <v>11</v>
      </c>
      <c r="O1100" s="820">
        <v>8.5</v>
      </c>
      <c r="P1100" s="738">
        <v>0</v>
      </c>
      <c r="Q1100" s="753"/>
      <c r="R1100" s="737">
        <v>9</v>
      </c>
      <c r="S1100" s="753">
        <v>0.81818181818181823</v>
      </c>
      <c r="T1100" s="820">
        <v>6.5</v>
      </c>
      <c r="U1100" s="776">
        <v>0.76470588235294112</v>
      </c>
    </row>
    <row r="1101" spans="1:21" ht="14.4" customHeight="1" x14ac:dyDescent="0.3">
      <c r="A1101" s="736">
        <v>21</v>
      </c>
      <c r="B1101" s="737" t="s">
        <v>2715</v>
      </c>
      <c r="C1101" s="737" t="s">
        <v>3131</v>
      </c>
      <c r="D1101" s="818" t="s">
        <v>4783</v>
      </c>
      <c r="E1101" s="819" t="s">
        <v>3162</v>
      </c>
      <c r="F1101" s="737" t="s">
        <v>3126</v>
      </c>
      <c r="G1101" s="737" t="s">
        <v>3284</v>
      </c>
      <c r="H1101" s="737" t="s">
        <v>555</v>
      </c>
      <c r="I1101" s="737" t="s">
        <v>3417</v>
      </c>
      <c r="J1101" s="737" t="s">
        <v>3149</v>
      </c>
      <c r="K1101" s="737"/>
      <c r="L1101" s="738">
        <v>100.62</v>
      </c>
      <c r="M1101" s="738">
        <v>201.24</v>
      </c>
      <c r="N1101" s="737">
        <v>2</v>
      </c>
      <c r="O1101" s="820">
        <v>1</v>
      </c>
      <c r="P1101" s="738">
        <v>201.24</v>
      </c>
      <c r="Q1101" s="753">
        <v>1</v>
      </c>
      <c r="R1101" s="737">
        <v>2</v>
      </c>
      <c r="S1101" s="753">
        <v>1</v>
      </c>
      <c r="T1101" s="820">
        <v>1</v>
      </c>
      <c r="U1101" s="776">
        <v>1</v>
      </c>
    </row>
    <row r="1102" spans="1:21" ht="14.4" customHeight="1" x14ac:dyDescent="0.3">
      <c r="A1102" s="736">
        <v>21</v>
      </c>
      <c r="B1102" s="737" t="s">
        <v>2715</v>
      </c>
      <c r="C1102" s="737" t="s">
        <v>3131</v>
      </c>
      <c r="D1102" s="818" t="s">
        <v>4783</v>
      </c>
      <c r="E1102" s="819" t="s">
        <v>3162</v>
      </c>
      <c r="F1102" s="737" t="s">
        <v>3126</v>
      </c>
      <c r="G1102" s="737" t="s">
        <v>3284</v>
      </c>
      <c r="H1102" s="737" t="s">
        <v>555</v>
      </c>
      <c r="I1102" s="737" t="s">
        <v>4291</v>
      </c>
      <c r="J1102" s="737" t="s">
        <v>3288</v>
      </c>
      <c r="K1102" s="737" t="s">
        <v>4292</v>
      </c>
      <c r="L1102" s="738">
        <v>0</v>
      </c>
      <c r="M1102" s="738">
        <v>0</v>
      </c>
      <c r="N1102" s="737">
        <v>1</v>
      </c>
      <c r="O1102" s="820">
        <v>1</v>
      </c>
      <c r="P1102" s="738"/>
      <c r="Q1102" s="753"/>
      <c r="R1102" s="737"/>
      <c r="S1102" s="753">
        <v>0</v>
      </c>
      <c r="T1102" s="820"/>
      <c r="U1102" s="776">
        <v>0</v>
      </c>
    </row>
    <row r="1103" spans="1:21" ht="14.4" customHeight="1" x14ac:dyDescent="0.3">
      <c r="A1103" s="736">
        <v>21</v>
      </c>
      <c r="B1103" s="737" t="s">
        <v>2715</v>
      </c>
      <c r="C1103" s="737" t="s">
        <v>3131</v>
      </c>
      <c r="D1103" s="818" t="s">
        <v>4783</v>
      </c>
      <c r="E1103" s="819" t="s">
        <v>3162</v>
      </c>
      <c r="F1103" s="737" t="s">
        <v>3126</v>
      </c>
      <c r="G1103" s="737" t="s">
        <v>3284</v>
      </c>
      <c r="H1103" s="737" t="s">
        <v>555</v>
      </c>
      <c r="I1103" s="737" t="s">
        <v>3418</v>
      </c>
      <c r="J1103" s="737" t="s">
        <v>1300</v>
      </c>
      <c r="K1103" s="737" t="s">
        <v>3419</v>
      </c>
      <c r="L1103" s="738">
        <v>0</v>
      </c>
      <c r="M1103" s="738">
        <v>0</v>
      </c>
      <c r="N1103" s="737">
        <v>2</v>
      </c>
      <c r="O1103" s="820">
        <v>1.5</v>
      </c>
      <c r="P1103" s="738">
        <v>0</v>
      </c>
      <c r="Q1103" s="753"/>
      <c r="R1103" s="737">
        <v>2</v>
      </c>
      <c r="S1103" s="753">
        <v>1</v>
      </c>
      <c r="T1103" s="820">
        <v>1.5</v>
      </c>
      <c r="U1103" s="776">
        <v>1</v>
      </c>
    </row>
    <row r="1104" spans="1:21" ht="14.4" customHeight="1" x14ac:dyDescent="0.3">
      <c r="A1104" s="736">
        <v>21</v>
      </c>
      <c r="B1104" s="737" t="s">
        <v>2715</v>
      </c>
      <c r="C1104" s="737" t="s">
        <v>3131</v>
      </c>
      <c r="D1104" s="818" t="s">
        <v>4783</v>
      </c>
      <c r="E1104" s="819" t="s">
        <v>3162</v>
      </c>
      <c r="F1104" s="737" t="s">
        <v>3126</v>
      </c>
      <c r="G1104" s="737" t="s">
        <v>3284</v>
      </c>
      <c r="H1104" s="737" t="s">
        <v>555</v>
      </c>
      <c r="I1104" s="737" t="s">
        <v>3290</v>
      </c>
      <c r="J1104" s="737" t="s">
        <v>1300</v>
      </c>
      <c r="K1104" s="737" t="s">
        <v>3286</v>
      </c>
      <c r="L1104" s="738">
        <v>50.32</v>
      </c>
      <c r="M1104" s="738">
        <v>553.52</v>
      </c>
      <c r="N1104" s="737">
        <v>11</v>
      </c>
      <c r="O1104" s="820">
        <v>5</v>
      </c>
      <c r="P1104" s="738">
        <v>352.24</v>
      </c>
      <c r="Q1104" s="753">
        <v>0.63636363636363635</v>
      </c>
      <c r="R1104" s="737">
        <v>7</v>
      </c>
      <c r="S1104" s="753">
        <v>0.63636363636363635</v>
      </c>
      <c r="T1104" s="820">
        <v>3</v>
      </c>
      <c r="U1104" s="776">
        <v>0.6</v>
      </c>
    </row>
    <row r="1105" spans="1:21" ht="14.4" customHeight="1" x14ac:dyDescent="0.3">
      <c r="A1105" s="736">
        <v>21</v>
      </c>
      <c r="B1105" s="737" t="s">
        <v>2715</v>
      </c>
      <c r="C1105" s="737" t="s">
        <v>3131</v>
      </c>
      <c r="D1105" s="818" t="s">
        <v>4783</v>
      </c>
      <c r="E1105" s="819" t="s">
        <v>3162</v>
      </c>
      <c r="F1105" s="737" t="s">
        <v>3127</v>
      </c>
      <c r="G1105" s="737" t="s">
        <v>3291</v>
      </c>
      <c r="H1105" s="737" t="s">
        <v>555</v>
      </c>
      <c r="I1105" s="737" t="s">
        <v>3292</v>
      </c>
      <c r="J1105" s="737" t="s">
        <v>3149</v>
      </c>
      <c r="K1105" s="737"/>
      <c r="L1105" s="738">
        <v>0</v>
      </c>
      <c r="M1105" s="738">
        <v>0</v>
      </c>
      <c r="N1105" s="737">
        <v>13</v>
      </c>
      <c r="O1105" s="820">
        <v>13</v>
      </c>
      <c r="P1105" s="738">
        <v>0</v>
      </c>
      <c r="Q1105" s="753"/>
      <c r="R1105" s="737">
        <v>12</v>
      </c>
      <c r="S1105" s="753">
        <v>0.92307692307692313</v>
      </c>
      <c r="T1105" s="820">
        <v>12</v>
      </c>
      <c r="U1105" s="776">
        <v>0.92307692307692313</v>
      </c>
    </row>
    <row r="1106" spans="1:21" ht="14.4" customHeight="1" x14ac:dyDescent="0.3">
      <c r="A1106" s="736">
        <v>21</v>
      </c>
      <c r="B1106" s="737" t="s">
        <v>2715</v>
      </c>
      <c r="C1106" s="737" t="s">
        <v>3131</v>
      </c>
      <c r="D1106" s="818" t="s">
        <v>4783</v>
      </c>
      <c r="E1106" s="819" t="s">
        <v>3162</v>
      </c>
      <c r="F1106" s="737" t="s">
        <v>3127</v>
      </c>
      <c r="G1106" s="737" t="s">
        <v>3291</v>
      </c>
      <c r="H1106" s="737" t="s">
        <v>555</v>
      </c>
      <c r="I1106" s="737" t="s">
        <v>4059</v>
      </c>
      <c r="J1106" s="737" t="s">
        <v>3149</v>
      </c>
      <c r="K1106" s="737"/>
      <c r="L1106" s="738">
        <v>0</v>
      </c>
      <c r="M1106" s="738">
        <v>0</v>
      </c>
      <c r="N1106" s="737">
        <v>1</v>
      </c>
      <c r="O1106" s="820">
        <v>1</v>
      </c>
      <c r="P1106" s="738"/>
      <c r="Q1106" s="753"/>
      <c r="R1106" s="737"/>
      <c r="S1106" s="753">
        <v>0</v>
      </c>
      <c r="T1106" s="820"/>
      <c r="U1106" s="776">
        <v>0</v>
      </c>
    </row>
    <row r="1107" spans="1:21" ht="14.4" customHeight="1" x14ac:dyDescent="0.3">
      <c r="A1107" s="736">
        <v>21</v>
      </c>
      <c r="B1107" s="737" t="s">
        <v>2715</v>
      </c>
      <c r="C1107" s="737" t="s">
        <v>3131</v>
      </c>
      <c r="D1107" s="818" t="s">
        <v>4783</v>
      </c>
      <c r="E1107" s="819" t="s">
        <v>3162</v>
      </c>
      <c r="F1107" s="737" t="s">
        <v>3128</v>
      </c>
      <c r="G1107" s="737" t="s">
        <v>3291</v>
      </c>
      <c r="H1107" s="737" t="s">
        <v>555</v>
      </c>
      <c r="I1107" s="737" t="s">
        <v>4060</v>
      </c>
      <c r="J1107" s="737" t="s">
        <v>3149</v>
      </c>
      <c r="K1107" s="737"/>
      <c r="L1107" s="738">
        <v>0</v>
      </c>
      <c r="M1107" s="738">
        <v>0</v>
      </c>
      <c r="N1107" s="737">
        <v>8</v>
      </c>
      <c r="O1107" s="820">
        <v>8</v>
      </c>
      <c r="P1107" s="738">
        <v>0</v>
      </c>
      <c r="Q1107" s="753"/>
      <c r="R1107" s="737">
        <v>8</v>
      </c>
      <c r="S1107" s="753">
        <v>1</v>
      </c>
      <c r="T1107" s="820">
        <v>8</v>
      </c>
      <c r="U1107" s="776">
        <v>1</v>
      </c>
    </row>
    <row r="1108" spans="1:21" ht="14.4" customHeight="1" x14ac:dyDescent="0.3">
      <c r="A1108" s="736">
        <v>21</v>
      </c>
      <c r="B1108" s="737" t="s">
        <v>2715</v>
      </c>
      <c r="C1108" s="737" t="s">
        <v>3131</v>
      </c>
      <c r="D1108" s="818" t="s">
        <v>4783</v>
      </c>
      <c r="E1108" s="819" t="s">
        <v>3162</v>
      </c>
      <c r="F1108" s="737" t="s">
        <v>3128</v>
      </c>
      <c r="G1108" s="737" t="s">
        <v>3737</v>
      </c>
      <c r="H1108" s="737" t="s">
        <v>555</v>
      </c>
      <c r="I1108" s="737" t="s">
        <v>3738</v>
      </c>
      <c r="J1108" s="737" t="s">
        <v>3739</v>
      </c>
      <c r="K1108" s="737" t="s">
        <v>3740</v>
      </c>
      <c r="L1108" s="738">
        <v>1800</v>
      </c>
      <c r="M1108" s="738">
        <v>3600</v>
      </c>
      <c r="N1108" s="737">
        <v>2</v>
      </c>
      <c r="O1108" s="820">
        <v>2</v>
      </c>
      <c r="P1108" s="738">
        <v>1800</v>
      </c>
      <c r="Q1108" s="753">
        <v>0.5</v>
      </c>
      <c r="R1108" s="737">
        <v>1</v>
      </c>
      <c r="S1108" s="753">
        <v>0.5</v>
      </c>
      <c r="T1108" s="820">
        <v>1</v>
      </c>
      <c r="U1108" s="776">
        <v>0.5</v>
      </c>
    </row>
    <row r="1109" spans="1:21" ht="14.4" customHeight="1" x14ac:dyDescent="0.3">
      <c r="A1109" s="736">
        <v>21</v>
      </c>
      <c r="B1109" s="737" t="s">
        <v>2715</v>
      </c>
      <c r="C1109" s="737" t="s">
        <v>3131</v>
      </c>
      <c r="D1109" s="818" t="s">
        <v>4783</v>
      </c>
      <c r="E1109" s="819" t="s">
        <v>3162</v>
      </c>
      <c r="F1109" s="737" t="s">
        <v>3128</v>
      </c>
      <c r="G1109" s="737" t="s">
        <v>3420</v>
      </c>
      <c r="H1109" s="737" t="s">
        <v>555</v>
      </c>
      <c r="I1109" s="737" t="s">
        <v>3424</v>
      </c>
      <c r="J1109" s="737" t="s">
        <v>3425</v>
      </c>
      <c r="K1109" s="737" t="s">
        <v>3426</v>
      </c>
      <c r="L1109" s="738">
        <v>1000</v>
      </c>
      <c r="M1109" s="738">
        <v>3000</v>
      </c>
      <c r="N1109" s="737">
        <v>3</v>
      </c>
      <c r="O1109" s="820">
        <v>3</v>
      </c>
      <c r="P1109" s="738">
        <v>3000</v>
      </c>
      <c r="Q1109" s="753">
        <v>1</v>
      </c>
      <c r="R1109" s="737">
        <v>3</v>
      </c>
      <c r="S1109" s="753">
        <v>1</v>
      </c>
      <c r="T1109" s="820">
        <v>3</v>
      </c>
      <c r="U1109" s="776">
        <v>1</v>
      </c>
    </row>
    <row r="1110" spans="1:21" ht="14.4" customHeight="1" x14ac:dyDescent="0.3">
      <c r="A1110" s="736">
        <v>21</v>
      </c>
      <c r="B1110" s="737" t="s">
        <v>2715</v>
      </c>
      <c r="C1110" s="737" t="s">
        <v>3131</v>
      </c>
      <c r="D1110" s="818" t="s">
        <v>4783</v>
      </c>
      <c r="E1110" s="819" t="s">
        <v>3163</v>
      </c>
      <c r="F1110" s="737" t="s">
        <v>3126</v>
      </c>
      <c r="G1110" s="737" t="s">
        <v>4293</v>
      </c>
      <c r="H1110" s="737" t="s">
        <v>555</v>
      </c>
      <c r="I1110" s="737" t="s">
        <v>4294</v>
      </c>
      <c r="J1110" s="737" t="s">
        <v>4295</v>
      </c>
      <c r="K1110" s="737" t="s">
        <v>4296</v>
      </c>
      <c r="L1110" s="738">
        <v>0</v>
      </c>
      <c r="M1110" s="738">
        <v>0</v>
      </c>
      <c r="N1110" s="737">
        <v>4</v>
      </c>
      <c r="O1110" s="820">
        <v>3</v>
      </c>
      <c r="P1110" s="738">
        <v>0</v>
      </c>
      <c r="Q1110" s="753"/>
      <c r="R1110" s="737">
        <v>1</v>
      </c>
      <c r="S1110" s="753">
        <v>0.25</v>
      </c>
      <c r="T1110" s="820">
        <v>1</v>
      </c>
      <c r="U1110" s="776">
        <v>0.33333333333333331</v>
      </c>
    </row>
    <row r="1111" spans="1:21" ht="14.4" customHeight="1" x14ac:dyDescent="0.3">
      <c r="A1111" s="736">
        <v>21</v>
      </c>
      <c r="B1111" s="737" t="s">
        <v>2715</v>
      </c>
      <c r="C1111" s="737" t="s">
        <v>3131</v>
      </c>
      <c r="D1111" s="818" t="s">
        <v>4783</v>
      </c>
      <c r="E1111" s="819" t="s">
        <v>3164</v>
      </c>
      <c r="F1111" s="737" t="s">
        <v>3126</v>
      </c>
      <c r="G1111" s="737" t="s">
        <v>3496</v>
      </c>
      <c r="H1111" s="737" t="s">
        <v>1499</v>
      </c>
      <c r="I1111" s="737" t="s">
        <v>3497</v>
      </c>
      <c r="J1111" s="737" t="s">
        <v>3498</v>
      </c>
      <c r="K1111" s="737" t="s">
        <v>3499</v>
      </c>
      <c r="L1111" s="738">
        <v>550.39</v>
      </c>
      <c r="M1111" s="738">
        <v>1651.17</v>
      </c>
      <c r="N1111" s="737">
        <v>3</v>
      </c>
      <c r="O1111" s="820">
        <v>1</v>
      </c>
      <c r="P1111" s="738">
        <v>1651.17</v>
      </c>
      <c r="Q1111" s="753">
        <v>1</v>
      </c>
      <c r="R1111" s="737">
        <v>3</v>
      </c>
      <c r="S1111" s="753">
        <v>1</v>
      </c>
      <c r="T1111" s="820">
        <v>1</v>
      </c>
      <c r="U1111" s="776">
        <v>1</v>
      </c>
    </row>
    <row r="1112" spans="1:21" ht="14.4" customHeight="1" x14ac:dyDescent="0.3">
      <c r="A1112" s="736">
        <v>21</v>
      </c>
      <c r="B1112" s="737" t="s">
        <v>2715</v>
      </c>
      <c r="C1112" s="737" t="s">
        <v>3131</v>
      </c>
      <c r="D1112" s="818" t="s">
        <v>4783</v>
      </c>
      <c r="E1112" s="819" t="s">
        <v>3166</v>
      </c>
      <c r="F1112" s="737" t="s">
        <v>3126</v>
      </c>
      <c r="G1112" s="737" t="s">
        <v>3189</v>
      </c>
      <c r="H1112" s="737" t="s">
        <v>555</v>
      </c>
      <c r="I1112" s="737" t="s">
        <v>3461</v>
      </c>
      <c r="J1112" s="737" t="s">
        <v>687</v>
      </c>
      <c r="K1112" s="737" t="s">
        <v>3192</v>
      </c>
      <c r="L1112" s="738">
        <v>0</v>
      </c>
      <c r="M1112" s="738">
        <v>0</v>
      </c>
      <c r="N1112" s="737">
        <v>1</v>
      </c>
      <c r="O1112" s="820">
        <v>1</v>
      </c>
      <c r="P1112" s="738">
        <v>0</v>
      </c>
      <c r="Q1112" s="753"/>
      <c r="R1112" s="737">
        <v>1</v>
      </c>
      <c r="S1112" s="753">
        <v>1</v>
      </c>
      <c r="T1112" s="820">
        <v>1</v>
      </c>
      <c r="U1112" s="776">
        <v>1</v>
      </c>
    </row>
    <row r="1113" spans="1:21" ht="14.4" customHeight="1" x14ac:dyDescent="0.3">
      <c r="A1113" s="736">
        <v>21</v>
      </c>
      <c r="B1113" s="737" t="s">
        <v>2715</v>
      </c>
      <c r="C1113" s="737" t="s">
        <v>3131</v>
      </c>
      <c r="D1113" s="818" t="s">
        <v>4783</v>
      </c>
      <c r="E1113" s="819" t="s">
        <v>3166</v>
      </c>
      <c r="F1113" s="737" t="s">
        <v>3126</v>
      </c>
      <c r="G1113" s="737" t="s">
        <v>3189</v>
      </c>
      <c r="H1113" s="737" t="s">
        <v>555</v>
      </c>
      <c r="I1113" s="737" t="s">
        <v>686</v>
      </c>
      <c r="J1113" s="737" t="s">
        <v>687</v>
      </c>
      <c r="K1113" s="737" t="s">
        <v>3194</v>
      </c>
      <c r="L1113" s="738">
        <v>36.270000000000003</v>
      </c>
      <c r="M1113" s="738">
        <v>145.08000000000001</v>
      </c>
      <c r="N1113" s="737">
        <v>4</v>
      </c>
      <c r="O1113" s="820">
        <v>4</v>
      </c>
      <c r="P1113" s="738">
        <v>72.540000000000006</v>
      </c>
      <c r="Q1113" s="753">
        <v>0.5</v>
      </c>
      <c r="R1113" s="737">
        <v>2</v>
      </c>
      <c r="S1113" s="753">
        <v>0.5</v>
      </c>
      <c r="T1113" s="820">
        <v>2</v>
      </c>
      <c r="U1113" s="776">
        <v>0.5</v>
      </c>
    </row>
    <row r="1114" spans="1:21" ht="14.4" customHeight="1" x14ac:dyDescent="0.3">
      <c r="A1114" s="736">
        <v>21</v>
      </c>
      <c r="B1114" s="737" t="s">
        <v>2715</v>
      </c>
      <c r="C1114" s="737" t="s">
        <v>3131</v>
      </c>
      <c r="D1114" s="818" t="s">
        <v>4783</v>
      </c>
      <c r="E1114" s="819" t="s">
        <v>3166</v>
      </c>
      <c r="F1114" s="737" t="s">
        <v>3126</v>
      </c>
      <c r="G1114" s="737" t="s">
        <v>3198</v>
      </c>
      <c r="H1114" s="737" t="s">
        <v>555</v>
      </c>
      <c r="I1114" s="737" t="s">
        <v>3567</v>
      </c>
      <c r="J1114" s="737" t="s">
        <v>3463</v>
      </c>
      <c r="K1114" s="737" t="s">
        <v>3568</v>
      </c>
      <c r="L1114" s="738">
        <v>154.36000000000001</v>
      </c>
      <c r="M1114" s="738">
        <v>463.08000000000004</v>
      </c>
      <c r="N1114" s="737">
        <v>3</v>
      </c>
      <c r="O1114" s="820">
        <v>2.5</v>
      </c>
      <c r="P1114" s="738">
        <v>463.08000000000004</v>
      </c>
      <c r="Q1114" s="753">
        <v>1</v>
      </c>
      <c r="R1114" s="737">
        <v>3</v>
      </c>
      <c r="S1114" s="753">
        <v>1</v>
      </c>
      <c r="T1114" s="820">
        <v>2.5</v>
      </c>
      <c r="U1114" s="776">
        <v>1</v>
      </c>
    </row>
    <row r="1115" spans="1:21" ht="14.4" customHeight="1" x14ac:dyDescent="0.3">
      <c r="A1115" s="736">
        <v>21</v>
      </c>
      <c r="B1115" s="737" t="s">
        <v>2715</v>
      </c>
      <c r="C1115" s="737" t="s">
        <v>3131</v>
      </c>
      <c r="D1115" s="818" t="s">
        <v>4783</v>
      </c>
      <c r="E1115" s="819" t="s">
        <v>3166</v>
      </c>
      <c r="F1115" s="737" t="s">
        <v>3126</v>
      </c>
      <c r="G1115" s="737" t="s">
        <v>3198</v>
      </c>
      <c r="H1115" s="737" t="s">
        <v>1499</v>
      </c>
      <c r="I1115" s="737" t="s">
        <v>1817</v>
      </c>
      <c r="J1115" s="737" t="s">
        <v>1662</v>
      </c>
      <c r="K1115" s="737" t="s">
        <v>2894</v>
      </c>
      <c r="L1115" s="738">
        <v>154.36000000000001</v>
      </c>
      <c r="M1115" s="738">
        <v>154.36000000000001</v>
      </c>
      <c r="N1115" s="737">
        <v>1</v>
      </c>
      <c r="O1115" s="820">
        <v>0.5</v>
      </c>
      <c r="P1115" s="738">
        <v>154.36000000000001</v>
      </c>
      <c r="Q1115" s="753">
        <v>1</v>
      </c>
      <c r="R1115" s="737">
        <v>1</v>
      </c>
      <c r="S1115" s="753">
        <v>1</v>
      </c>
      <c r="T1115" s="820">
        <v>0.5</v>
      </c>
      <c r="U1115" s="776">
        <v>1</v>
      </c>
    </row>
    <row r="1116" spans="1:21" ht="14.4" customHeight="1" x14ac:dyDescent="0.3">
      <c r="A1116" s="736">
        <v>21</v>
      </c>
      <c r="B1116" s="737" t="s">
        <v>2715</v>
      </c>
      <c r="C1116" s="737" t="s">
        <v>3131</v>
      </c>
      <c r="D1116" s="818" t="s">
        <v>4783</v>
      </c>
      <c r="E1116" s="819" t="s">
        <v>3166</v>
      </c>
      <c r="F1116" s="737" t="s">
        <v>3126</v>
      </c>
      <c r="G1116" s="737" t="s">
        <v>3350</v>
      </c>
      <c r="H1116" s="737" t="s">
        <v>555</v>
      </c>
      <c r="I1116" s="737" t="s">
        <v>3351</v>
      </c>
      <c r="J1116" s="737" t="s">
        <v>3352</v>
      </c>
      <c r="K1116" s="737" t="s">
        <v>3353</v>
      </c>
      <c r="L1116" s="738">
        <v>1540.82</v>
      </c>
      <c r="M1116" s="738">
        <v>4622.46</v>
      </c>
      <c r="N1116" s="737">
        <v>3</v>
      </c>
      <c r="O1116" s="820">
        <v>2</v>
      </c>
      <c r="P1116" s="738">
        <v>4622.46</v>
      </c>
      <c r="Q1116" s="753">
        <v>1</v>
      </c>
      <c r="R1116" s="737">
        <v>3</v>
      </c>
      <c r="S1116" s="753">
        <v>1</v>
      </c>
      <c r="T1116" s="820">
        <v>2</v>
      </c>
      <c r="U1116" s="776">
        <v>1</v>
      </c>
    </row>
    <row r="1117" spans="1:21" ht="14.4" customHeight="1" x14ac:dyDescent="0.3">
      <c r="A1117" s="736">
        <v>21</v>
      </c>
      <c r="B1117" s="737" t="s">
        <v>2715</v>
      </c>
      <c r="C1117" s="737" t="s">
        <v>3131</v>
      </c>
      <c r="D1117" s="818" t="s">
        <v>4783</v>
      </c>
      <c r="E1117" s="819" t="s">
        <v>3166</v>
      </c>
      <c r="F1117" s="737" t="s">
        <v>3126</v>
      </c>
      <c r="G1117" s="737" t="s">
        <v>3471</v>
      </c>
      <c r="H1117" s="737" t="s">
        <v>555</v>
      </c>
      <c r="I1117" s="737" t="s">
        <v>3473</v>
      </c>
      <c r="J1117" s="737" t="s">
        <v>3474</v>
      </c>
      <c r="K1117" s="737" t="s">
        <v>3475</v>
      </c>
      <c r="L1117" s="738">
        <v>0</v>
      </c>
      <c r="M1117" s="738">
        <v>0</v>
      </c>
      <c r="N1117" s="737">
        <v>1</v>
      </c>
      <c r="O1117" s="820">
        <v>0.5</v>
      </c>
      <c r="P1117" s="738">
        <v>0</v>
      </c>
      <c r="Q1117" s="753"/>
      <c r="R1117" s="737">
        <v>1</v>
      </c>
      <c r="S1117" s="753">
        <v>1</v>
      </c>
      <c r="T1117" s="820">
        <v>0.5</v>
      </c>
      <c r="U1117" s="776">
        <v>1</v>
      </c>
    </row>
    <row r="1118" spans="1:21" ht="14.4" customHeight="1" x14ac:dyDescent="0.3">
      <c r="A1118" s="736">
        <v>21</v>
      </c>
      <c r="B1118" s="737" t="s">
        <v>2715</v>
      </c>
      <c r="C1118" s="737" t="s">
        <v>3131</v>
      </c>
      <c r="D1118" s="818" t="s">
        <v>4783</v>
      </c>
      <c r="E1118" s="819" t="s">
        <v>3166</v>
      </c>
      <c r="F1118" s="737" t="s">
        <v>3126</v>
      </c>
      <c r="G1118" s="737" t="s">
        <v>3471</v>
      </c>
      <c r="H1118" s="737" t="s">
        <v>555</v>
      </c>
      <c r="I1118" s="737" t="s">
        <v>3582</v>
      </c>
      <c r="J1118" s="737" t="s">
        <v>3474</v>
      </c>
      <c r="K1118" s="737" t="s">
        <v>3583</v>
      </c>
      <c r="L1118" s="738">
        <v>0</v>
      </c>
      <c r="M1118" s="738">
        <v>0</v>
      </c>
      <c r="N1118" s="737">
        <v>1</v>
      </c>
      <c r="O1118" s="820">
        <v>1</v>
      </c>
      <c r="P1118" s="738"/>
      <c r="Q1118" s="753"/>
      <c r="R1118" s="737"/>
      <c r="S1118" s="753">
        <v>0</v>
      </c>
      <c r="T1118" s="820"/>
      <c r="U1118" s="776">
        <v>0</v>
      </c>
    </row>
    <row r="1119" spans="1:21" ht="14.4" customHeight="1" x14ac:dyDescent="0.3">
      <c r="A1119" s="736">
        <v>21</v>
      </c>
      <c r="B1119" s="737" t="s">
        <v>2715</v>
      </c>
      <c r="C1119" s="737" t="s">
        <v>3131</v>
      </c>
      <c r="D1119" s="818" t="s">
        <v>4783</v>
      </c>
      <c r="E1119" s="819" t="s">
        <v>3166</v>
      </c>
      <c r="F1119" s="737" t="s">
        <v>3126</v>
      </c>
      <c r="G1119" s="737" t="s">
        <v>3471</v>
      </c>
      <c r="H1119" s="737" t="s">
        <v>555</v>
      </c>
      <c r="I1119" s="737" t="s">
        <v>4297</v>
      </c>
      <c r="J1119" s="737" t="s">
        <v>866</v>
      </c>
      <c r="K1119" s="737" t="s">
        <v>3585</v>
      </c>
      <c r="L1119" s="738">
        <v>0</v>
      </c>
      <c r="M1119" s="738">
        <v>0</v>
      </c>
      <c r="N1119" s="737">
        <v>1</v>
      </c>
      <c r="O1119" s="820">
        <v>1</v>
      </c>
      <c r="P1119" s="738"/>
      <c r="Q1119" s="753"/>
      <c r="R1119" s="737"/>
      <c r="S1119" s="753">
        <v>0</v>
      </c>
      <c r="T1119" s="820"/>
      <c r="U1119" s="776">
        <v>0</v>
      </c>
    </row>
    <row r="1120" spans="1:21" ht="14.4" customHeight="1" x14ac:dyDescent="0.3">
      <c r="A1120" s="736">
        <v>21</v>
      </c>
      <c r="B1120" s="737" t="s">
        <v>2715</v>
      </c>
      <c r="C1120" s="737" t="s">
        <v>3131</v>
      </c>
      <c r="D1120" s="818" t="s">
        <v>4783</v>
      </c>
      <c r="E1120" s="819" t="s">
        <v>3166</v>
      </c>
      <c r="F1120" s="737" t="s">
        <v>3126</v>
      </c>
      <c r="G1120" s="737" t="s">
        <v>3171</v>
      </c>
      <c r="H1120" s="737" t="s">
        <v>555</v>
      </c>
      <c r="I1120" s="737" t="s">
        <v>3172</v>
      </c>
      <c r="J1120" s="737" t="s">
        <v>3173</v>
      </c>
      <c r="K1120" s="737" t="s">
        <v>3174</v>
      </c>
      <c r="L1120" s="738">
        <v>238.72</v>
      </c>
      <c r="M1120" s="738">
        <v>238.72</v>
      </c>
      <c r="N1120" s="737">
        <v>1</v>
      </c>
      <c r="O1120" s="820">
        <v>1</v>
      </c>
      <c r="P1120" s="738">
        <v>238.72</v>
      </c>
      <c r="Q1120" s="753">
        <v>1</v>
      </c>
      <c r="R1120" s="737">
        <v>1</v>
      </c>
      <c r="S1120" s="753">
        <v>1</v>
      </c>
      <c r="T1120" s="820">
        <v>1</v>
      </c>
      <c r="U1120" s="776">
        <v>1</v>
      </c>
    </row>
    <row r="1121" spans="1:21" ht="14.4" customHeight="1" x14ac:dyDescent="0.3">
      <c r="A1121" s="736">
        <v>21</v>
      </c>
      <c r="B1121" s="737" t="s">
        <v>2715</v>
      </c>
      <c r="C1121" s="737" t="s">
        <v>3131</v>
      </c>
      <c r="D1121" s="818" t="s">
        <v>4783</v>
      </c>
      <c r="E1121" s="819" t="s">
        <v>3166</v>
      </c>
      <c r="F1121" s="737" t="s">
        <v>3126</v>
      </c>
      <c r="G1121" s="737" t="s">
        <v>3203</v>
      </c>
      <c r="H1121" s="737" t="s">
        <v>1499</v>
      </c>
      <c r="I1121" s="737" t="s">
        <v>1563</v>
      </c>
      <c r="J1121" s="737" t="s">
        <v>1564</v>
      </c>
      <c r="K1121" s="737" t="s">
        <v>2960</v>
      </c>
      <c r="L1121" s="738">
        <v>42.57</v>
      </c>
      <c r="M1121" s="738">
        <v>212.85</v>
      </c>
      <c r="N1121" s="737">
        <v>5</v>
      </c>
      <c r="O1121" s="820">
        <v>1.5</v>
      </c>
      <c r="P1121" s="738">
        <v>42.57</v>
      </c>
      <c r="Q1121" s="753">
        <v>0.2</v>
      </c>
      <c r="R1121" s="737">
        <v>1</v>
      </c>
      <c r="S1121" s="753">
        <v>0.2</v>
      </c>
      <c r="T1121" s="820">
        <v>0.5</v>
      </c>
      <c r="U1121" s="776">
        <v>0.33333333333333331</v>
      </c>
    </row>
    <row r="1122" spans="1:21" ht="14.4" customHeight="1" x14ac:dyDescent="0.3">
      <c r="A1122" s="736">
        <v>21</v>
      </c>
      <c r="B1122" s="737" t="s">
        <v>2715</v>
      </c>
      <c r="C1122" s="737" t="s">
        <v>3131</v>
      </c>
      <c r="D1122" s="818" t="s">
        <v>4783</v>
      </c>
      <c r="E1122" s="819" t="s">
        <v>3166</v>
      </c>
      <c r="F1122" s="737" t="s">
        <v>3126</v>
      </c>
      <c r="G1122" s="737" t="s">
        <v>4071</v>
      </c>
      <c r="H1122" s="737" t="s">
        <v>555</v>
      </c>
      <c r="I1122" s="737" t="s">
        <v>4298</v>
      </c>
      <c r="J1122" s="737" t="s">
        <v>4073</v>
      </c>
      <c r="K1122" s="737" t="s">
        <v>4299</v>
      </c>
      <c r="L1122" s="738">
        <v>0</v>
      </c>
      <c r="M1122" s="738">
        <v>0</v>
      </c>
      <c r="N1122" s="737">
        <v>1</v>
      </c>
      <c r="O1122" s="820">
        <v>1</v>
      </c>
      <c r="P1122" s="738">
        <v>0</v>
      </c>
      <c r="Q1122" s="753"/>
      <c r="R1122" s="737">
        <v>1</v>
      </c>
      <c r="S1122" s="753">
        <v>1</v>
      </c>
      <c r="T1122" s="820">
        <v>1</v>
      </c>
      <c r="U1122" s="776">
        <v>1</v>
      </c>
    </row>
    <row r="1123" spans="1:21" ht="14.4" customHeight="1" x14ac:dyDescent="0.3">
      <c r="A1123" s="736">
        <v>21</v>
      </c>
      <c r="B1123" s="737" t="s">
        <v>2715</v>
      </c>
      <c r="C1123" s="737" t="s">
        <v>3131</v>
      </c>
      <c r="D1123" s="818" t="s">
        <v>4783</v>
      </c>
      <c r="E1123" s="819" t="s">
        <v>3166</v>
      </c>
      <c r="F1123" s="737" t="s">
        <v>3126</v>
      </c>
      <c r="G1123" s="737" t="s">
        <v>3212</v>
      </c>
      <c r="H1123" s="737" t="s">
        <v>555</v>
      </c>
      <c r="I1123" s="737" t="s">
        <v>4300</v>
      </c>
      <c r="J1123" s="737" t="s">
        <v>4301</v>
      </c>
      <c r="K1123" s="737" t="s">
        <v>4302</v>
      </c>
      <c r="L1123" s="738">
        <v>0</v>
      </c>
      <c r="M1123" s="738">
        <v>0</v>
      </c>
      <c r="N1123" s="737">
        <v>1</v>
      </c>
      <c r="O1123" s="820">
        <v>0.5</v>
      </c>
      <c r="P1123" s="738">
        <v>0</v>
      </c>
      <c r="Q1123" s="753"/>
      <c r="R1123" s="737">
        <v>1</v>
      </c>
      <c r="S1123" s="753">
        <v>1</v>
      </c>
      <c r="T1123" s="820">
        <v>0.5</v>
      </c>
      <c r="U1123" s="776">
        <v>1</v>
      </c>
    </row>
    <row r="1124" spans="1:21" ht="14.4" customHeight="1" x14ac:dyDescent="0.3">
      <c r="A1124" s="736">
        <v>21</v>
      </c>
      <c r="B1124" s="737" t="s">
        <v>2715</v>
      </c>
      <c r="C1124" s="737" t="s">
        <v>3131</v>
      </c>
      <c r="D1124" s="818" t="s">
        <v>4783</v>
      </c>
      <c r="E1124" s="819" t="s">
        <v>3166</v>
      </c>
      <c r="F1124" s="737" t="s">
        <v>3126</v>
      </c>
      <c r="G1124" s="737" t="s">
        <v>4303</v>
      </c>
      <c r="H1124" s="737" t="s">
        <v>555</v>
      </c>
      <c r="I1124" s="737" t="s">
        <v>4304</v>
      </c>
      <c r="J1124" s="737" t="s">
        <v>1223</v>
      </c>
      <c r="K1124" s="737" t="s">
        <v>4305</v>
      </c>
      <c r="L1124" s="738">
        <v>0</v>
      </c>
      <c r="M1124" s="738">
        <v>0</v>
      </c>
      <c r="N1124" s="737">
        <v>1</v>
      </c>
      <c r="O1124" s="820">
        <v>1</v>
      </c>
      <c r="P1124" s="738"/>
      <c r="Q1124" s="753"/>
      <c r="R1124" s="737"/>
      <c r="S1124" s="753">
        <v>0</v>
      </c>
      <c r="T1124" s="820"/>
      <c r="U1124" s="776">
        <v>0</v>
      </c>
    </row>
    <row r="1125" spans="1:21" ht="14.4" customHeight="1" x14ac:dyDescent="0.3">
      <c r="A1125" s="736">
        <v>21</v>
      </c>
      <c r="B1125" s="737" t="s">
        <v>2715</v>
      </c>
      <c r="C1125" s="737" t="s">
        <v>3131</v>
      </c>
      <c r="D1125" s="818" t="s">
        <v>4783</v>
      </c>
      <c r="E1125" s="819" t="s">
        <v>3166</v>
      </c>
      <c r="F1125" s="737" t="s">
        <v>3126</v>
      </c>
      <c r="G1125" s="737" t="s">
        <v>3589</v>
      </c>
      <c r="H1125" s="737" t="s">
        <v>555</v>
      </c>
      <c r="I1125" s="737" t="s">
        <v>710</v>
      </c>
      <c r="J1125" s="737" t="s">
        <v>711</v>
      </c>
      <c r="K1125" s="737" t="s">
        <v>3872</v>
      </c>
      <c r="L1125" s="738">
        <v>91.11</v>
      </c>
      <c r="M1125" s="738">
        <v>91.11</v>
      </c>
      <c r="N1125" s="737">
        <v>1</v>
      </c>
      <c r="O1125" s="820">
        <v>0.5</v>
      </c>
      <c r="P1125" s="738"/>
      <c r="Q1125" s="753">
        <v>0</v>
      </c>
      <c r="R1125" s="737"/>
      <c r="S1125" s="753">
        <v>0</v>
      </c>
      <c r="T1125" s="820"/>
      <c r="U1125" s="776">
        <v>0</v>
      </c>
    </row>
    <row r="1126" spans="1:21" ht="14.4" customHeight="1" x14ac:dyDescent="0.3">
      <c r="A1126" s="736">
        <v>21</v>
      </c>
      <c r="B1126" s="737" t="s">
        <v>2715</v>
      </c>
      <c r="C1126" s="737" t="s">
        <v>3131</v>
      </c>
      <c r="D1126" s="818" t="s">
        <v>4783</v>
      </c>
      <c r="E1126" s="819" t="s">
        <v>3166</v>
      </c>
      <c r="F1126" s="737" t="s">
        <v>3126</v>
      </c>
      <c r="G1126" s="737" t="s">
        <v>3360</v>
      </c>
      <c r="H1126" s="737" t="s">
        <v>555</v>
      </c>
      <c r="I1126" s="737" t="s">
        <v>1084</v>
      </c>
      <c r="J1126" s="737" t="s">
        <v>3361</v>
      </c>
      <c r="K1126" s="737" t="s">
        <v>3362</v>
      </c>
      <c r="L1126" s="738">
        <v>29.13</v>
      </c>
      <c r="M1126" s="738">
        <v>58.26</v>
      </c>
      <c r="N1126" s="737">
        <v>2</v>
      </c>
      <c r="O1126" s="820">
        <v>1</v>
      </c>
      <c r="P1126" s="738">
        <v>58.26</v>
      </c>
      <c r="Q1126" s="753">
        <v>1</v>
      </c>
      <c r="R1126" s="737">
        <v>2</v>
      </c>
      <c r="S1126" s="753">
        <v>1</v>
      </c>
      <c r="T1126" s="820">
        <v>1</v>
      </c>
      <c r="U1126" s="776">
        <v>1</v>
      </c>
    </row>
    <row r="1127" spans="1:21" ht="14.4" customHeight="1" x14ac:dyDescent="0.3">
      <c r="A1127" s="736">
        <v>21</v>
      </c>
      <c r="B1127" s="737" t="s">
        <v>2715</v>
      </c>
      <c r="C1127" s="737" t="s">
        <v>3131</v>
      </c>
      <c r="D1127" s="818" t="s">
        <v>4783</v>
      </c>
      <c r="E1127" s="819" t="s">
        <v>3166</v>
      </c>
      <c r="F1127" s="737" t="s">
        <v>3126</v>
      </c>
      <c r="G1127" s="737" t="s">
        <v>4306</v>
      </c>
      <c r="H1127" s="737" t="s">
        <v>1499</v>
      </c>
      <c r="I1127" s="737" t="s">
        <v>4307</v>
      </c>
      <c r="J1127" s="737" t="s">
        <v>4308</v>
      </c>
      <c r="K1127" s="737" t="s">
        <v>4309</v>
      </c>
      <c r="L1127" s="738">
        <v>561.76</v>
      </c>
      <c r="M1127" s="738">
        <v>1123.52</v>
      </c>
      <c r="N1127" s="737">
        <v>2</v>
      </c>
      <c r="O1127" s="820">
        <v>1</v>
      </c>
      <c r="P1127" s="738">
        <v>561.76</v>
      </c>
      <c r="Q1127" s="753">
        <v>0.5</v>
      </c>
      <c r="R1127" s="737">
        <v>1</v>
      </c>
      <c r="S1127" s="753">
        <v>0.5</v>
      </c>
      <c r="T1127" s="820">
        <v>0.5</v>
      </c>
      <c r="U1127" s="776">
        <v>0.5</v>
      </c>
    </row>
    <row r="1128" spans="1:21" ht="14.4" customHeight="1" x14ac:dyDescent="0.3">
      <c r="A1128" s="736">
        <v>21</v>
      </c>
      <c r="B1128" s="737" t="s">
        <v>2715</v>
      </c>
      <c r="C1128" s="737" t="s">
        <v>3131</v>
      </c>
      <c r="D1128" s="818" t="s">
        <v>4783</v>
      </c>
      <c r="E1128" s="819" t="s">
        <v>3166</v>
      </c>
      <c r="F1128" s="737" t="s">
        <v>3126</v>
      </c>
      <c r="G1128" s="737" t="s">
        <v>3302</v>
      </c>
      <c r="H1128" s="737" t="s">
        <v>555</v>
      </c>
      <c r="I1128" s="737" t="s">
        <v>592</v>
      </c>
      <c r="J1128" s="737" t="s">
        <v>2932</v>
      </c>
      <c r="K1128" s="737" t="s">
        <v>3304</v>
      </c>
      <c r="L1128" s="738">
        <v>969.48</v>
      </c>
      <c r="M1128" s="738">
        <v>1938.96</v>
      </c>
      <c r="N1128" s="737">
        <v>2</v>
      </c>
      <c r="O1128" s="820">
        <v>0.5</v>
      </c>
      <c r="P1128" s="738">
        <v>1938.96</v>
      </c>
      <c r="Q1128" s="753">
        <v>1</v>
      </c>
      <c r="R1128" s="737">
        <v>2</v>
      </c>
      <c r="S1128" s="753">
        <v>1</v>
      </c>
      <c r="T1128" s="820">
        <v>0.5</v>
      </c>
      <c r="U1128" s="776">
        <v>1</v>
      </c>
    </row>
    <row r="1129" spans="1:21" ht="14.4" customHeight="1" x14ac:dyDescent="0.3">
      <c r="A1129" s="736">
        <v>21</v>
      </c>
      <c r="B1129" s="737" t="s">
        <v>2715</v>
      </c>
      <c r="C1129" s="737" t="s">
        <v>3131</v>
      </c>
      <c r="D1129" s="818" t="s">
        <v>4783</v>
      </c>
      <c r="E1129" s="819" t="s">
        <v>3166</v>
      </c>
      <c r="F1129" s="737" t="s">
        <v>3126</v>
      </c>
      <c r="G1129" s="737" t="s">
        <v>3177</v>
      </c>
      <c r="H1129" s="737" t="s">
        <v>1499</v>
      </c>
      <c r="I1129" s="737" t="s">
        <v>4310</v>
      </c>
      <c r="J1129" s="737" t="s">
        <v>3035</v>
      </c>
      <c r="K1129" s="737" t="s">
        <v>4311</v>
      </c>
      <c r="L1129" s="738">
        <v>525.16999999999996</v>
      </c>
      <c r="M1129" s="738">
        <v>525.16999999999996</v>
      </c>
      <c r="N1129" s="737">
        <v>1</v>
      </c>
      <c r="O1129" s="820">
        <v>0.5</v>
      </c>
      <c r="P1129" s="738">
        <v>525.16999999999996</v>
      </c>
      <c r="Q1129" s="753">
        <v>1</v>
      </c>
      <c r="R1129" s="737">
        <v>1</v>
      </c>
      <c r="S1129" s="753">
        <v>1</v>
      </c>
      <c r="T1129" s="820">
        <v>0.5</v>
      </c>
      <c r="U1129" s="776">
        <v>1</v>
      </c>
    </row>
    <row r="1130" spans="1:21" ht="14.4" customHeight="1" x14ac:dyDescent="0.3">
      <c r="A1130" s="736">
        <v>21</v>
      </c>
      <c r="B1130" s="737" t="s">
        <v>2715</v>
      </c>
      <c r="C1130" s="737" t="s">
        <v>3131</v>
      </c>
      <c r="D1130" s="818" t="s">
        <v>4783</v>
      </c>
      <c r="E1130" s="819" t="s">
        <v>3166</v>
      </c>
      <c r="F1130" s="737" t="s">
        <v>3126</v>
      </c>
      <c r="G1130" s="737" t="s">
        <v>3222</v>
      </c>
      <c r="H1130" s="737" t="s">
        <v>555</v>
      </c>
      <c r="I1130" s="737" t="s">
        <v>906</v>
      </c>
      <c r="J1130" s="737" t="s">
        <v>907</v>
      </c>
      <c r="K1130" s="737" t="s">
        <v>3223</v>
      </c>
      <c r="L1130" s="738">
        <v>42.51</v>
      </c>
      <c r="M1130" s="738">
        <v>127.53</v>
      </c>
      <c r="N1130" s="737">
        <v>3</v>
      </c>
      <c r="O1130" s="820">
        <v>1.5</v>
      </c>
      <c r="P1130" s="738">
        <v>42.51</v>
      </c>
      <c r="Q1130" s="753">
        <v>0.33333333333333331</v>
      </c>
      <c r="R1130" s="737">
        <v>1</v>
      </c>
      <c r="S1130" s="753">
        <v>0.33333333333333331</v>
      </c>
      <c r="T1130" s="820">
        <v>0.5</v>
      </c>
      <c r="U1130" s="776">
        <v>0.33333333333333331</v>
      </c>
    </row>
    <row r="1131" spans="1:21" ht="14.4" customHeight="1" x14ac:dyDescent="0.3">
      <c r="A1131" s="736">
        <v>21</v>
      </c>
      <c r="B1131" s="737" t="s">
        <v>2715</v>
      </c>
      <c r="C1131" s="737" t="s">
        <v>3131</v>
      </c>
      <c r="D1131" s="818" t="s">
        <v>4783</v>
      </c>
      <c r="E1131" s="819" t="s">
        <v>3166</v>
      </c>
      <c r="F1131" s="737" t="s">
        <v>3126</v>
      </c>
      <c r="G1131" s="737" t="s">
        <v>3373</v>
      </c>
      <c r="H1131" s="737" t="s">
        <v>555</v>
      </c>
      <c r="I1131" s="737" t="s">
        <v>1908</v>
      </c>
      <c r="J1131" s="737" t="s">
        <v>3055</v>
      </c>
      <c r="K1131" s="737" t="s">
        <v>3374</v>
      </c>
      <c r="L1131" s="738">
        <v>537.12</v>
      </c>
      <c r="M1131" s="738">
        <v>1611.3600000000001</v>
      </c>
      <c r="N1131" s="737">
        <v>3</v>
      </c>
      <c r="O1131" s="820">
        <v>2</v>
      </c>
      <c r="P1131" s="738">
        <v>1074.24</v>
      </c>
      <c r="Q1131" s="753">
        <v>0.66666666666666663</v>
      </c>
      <c r="R1131" s="737">
        <v>2</v>
      </c>
      <c r="S1131" s="753">
        <v>0.66666666666666663</v>
      </c>
      <c r="T1131" s="820">
        <v>1.5</v>
      </c>
      <c r="U1131" s="776">
        <v>0.75</v>
      </c>
    </row>
    <row r="1132" spans="1:21" ht="14.4" customHeight="1" x14ac:dyDescent="0.3">
      <c r="A1132" s="736">
        <v>21</v>
      </c>
      <c r="B1132" s="737" t="s">
        <v>2715</v>
      </c>
      <c r="C1132" s="737" t="s">
        <v>3131</v>
      </c>
      <c r="D1132" s="818" t="s">
        <v>4783</v>
      </c>
      <c r="E1132" s="819" t="s">
        <v>3166</v>
      </c>
      <c r="F1132" s="737" t="s">
        <v>3126</v>
      </c>
      <c r="G1132" s="737" t="s">
        <v>3224</v>
      </c>
      <c r="H1132" s="737" t="s">
        <v>555</v>
      </c>
      <c r="I1132" s="737" t="s">
        <v>806</v>
      </c>
      <c r="J1132" s="737" t="s">
        <v>807</v>
      </c>
      <c r="K1132" s="737" t="s">
        <v>3225</v>
      </c>
      <c r="L1132" s="738">
        <v>107.27</v>
      </c>
      <c r="M1132" s="738">
        <v>107.27</v>
      </c>
      <c r="N1132" s="737">
        <v>1</v>
      </c>
      <c r="O1132" s="820">
        <v>1</v>
      </c>
      <c r="P1132" s="738"/>
      <c r="Q1132" s="753">
        <v>0</v>
      </c>
      <c r="R1132" s="737"/>
      <c r="S1132" s="753">
        <v>0</v>
      </c>
      <c r="T1132" s="820"/>
      <c r="U1132" s="776">
        <v>0</v>
      </c>
    </row>
    <row r="1133" spans="1:21" ht="14.4" customHeight="1" x14ac:dyDescent="0.3">
      <c r="A1133" s="736">
        <v>21</v>
      </c>
      <c r="B1133" s="737" t="s">
        <v>2715</v>
      </c>
      <c r="C1133" s="737" t="s">
        <v>3131</v>
      </c>
      <c r="D1133" s="818" t="s">
        <v>4783</v>
      </c>
      <c r="E1133" s="819" t="s">
        <v>3166</v>
      </c>
      <c r="F1133" s="737" t="s">
        <v>3126</v>
      </c>
      <c r="G1133" s="737" t="s">
        <v>3881</v>
      </c>
      <c r="H1133" s="737" t="s">
        <v>555</v>
      </c>
      <c r="I1133" s="737" t="s">
        <v>4312</v>
      </c>
      <c r="J1133" s="737" t="s">
        <v>4313</v>
      </c>
      <c r="K1133" s="737" t="s">
        <v>4050</v>
      </c>
      <c r="L1133" s="738">
        <v>0</v>
      </c>
      <c r="M1133" s="738">
        <v>0</v>
      </c>
      <c r="N1133" s="737">
        <v>1</v>
      </c>
      <c r="O1133" s="820">
        <v>1</v>
      </c>
      <c r="P1133" s="738">
        <v>0</v>
      </c>
      <c r="Q1133" s="753"/>
      <c r="R1133" s="737">
        <v>1</v>
      </c>
      <c r="S1133" s="753">
        <v>1</v>
      </c>
      <c r="T1133" s="820">
        <v>1</v>
      </c>
      <c r="U1133" s="776">
        <v>1</v>
      </c>
    </row>
    <row r="1134" spans="1:21" ht="14.4" customHeight="1" x14ac:dyDescent="0.3">
      <c r="A1134" s="736">
        <v>21</v>
      </c>
      <c r="B1134" s="737" t="s">
        <v>2715</v>
      </c>
      <c r="C1134" s="737" t="s">
        <v>3131</v>
      </c>
      <c r="D1134" s="818" t="s">
        <v>4783</v>
      </c>
      <c r="E1134" s="819" t="s">
        <v>3166</v>
      </c>
      <c r="F1134" s="737" t="s">
        <v>3126</v>
      </c>
      <c r="G1134" s="737" t="s">
        <v>3227</v>
      </c>
      <c r="H1134" s="737" t="s">
        <v>555</v>
      </c>
      <c r="I1134" s="737" t="s">
        <v>718</v>
      </c>
      <c r="J1134" s="737" t="s">
        <v>719</v>
      </c>
      <c r="K1134" s="737" t="s">
        <v>3435</v>
      </c>
      <c r="L1134" s="738">
        <v>55.01</v>
      </c>
      <c r="M1134" s="738">
        <v>55.01</v>
      </c>
      <c r="N1134" s="737">
        <v>1</v>
      </c>
      <c r="O1134" s="820">
        <v>0.5</v>
      </c>
      <c r="P1134" s="738"/>
      <c r="Q1134" s="753">
        <v>0</v>
      </c>
      <c r="R1134" s="737"/>
      <c r="S1134" s="753">
        <v>0</v>
      </c>
      <c r="T1134" s="820"/>
      <c r="U1134" s="776">
        <v>0</v>
      </c>
    </row>
    <row r="1135" spans="1:21" ht="14.4" customHeight="1" x14ac:dyDescent="0.3">
      <c r="A1135" s="736">
        <v>21</v>
      </c>
      <c r="B1135" s="737" t="s">
        <v>2715</v>
      </c>
      <c r="C1135" s="737" t="s">
        <v>3131</v>
      </c>
      <c r="D1135" s="818" t="s">
        <v>4783</v>
      </c>
      <c r="E1135" s="819" t="s">
        <v>3166</v>
      </c>
      <c r="F1135" s="737" t="s">
        <v>3126</v>
      </c>
      <c r="G1135" s="737" t="s">
        <v>3486</v>
      </c>
      <c r="H1135" s="737" t="s">
        <v>555</v>
      </c>
      <c r="I1135" s="737" t="s">
        <v>1118</v>
      </c>
      <c r="J1135" s="737" t="s">
        <v>1119</v>
      </c>
      <c r="K1135" s="737" t="s">
        <v>4167</v>
      </c>
      <c r="L1135" s="738">
        <v>30.46</v>
      </c>
      <c r="M1135" s="738">
        <v>60.92</v>
      </c>
      <c r="N1135" s="737">
        <v>2</v>
      </c>
      <c r="O1135" s="820">
        <v>1</v>
      </c>
      <c r="P1135" s="738">
        <v>60.92</v>
      </c>
      <c r="Q1135" s="753">
        <v>1</v>
      </c>
      <c r="R1135" s="737">
        <v>2</v>
      </c>
      <c r="S1135" s="753">
        <v>1</v>
      </c>
      <c r="T1135" s="820">
        <v>1</v>
      </c>
      <c r="U1135" s="776">
        <v>1</v>
      </c>
    </row>
    <row r="1136" spans="1:21" ht="14.4" customHeight="1" x14ac:dyDescent="0.3">
      <c r="A1136" s="736">
        <v>21</v>
      </c>
      <c r="B1136" s="737" t="s">
        <v>2715</v>
      </c>
      <c r="C1136" s="737" t="s">
        <v>3131</v>
      </c>
      <c r="D1136" s="818" t="s">
        <v>4783</v>
      </c>
      <c r="E1136" s="819" t="s">
        <v>3166</v>
      </c>
      <c r="F1136" s="737" t="s">
        <v>3126</v>
      </c>
      <c r="G1136" s="737" t="s">
        <v>3486</v>
      </c>
      <c r="H1136" s="737" t="s">
        <v>555</v>
      </c>
      <c r="I1136" s="737" t="s">
        <v>3487</v>
      </c>
      <c r="J1136" s="737" t="s">
        <v>3488</v>
      </c>
      <c r="K1136" s="737" t="s">
        <v>3489</v>
      </c>
      <c r="L1136" s="738">
        <v>60.9</v>
      </c>
      <c r="M1136" s="738">
        <v>121.8</v>
      </c>
      <c r="N1136" s="737">
        <v>2</v>
      </c>
      <c r="O1136" s="820">
        <v>1</v>
      </c>
      <c r="P1136" s="738">
        <v>121.8</v>
      </c>
      <c r="Q1136" s="753">
        <v>1</v>
      </c>
      <c r="R1136" s="737">
        <v>2</v>
      </c>
      <c r="S1136" s="753">
        <v>1</v>
      </c>
      <c r="T1136" s="820">
        <v>1</v>
      </c>
      <c r="U1136" s="776">
        <v>1</v>
      </c>
    </row>
    <row r="1137" spans="1:21" ht="14.4" customHeight="1" x14ac:dyDescent="0.3">
      <c r="A1137" s="736">
        <v>21</v>
      </c>
      <c r="B1137" s="737" t="s">
        <v>2715</v>
      </c>
      <c r="C1137" s="737" t="s">
        <v>3131</v>
      </c>
      <c r="D1137" s="818" t="s">
        <v>4783</v>
      </c>
      <c r="E1137" s="819" t="s">
        <v>3166</v>
      </c>
      <c r="F1137" s="737" t="s">
        <v>3126</v>
      </c>
      <c r="G1137" s="737" t="s">
        <v>3609</v>
      </c>
      <c r="H1137" s="737" t="s">
        <v>1499</v>
      </c>
      <c r="I1137" s="737" t="s">
        <v>3610</v>
      </c>
      <c r="J1137" s="737" t="s">
        <v>3611</v>
      </c>
      <c r="K1137" s="737" t="s">
        <v>3612</v>
      </c>
      <c r="L1137" s="738">
        <v>2179.9299999999998</v>
      </c>
      <c r="M1137" s="738">
        <v>23979.229999999996</v>
      </c>
      <c r="N1137" s="737">
        <v>11</v>
      </c>
      <c r="O1137" s="820">
        <v>4</v>
      </c>
      <c r="P1137" s="738">
        <v>23979.229999999996</v>
      </c>
      <c r="Q1137" s="753">
        <v>1</v>
      </c>
      <c r="R1137" s="737">
        <v>11</v>
      </c>
      <c r="S1137" s="753">
        <v>1</v>
      </c>
      <c r="T1137" s="820">
        <v>4</v>
      </c>
      <c r="U1137" s="776">
        <v>1</v>
      </c>
    </row>
    <row r="1138" spans="1:21" ht="14.4" customHeight="1" x14ac:dyDescent="0.3">
      <c r="A1138" s="736">
        <v>21</v>
      </c>
      <c r="B1138" s="737" t="s">
        <v>2715</v>
      </c>
      <c r="C1138" s="737" t="s">
        <v>3131</v>
      </c>
      <c r="D1138" s="818" t="s">
        <v>4783</v>
      </c>
      <c r="E1138" s="819" t="s">
        <v>3166</v>
      </c>
      <c r="F1138" s="737" t="s">
        <v>3126</v>
      </c>
      <c r="G1138" s="737" t="s">
        <v>3613</v>
      </c>
      <c r="H1138" s="737" t="s">
        <v>555</v>
      </c>
      <c r="I1138" s="737" t="s">
        <v>3614</v>
      </c>
      <c r="J1138" s="737" t="s">
        <v>3615</v>
      </c>
      <c r="K1138" s="737" t="s">
        <v>3616</v>
      </c>
      <c r="L1138" s="738">
        <v>2615.92</v>
      </c>
      <c r="M1138" s="738">
        <v>62782.080000000002</v>
      </c>
      <c r="N1138" s="737">
        <v>24</v>
      </c>
      <c r="O1138" s="820">
        <v>9.5</v>
      </c>
      <c r="P1138" s="738">
        <v>57550.240000000005</v>
      </c>
      <c r="Q1138" s="753">
        <v>0.91666666666666674</v>
      </c>
      <c r="R1138" s="737">
        <v>22</v>
      </c>
      <c r="S1138" s="753">
        <v>0.91666666666666663</v>
      </c>
      <c r="T1138" s="820">
        <v>8.5</v>
      </c>
      <c r="U1138" s="776">
        <v>0.89473684210526316</v>
      </c>
    </row>
    <row r="1139" spans="1:21" ht="14.4" customHeight="1" x14ac:dyDescent="0.3">
      <c r="A1139" s="736">
        <v>21</v>
      </c>
      <c r="B1139" s="737" t="s">
        <v>2715</v>
      </c>
      <c r="C1139" s="737" t="s">
        <v>3131</v>
      </c>
      <c r="D1139" s="818" t="s">
        <v>4783</v>
      </c>
      <c r="E1139" s="819" t="s">
        <v>3166</v>
      </c>
      <c r="F1139" s="737" t="s">
        <v>3126</v>
      </c>
      <c r="G1139" s="737" t="s">
        <v>3291</v>
      </c>
      <c r="H1139" s="737" t="s">
        <v>555</v>
      </c>
      <c r="I1139" s="737" t="s">
        <v>4060</v>
      </c>
      <c r="J1139" s="737" t="s">
        <v>3149</v>
      </c>
      <c r="K1139" s="737"/>
      <c r="L1139" s="738">
        <v>0</v>
      </c>
      <c r="M1139" s="738">
        <v>0</v>
      </c>
      <c r="N1139" s="737">
        <v>3</v>
      </c>
      <c r="O1139" s="820">
        <v>2</v>
      </c>
      <c r="P1139" s="738">
        <v>0</v>
      </c>
      <c r="Q1139" s="753"/>
      <c r="R1139" s="737">
        <v>3</v>
      </c>
      <c r="S1139" s="753">
        <v>1</v>
      </c>
      <c r="T1139" s="820">
        <v>2</v>
      </c>
      <c r="U1139" s="776">
        <v>1</v>
      </c>
    </row>
    <row r="1140" spans="1:21" ht="14.4" customHeight="1" x14ac:dyDescent="0.3">
      <c r="A1140" s="736">
        <v>21</v>
      </c>
      <c r="B1140" s="737" t="s">
        <v>2715</v>
      </c>
      <c r="C1140" s="737" t="s">
        <v>3131</v>
      </c>
      <c r="D1140" s="818" t="s">
        <v>4783</v>
      </c>
      <c r="E1140" s="819" t="s">
        <v>3166</v>
      </c>
      <c r="F1140" s="737" t="s">
        <v>3126</v>
      </c>
      <c r="G1140" s="737" t="s">
        <v>3620</v>
      </c>
      <c r="H1140" s="737" t="s">
        <v>1499</v>
      </c>
      <c r="I1140" s="737" t="s">
        <v>3621</v>
      </c>
      <c r="J1140" s="737" t="s">
        <v>3622</v>
      </c>
      <c r="K1140" s="737" t="s">
        <v>3623</v>
      </c>
      <c r="L1140" s="738">
        <v>3689.11</v>
      </c>
      <c r="M1140" s="738">
        <v>3689.11</v>
      </c>
      <c r="N1140" s="737">
        <v>1</v>
      </c>
      <c r="O1140" s="820">
        <v>1</v>
      </c>
      <c r="P1140" s="738"/>
      <c r="Q1140" s="753">
        <v>0</v>
      </c>
      <c r="R1140" s="737"/>
      <c r="S1140" s="753">
        <v>0</v>
      </c>
      <c r="T1140" s="820"/>
      <c r="U1140" s="776">
        <v>0</v>
      </c>
    </row>
    <row r="1141" spans="1:21" ht="14.4" customHeight="1" x14ac:dyDescent="0.3">
      <c r="A1141" s="736">
        <v>21</v>
      </c>
      <c r="B1141" s="737" t="s">
        <v>2715</v>
      </c>
      <c r="C1141" s="737" t="s">
        <v>3131</v>
      </c>
      <c r="D1141" s="818" t="s">
        <v>4783</v>
      </c>
      <c r="E1141" s="819" t="s">
        <v>3166</v>
      </c>
      <c r="F1141" s="737" t="s">
        <v>3126</v>
      </c>
      <c r="G1141" s="737" t="s">
        <v>3620</v>
      </c>
      <c r="H1141" s="737" t="s">
        <v>1499</v>
      </c>
      <c r="I1141" s="737" t="s">
        <v>3886</v>
      </c>
      <c r="J1141" s="737" t="s">
        <v>3622</v>
      </c>
      <c r="K1141" s="737" t="s">
        <v>3887</v>
      </c>
      <c r="L1141" s="738">
        <v>3689.11</v>
      </c>
      <c r="M1141" s="738">
        <v>3689.11</v>
      </c>
      <c r="N1141" s="737">
        <v>1</v>
      </c>
      <c r="O1141" s="820">
        <v>1</v>
      </c>
      <c r="P1141" s="738">
        <v>3689.11</v>
      </c>
      <c r="Q1141" s="753">
        <v>1</v>
      </c>
      <c r="R1141" s="737">
        <v>1</v>
      </c>
      <c r="S1141" s="753">
        <v>1</v>
      </c>
      <c r="T1141" s="820">
        <v>1</v>
      </c>
      <c r="U1141" s="776">
        <v>1</v>
      </c>
    </row>
    <row r="1142" spans="1:21" ht="14.4" customHeight="1" x14ac:dyDescent="0.3">
      <c r="A1142" s="736">
        <v>21</v>
      </c>
      <c r="B1142" s="737" t="s">
        <v>2715</v>
      </c>
      <c r="C1142" s="737" t="s">
        <v>3131</v>
      </c>
      <c r="D1142" s="818" t="s">
        <v>4783</v>
      </c>
      <c r="E1142" s="819" t="s">
        <v>3166</v>
      </c>
      <c r="F1142" s="737" t="s">
        <v>3126</v>
      </c>
      <c r="G1142" s="737" t="s">
        <v>3825</v>
      </c>
      <c r="H1142" s="737" t="s">
        <v>555</v>
      </c>
      <c r="I1142" s="737" t="s">
        <v>3826</v>
      </c>
      <c r="J1142" s="737" t="s">
        <v>3827</v>
      </c>
      <c r="K1142" s="737" t="s">
        <v>3578</v>
      </c>
      <c r="L1142" s="738">
        <v>2950.43</v>
      </c>
      <c r="M1142" s="738">
        <v>2950.43</v>
      </c>
      <c r="N1142" s="737">
        <v>1</v>
      </c>
      <c r="O1142" s="820">
        <v>1</v>
      </c>
      <c r="P1142" s="738">
        <v>2950.43</v>
      </c>
      <c r="Q1142" s="753">
        <v>1</v>
      </c>
      <c r="R1142" s="737">
        <v>1</v>
      </c>
      <c r="S1142" s="753">
        <v>1</v>
      </c>
      <c r="T1142" s="820">
        <v>1</v>
      </c>
      <c r="U1142" s="776">
        <v>1</v>
      </c>
    </row>
    <row r="1143" spans="1:21" ht="14.4" customHeight="1" x14ac:dyDescent="0.3">
      <c r="A1143" s="736">
        <v>21</v>
      </c>
      <c r="B1143" s="737" t="s">
        <v>2715</v>
      </c>
      <c r="C1143" s="737" t="s">
        <v>3131</v>
      </c>
      <c r="D1143" s="818" t="s">
        <v>4783</v>
      </c>
      <c r="E1143" s="819" t="s">
        <v>3166</v>
      </c>
      <c r="F1143" s="737" t="s">
        <v>3126</v>
      </c>
      <c r="G1143" s="737" t="s">
        <v>3825</v>
      </c>
      <c r="H1143" s="737" t="s">
        <v>555</v>
      </c>
      <c r="I1143" s="737" t="s">
        <v>4314</v>
      </c>
      <c r="J1143" s="737" t="s">
        <v>3827</v>
      </c>
      <c r="K1143" s="737" t="s">
        <v>4315</v>
      </c>
      <c r="L1143" s="738">
        <v>0</v>
      </c>
      <c r="M1143" s="738">
        <v>0</v>
      </c>
      <c r="N1143" s="737">
        <v>1</v>
      </c>
      <c r="O1143" s="820">
        <v>0.5</v>
      </c>
      <c r="P1143" s="738">
        <v>0</v>
      </c>
      <c r="Q1143" s="753"/>
      <c r="R1143" s="737">
        <v>1</v>
      </c>
      <c r="S1143" s="753">
        <v>1</v>
      </c>
      <c r="T1143" s="820">
        <v>0.5</v>
      </c>
      <c r="U1143" s="776">
        <v>1</v>
      </c>
    </row>
    <row r="1144" spans="1:21" ht="14.4" customHeight="1" x14ac:dyDescent="0.3">
      <c r="A1144" s="736">
        <v>21</v>
      </c>
      <c r="B1144" s="737" t="s">
        <v>2715</v>
      </c>
      <c r="C1144" s="737" t="s">
        <v>3131</v>
      </c>
      <c r="D1144" s="818" t="s">
        <v>4783</v>
      </c>
      <c r="E1144" s="819" t="s">
        <v>3166</v>
      </c>
      <c r="F1144" s="737" t="s">
        <v>3126</v>
      </c>
      <c r="G1144" s="737" t="s">
        <v>3233</v>
      </c>
      <c r="H1144" s="737" t="s">
        <v>555</v>
      </c>
      <c r="I1144" s="737" t="s">
        <v>3234</v>
      </c>
      <c r="J1144" s="737" t="s">
        <v>1448</v>
      </c>
      <c r="K1144" s="737" t="s">
        <v>3235</v>
      </c>
      <c r="L1144" s="738">
        <v>760.22</v>
      </c>
      <c r="M1144" s="738">
        <v>1520.44</v>
      </c>
      <c r="N1144" s="737">
        <v>2</v>
      </c>
      <c r="O1144" s="820">
        <v>1</v>
      </c>
      <c r="P1144" s="738"/>
      <c r="Q1144" s="753">
        <v>0</v>
      </c>
      <c r="R1144" s="737"/>
      <c r="S1144" s="753">
        <v>0</v>
      </c>
      <c r="T1144" s="820"/>
      <c r="U1144" s="776">
        <v>0</v>
      </c>
    </row>
    <row r="1145" spans="1:21" ht="14.4" customHeight="1" x14ac:dyDescent="0.3">
      <c r="A1145" s="736">
        <v>21</v>
      </c>
      <c r="B1145" s="737" t="s">
        <v>2715</v>
      </c>
      <c r="C1145" s="737" t="s">
        <v>3131</v>
      </c>
      <c r="D1145" s="818" t="s">
        <v>4783</v>
      </c>
      <c r="E1145" s="819" t="s">
        <v>3166</v>
      </c>
      <c r="F1145" s="737" t="s">
        <v>3126</v>
      </c>
      <c r="G1145" s="737" t="s">
        <v>3630</v>
      </c>
      <c r="H1145" s="737" t="s">
        <v>555</v>
      </c>
      <c r="I1145" s="737" t="s">
        <v>3631</v>
      </c>
      <c r="J1145" s="737" t="s">
        <v>1983</v>
      </c>
      <c r="K1145" s="737" t="s">
        <v>3375</v>
      </c>
      <c r="L1145" s="738">
        <v>0</v>
      </c>
      <c r="M1145" s="738">
        <v>0</v>
      </c>
      <c r="N1145" s="737">
        <v>1</v>
      </c>
      <c r="O1145" s="820">
        <v>1</v>
      </c>
      <c r="P1145" s="738">
        <v>0</v>
      </c>
      <c r="Q1145" s="753"/>
      <c r="R1145" s="737">
        <v>1</v>
      </c>
      <c r="S1145" s="753">
        <v>1</v>
      </c>
      <c r="T1145" s="820">
        <v>1</v>
      </c>
      <c r="U1145" s="776">
        <v>1</v>
      </c>
    </row>
    <row r="1146" spans="1:21" ht="14.4" customHeight="1" x14ac:dyDescent="0.3">
      <c r="A1146" s="736">
        <v>21</v>
      </c>
      <c r="B1146" s="737" t="s">
        <v>2715</v>
      </c>
      <c r="C1146" s="737" t="s">
        <v>3131</v>
      </c>
      <c r="D1146" s="818" t="s">
        <v>4783</v>
      </c>
      <c r="E1146" s="819" t="s">
        <v>3166</v>
      </c>
      <c r="F1146" s="737" t="s">
        <v>3126</v>
      </c>
      <c r="G1146" s="737" t="s">
        <v>3496</v>
      </c>
      <c r="H1146" s="737" t="s">
        <v>555</v>
      </c>
      <c r="I1146" s="737" t="s">
        <v>3632</v>
      </c>
      <c r="J1146" s="737" t="s">
        <v>3633</v>
      </c>
      <c r="K1146" s="737" t="s">
        <v>3634</v>
      </c>
      <c r="L1146" s="738">
        <v>550.39</v>
      </c>
      <c r="M1146" s="738">
        <v>36325.740000000005</v>
      </c>
      <c r="N1146" s="737">
        <v>66</v>
      </c>
      <c r="O1146" s="820">
        <v>25</v>
      </c>
      <c r="P1146" s="738">
        <v>20914.82</v>
      </c>
      <c r="Q1146" s="753">
        <v>0.57575757575757569</v>
      </c>
      <c r="R1146" s="737">
        <v>38</v>
      </c>
      <c r="S1146" s="753">
        <v>0.5757575757575758</v>
      </c>
      <c r="T1146" s="820">
        <v>15</v>
      </c>
      <c r="U1146" s="776">
        <v>0.6</v>
      </c>
    </row>
    <row r="1147" spans="1:21" ht="14.4" customHeight="1" x14ac:dyDescent="0.3">
      <c r="A1147" s="736">
        <v>21</v>
      </c>
      <c r="B1147" s="737" t="s">
        <v>2715</v>
      </c>
      <c r="C1147" s="737" t="s">
        <v>3131</v>
      </c>
      <c r="D1147" s="818" t="s">
        <v>4783</v>
      </c>
      <c r="E1147" s="819" t="s">
        <v>3166</v>
      </c>
      <c r="F1147" s="737" t="s">
        <v>3126</v>
      </c>
      <c r="G1147" s="737" t="s">
        <v>3496</v>
      </c>
      <c r="H1147" s="737" t="s">
        <v>555</v>
      </c>
      <c r="I1147" s="737" t="s">
        <v>3770</v>
      </c>
      <c r="J1147" s="737" t="s">
        <v>3633</v>
      </c>
      <c r="K1147" s="737" t="s">
        <v>3499</v>
      </c>
      <c r="L1147" s="738">
        <v>550.39</v>
      </c>
      <c r="M1147" s="738">
        <v>1651.17</v>
      </c>
      <c r="N1147" s="737">
        <v>3</v>
      </c>
      <c r="O1147" s="820">
        <v>1</v>
      </c>
      <c r="P1147" s="738">
        <v>1651.17</v>
      </c>
      <c r="Q1147" s="753">
        <v>1</v>
      </c>
      <c r="R1147" s="737">
        <v>3</v>
      </c>
      <c r="S1147" s="753">
        <v>1</v>
      </c>
      <c r="T1147" s="820">
        <v>1</v>
      </c>
      <c r="U1147" s="776">
        <v>1</v>
      </c>
    </row>
    <row r="1148" spans="1:21" ht="14.4" customHeight="1" x14ac:dyDescent="0.3">
      <c r="A1148" s="736">
        <v>21</v>
      </c>
      <c r="B1148" s="737" t="s">
        <v>2715</v>
      </c>
      <c r="C1148" s="737" t="s">
        <v>3131</v>
      </c>
      <c r="D1148" s="818" t="s">
        <v>4783</v>
      </c>
      <c r="E1148" s="819" t="s">
        <v>3166</v>
      </c>
      <c r="F1148" s="737" t="s">
        <v>3126</v>
      </c>
      <c r="G1148" s="737" t="s">
        <v>3496</v>
      </c>
      <c r="H1148" s="737" t="s">
        <v>1499</v>
      </c>
      <c r="I1148" s="737" t="s">
        <v>3497</v>
      </c>
      <c r="J1148" s="737" t="s">
        <v>3498</v>
      </c>
      <c r="K1148" s="737" t="s">
        <v>3499</v>
      </c>
      <c r="L1148" s="738">
        <v>550.39</v>
      </c>
      <c r="M1148" s="738">
        <v>17062.090000000004</v>
      </c>
      <c r="N1148" s="737">
        <v>31</v>
      </c>
      <c r="O1148" s="820">
        <v>12.5</v>
      </c>
      <c r="P1148" s="738">
        <v>13759.750000000002</v>
      </c>
      <c r="Q1148" s="753">
        <v>0.80645161290322576</v>
      </c>
      <c r="R1148" s="737">
        <v>25</v>
      </c>
      <c r="S1148" s="753">
        <v>0.80645161290322576</v>
      </c>
      <c r="T1148" s="820">
        <v>10.5</v>
      </c>
      <c r="U1148" s="776">
        <v>0.84</v>
      </c>
    </row>
    <row r="1149" spans="1:21" ht="14.4" customHeight="1" x14ac:dyDescent="0.3">
      <c r="A1149" s="736">
        <v>21</v>
      </c>
      <c r="B1149" s="737" t="s">
        <v>2715</v>
      </c>
      <c r="C1149" s="737" t="s">
        <v>3131</v>
      </c>
      <c r="D1149" s="818" t="s">
        <v>4783</v>
      </c>
      <c r="E1149" s="819" t="s">
        <v>3166</v>
      </c>
      <c r="F1149" s="737" t="s">
        <v>3126</v>
      </c>
      <c r="G1149" s="737" t="s">
        <v>3385</v>
      </c>
      <c r="H1149" s="737" t="s">
        <v>555</v>
      </c>
      <c r="I1149" s="737" t="s">
        <v>3386</v>
      </c>
      <c r="J1149" s="737" t="s">
        <v>3387</v>
      </c>
      <c r="K1149" s="737" t="s">
        <v>3388</v>
      </c>
      <c r="L1149" s="738">
        <v>256.67</v>
      </c>
      <c r="M1149" s="738">
        <v>256.67</v>
      </c>
      <c r="N1149" s="737">
        <v>1</v>
      </c>
      <c r="O1149" s="820">
        <v>1</v>
      </c>
      <c r="P1149" s="738">
        <v>256.67</v>
      </c>
      <c r="Q1149" s="753">
        <v>1</v>
      </c>
      <c r="R1149" s="737">
        <v>1</v>
      </c>
      <c r="S1149" s="753">
        <v>1</v>
      </c>
      <c r="T1149" s="820">
        <v>1</v>
      </c>
      <c r="U1149" s="776">
        <v>1</v>
      </c>
    </row>
    <row r="1150" spans="1:21" ht="14.4" customHeight="1" x14ac:dyDescent="0.3">
      <c r="A1150" s="736">
        <v>21</v>
      </c>
      <c r="B1150" s="737" t="s">
        <v>2715</v>
      </c>
      <c r="C1150" s="737" t="s">
        <v>3131</v>
      </c>
      <c r="D1150" s="818" t="s">
        <v>4783</v>
      </c>
      <c r="E1150" s="819" t="s">
        <v>3166</v>
      </c>
      <c r="F1150" s="737" t="s">
        <v>3126</v>
      </c>
      <c r="G1150" s="737" t="s">
        <v>3240</v>
      </c>
      <c r="H1150" s="737" t="s">
        <v>555</v>
      </c>
      <c r="I1150" s="737" t="s">
        <v>4316</v>
      </c>
      <c r="J1150" s="737" t="s">
        <v>4105</v>
      </c>
      <c r="K1150" s="737" t="s">
        <v>4106</v>
      </c>
      <c r="L1150" s="738">
        <v>66.97</v>
      </c>
      <c r="M1150" s="738">
        <v>66.97</v>
      </c>
      <c r="N1150" s="737">
        <v>1</v>
      </c>
      <c r="O1150" s="820">
        <v>1</v>
      </c>
      <c r="P1150" s="738">
        <v>66.97</v>
      </c>
      <c r="Q1150" s="753">
        <v>1</v>
      </c>
      <c r="R1150" s="737">
        <v>1</v>
      </c>
      <c r="S1150" s="753">
        <v>1</v>
      </c>
      <c r="T1150" s="820">
        <v>1</v>
      </c>
      <c r="U1150" s="776">
        <v>1</v>
      </c>
    </row>
    <row r="1151" spans="1:21" ht="14.4" customHeight="1" x14ac:dyDescent="0.3">
      <c r="A1151" s="736">
        <v>21</v>
      </c>
      <c r="B1151" s="737" t="s">
        <v>2715</v>
      </c>
      <c r="C1151" s="737" t="s">
        <v>3131</v>
      </c>
      <c r="D1151" s="818" t="s">
        <v>4783</v>
      </c>
      <c r="E1151" s="819" t="s">
        <v>3166</v>
      </c>
      <c r="F1151" s="737" t="s">
        <v>3126</v>
      </c>
      <c r="G1151" s="737" t="s">
        <v>3240</v>
      </c>
      <c r="H1151" s="737" t="s">
        <v>555</v>
      </c>
      <c r="I1151" s="737" t="s">
        <v>875</v>
      </c>
      <c r="J1151" s="737" t="s">
        <v>876</v>
      </c>
      <c r="K1151" s="737" t="s">
        <v>3241</v>
      </c>
      <c r="L1151" s="738">
        <v>53.57</v>
      </c>
      <c r="M1151" s="738">
        <v>589.2700000000001</v>
      </c>
      <c r="N1151" s="737">
        <v>11</v>
      </c>
      <c r="O1151" s="820">
        <v>7</v>
      </c>
      <c r="P1151" s="738">
        <v>535.70000000000005</v>
      </c>
      <c r="Q1151" s="753">
        <v>0.90909090909090906</v>
      </c>
      <c r="R1151" s="737">
        <v>10</v>
      </c>
      <c r="S1151" s="753">
        <v>0.90909090909090906</v>
      </c>
      <c r="T1151" s="820">
        <v>6.5</v>
      </c>
      <c r="U1151" s="776">
        <v>0.9285714285714286</v>
      </c>
    </row>
    <row r="1152" spans="1:21" ht="14.4" customHeight="1" x14ac:dyDescent="0.3">
      <c r="A1152" s="736">
        <v>21</v>
      </c>
      <c r="B1152" s="737" t="s">
        <v>2715</v>
      </c>
      <c r="C1152" s="737" t="s">
        <v>3131</v>
      </c>
      <c r="D1152" s="818" t="s">
        <v>4783</v>
      </c>
      <c r="E1152" s="819" t="s">
        <v>3166</v>
      </c>
      <c r="F1152" s="737" t="s">
        <v>3126</v>
      </c>
      <c r="G1152" s="737" t="s">
        <v>3245</v>
      </c>
      <c r="H1152" s="737" t="s">
        <v>1499</v>
      </c>
      <c r="I1152" s="737" t="s">
        <v>1523</v>
      </c>
      <c r="J1152" s="737" t="s">
        <v>2953</v>
      </c>
      <c r="K1152" s="737" t="s">
        <v>2954</v>
      </c>
      <c r="L1152" s="738">
        <v>0</v>
      </c>
      <c r="M1152" s="738">
        <v>0</v>
      </c>
      <c r="N1152" s="737">
        <v>4</v>
      </c>
      <c r="O1152" s="820">
        <v>2</v>
      </c>
      <c r="P1152" s="738">
        <v>0</v>
      </c>
      <c r="Q1152" s="753"/>
      <c r="R1152" s="737">
        <v>4</v>
      </c>
      <c r="S1152" s="753">
        <v>1</v>
      </c>
      <c r="T1152" s="820">
        <v>2</v>
      </c>
      <c r="U1152" s="776">
        <v>1</v>
      </c>
    </row>
    <row r="1153" spans="1:21" ht="14.4" customHeight="1" x14ac:dyDescent="0.3">
      <c r="A1153" s="736">
        <v>21</v>
      </c>
      <c r="B1153" s="737" t="s">
        <v>2715</v>
      </c>
      <c r="C1153" s="737" t="s">
        <v>3131</v>
      </c>
      <c r="D1153" s="818" t="s">
        <v>4783</v>
      </c>
      <c r="E1153" s="819" t="s">
        <v>3166</v>
      </c>
      <c r="F1153" s="737" t="s">
        <v>3126</v>
      </c>
      <c r="G1153" s="737" t="s">
        <v>3436</v>
      </c>
      <c r="H1153" s="737" t="s">
        <v>555</v>
      </c>
      <c r="I1153" s="737" t="s">
        <v>4218</v>
      </c>
      <c r="J1153" s="737" t="s">
        <v>1421</v>
      </c>
      <c r="K1153" s="737" t="s">
        <v>4020</v>
      </c>
      <c r="L1153" s="738">
        <v>0</v>
      </c>
      <c r="M1153" s="738">
        <v>0</v>
      </c>
      <c r="N1153" s="737">
        <v>2</v>
      </c>
      <c r="O1153" s="820">
        <v>2</v>
      </c>
      <c r="P1153" s="738">
        <v>0</v>
      </c>
      <c r="Q1153" s="753"/>
      <c r="R1153" s="737">
        <v>1</v>
      </c>
      <c r="S1153" s="753">
        <v>0.5</v>
      </c>
      <c r="T1153" s="820">
        <v>1</v>
      </c>
      <c r="U1153" s="776">
        <v>0.5</v>
      </c>
    </row>
    <row r="1154" spans="1:21" ht="14.4" customHeight="1" x14ac:dyDescent="0.3">
      <c r="A1154" s="736">
        <v>21</v>
      </c>
      <c r="B1154" s="737" t="s">
        <v>2715</v>
      </c>
      <c r="C1154" s="737" t="s">
        <v>3131</v>
      </c>
      <c r="D1154" s="818" t="s">
        <v>4783</v>
      </c>
      <c r="E1154" s="819" t="s">
        <v>3166</v>
      </c>
      <c r="F1154" s="737" t="s">
        <v>3126</v>
      </c>
      <c r="G1154" s="737" t="s">
        <v>3436</v>
      </c>
      <c r="H1154" s="737" t="s">
        <v>555</v>
      </c>
      <c r="I1154" s="737" t="s">
        <v>4019</v>
      </c>
      <c r="J1154" s="737" t="s">
        <v>1421</v>
      </c>
      <c r="K1154" s="737" t="s">
        <v>4020</v>
      </c>
      <c r="L1154" s="738">
        <v>0</v>
      </c>
      <c r="M1154" s="738">
        <v>0</v>
      </c>
      <c r="N1154" s="737">
        <v>2</v>
      </c>
      <c r="O1154" s="820">
        <v>1.5</v>
      </c>
      <c r="P1154" s="738">
        <v>0</v>
      </c>
      <c r="Q1154" s="753"/>
      <c r="R1154" s="737">
        <v>2</v>
      </c>
      <c r="S1154" s="753">
        <v>1</v>
      </c>
      <c r="T1154" s="820">
        <v>1.5</v>
      </c>
      <c r="U1154" s="776">
        <v>1</v>
      </c>
    </row>
    <row r="1155" spans="1:21" ht="14.4" customHeight="1" x14ac:dyDescent="0.3">
      <c r="A1155" s="736">
        <v>21</v>
      </c>
      <c r="B1155" s="737" t="s">
        <v>2715</v>
      </c>
      <c r="C1155" s="737" t="s">
        <v>3131</v>
      </c>
      <c r="D1155" s="818" t="s">
        <v>4783</v>
      </c>
      <c r="E1155" s="819" t="s">
        <v>3166</v>
      </c>
      <c r="F1155" s="737" t="s">
        <v>3126</v>
      </c>
      <c r="G1155" s="737" t="s">
        <v>3181</v>
      </c>
      <c r="H1155" s="737" t="s">
        <v>1499</v>
      </c>
      <c r="I1155" s="737" t="s">
        <v>3250</v>
      </c>
      <c r="J1155" s="737" t="s">
        <v>1535</v>
      </c>
      <c r="K1155" s="737" t="s">
        <v>3251</v>
      </c>
      <c r="L1155" s="738">
        <v>1385.62</v>
      </c>
      <c r="M1155" s="738">
        <v>1385.62</v>
      </c>
      <c r="N1155" s="737">
        <v>1</v>
      </c>
      <c r="O1155" s="820">
        <v>1</v>
      </c>
      <c r="P1155" s="738">
        <v>1385.62</v>
      </c>
      <c r="Q1155" s="753">
        <v>1</v>
      </c>
      <c r="R1155" s="737">
        <v>1</v>
      </c>
      <c r="S1155" s="753">
        <v>1</v>
      </c>
      <c r="T1155" s="820">
        <v>1</v>
      </c>
      <c r="U1155" s="776">
        <v>1</v>
      </c>
    </row>
    <row r="1156" spans="1:21" ht="14.4" customHeight="1" x14ac:dyDescent="0.3">
      <c r="A1156" s="736">
        <v>21</v>
      </c>
      <c r="B1156" s="737" t="s">
        <v>2715</v>
      </c>
      <c r="C1156" s="737" t="s">
        <v>3131</v>
      </c>
      <c r="D1156" s="818" t="s">
        <v>4783</v>
      </c>
      <c r="E1156" s="819" t="s">
        <v>3166</v>
      </c>
      <c r="F1156" s="737" t="s">
        <v>3126</v>
      </c>
      <c r="G1156" s="737" t="s">
        <v>3181</v>
      </c>
      <c r="H1156" s="737" t="s">
        <v>1499</v>
      </c>
      <c r="I1156" s="737" t="s">
        <v>1534</v>
      </c>
      <c r="J1156" s="737" t="s">
        <v>1535</v>
      </c>
      <c r="K1156" s="737" t="s">
        <v>3252</v>
      </c>
      <c r="L1156" s="738">
        <v>1847.49</v>
      </c>
      <c r="M1156" s="738">
        <v>3694.98</v>
      </c>
      <c r="N1156" s="737">
        <v>2</v>
      </c>
      <c r="O1156" s="820">
        <v>1</v>
      </c>
      <c r="P1156" s="738">
        <v>3694.98</v>
      </c>
      <c r="Q1156" s="753">
        <v>1</v>
      </c>
      <c r="R1156" s="737">
        <v>2</v>
      </c>
      <c r="S1156" s="753">
        <v>1</v>
      </c>
      <c r="T1156" s="820">
        <v>1</v>
      </c>
      <c r="U1156" s="776">
        <v>1</v>
      </c>
    </row>
    <row r="1157" spans="1:21" ht="14.4" customHeight="1" x14ac:dyDescent="0.3">
      <c r="A1157" s="736">
        <v>21</v>
      </c>
      <c r="B1157" s="737" t="s">
        <v>2715</v>
      </c>
      <c r="C1157" s="737" t="s">
        <v>3131</v>
      </c>
      <c r="D1157" s="818" t="s">
        <v>4783</v>
      </c>
      <c r="E1157" s="819" t="s">
        <v>3166</v>
      </c>
      <c r="F1157" s="737" t="s">
        <v>3126</v>
      </c>
      <c r="G1157" s="737" t="s">
        <v>3643</v>
      </c>
      <c r="H1157" s="737" t="s">
        <v>1499</v>
      </c>
      <c r="I1157" s="737" t="s">
        <v>3644</v>
      </c>
      <c r="J1157" s="737" t="s">
        <v>616</v>
      </c>
      <c r="K1157" s="737" t="s">
        <v>2922</v>
      </c>
      <c r="L1157" s="738">
        <v>48.42</v>
      </c>
      <c r="M1157" s="738">
        <v>96.84</v>
      </c>
      <c r="N1157" s="737">
        <v>2</v>
      </c>
      <c r="O1157" s="820">
        <v>1</v>
      </c>
      <c r="P1157" s="738"/>
      <c r="Q1157" s="753">
        <v>0</v>
      </c>
      <c r="R1157" s="737"/>
      <c r="S1157" s="753">
        <v>0</v>
      </c>
      <c r="T1157" s="820"/>
      <c r="U1157" s="776">
        <v>0</v>
      </c>
    </row>
    <row r="1158" spans="1:21" ht="14.4" customHeight="1" x14ac:dyDescent="0.3">
      <c r="A1158" s="736">
        <v>21</v>
      </c>
      <c r="B1158" s="737" t="s">
        <v>2715</v>
      </c>
      <c r="C1158" s="737" t="s">
        <v>3131</v>
      </c>
      <c r="D1158" s="818" t="s">
        <v>4783</v>
      </c>
      <c r="E1158" s="819" t="s">
        <v>3166</v>
      </c>
      <c r="F1158" s="737" t="s">
        <v>3126</v>
      </c>
      <c r="G1158" s="737" t="s">
        <v>3257</v>
      </c>
      <c r="H1158" s="737" t="s">
        <v>555</v>
      </c>
      <c r="I1158" s="737" t="s">
        <v>3259</v>
      </c>
      <c r="J1158" s="737" t="s">
        <v>1468</v>
      </c>
      <c r="K1158" s="737" t="s">
        <v>3260</v>
      </c>
      <c r="L1158" s="738">
        <v>301.2</v>
      </c>
      <c r="M1158" s="738">
        <v>301.2</v>
      </c>
      <c r="N1158" s="737">
        <v>1</v>
      </c>
      <c r="O1158" s="820">
        <v>0.5</v>
      </c>
      <c r="P1158" s="738">
        <v>301.2</v>
      </c>
      <c r="Q1158" s="753">
        <v>1</v>
      </c>
      <c r="R1158" s="737">
        <v>1</v>
      </c>
      <c r="S1158" s="753">
        <v>1</v>
      </c>
      <c r="T1158" s="820">
        <v>0.5</v>
      </c>
      <c r="U1158" s="776">
        <v>1</v>
      </c>
    </row>
    <row r="1159" spans="1:21" ht="14.4" customHeight="1" x14ac:dyDescent="0.3">
      <c r="A1159" s="736">
        <v>21</v>
      </c>
      <c r="B1159" s="737" t="s">
        <v>2715</v>
      </c>
      <c r="C1159" s="737" t="s">
        <v>3131</v>
      </c>
      <c r="D1159" s="818" t="s">
        <v>4783</v>
      </c>
      <c r="E1159" s="819" t="s">
        <v>3166</v>
      </c>
      <c r="F1159" s="737" t="s">
        <v>3126</v>
      </c>
      <c r="G1159" s="737" t="s">
        <v>3257</v>
      </c>
      <c r="H1159" s="737" t="s">
        <v>555</v>
      </c>
      <c r="I1159" s="737" t="s">
        <v>4317</v>
      </c>
      <c r="J1159" s="737" t="s">
        <v>3898</v>
      </c>
      <c r="K1159" s="737" t="s">
        <v>3899</v>
      </c>
      <c r="L1159" s="738">
        <v>0</v>
      </c>
      <c r="M1159" s="738">
        <v>0</v>
      </c>
      <c r="N1159" s="737">
        <v>1</v>
      </c>
      <c r="O1159" s="820">
        <v>0.5</v>
      </c>
      <c r="P1159" s="738">
        <v>0</v>
      </c>
      <c r="Q1159" s="753"/>
      <c r="R1159" s="737">
        <v>1</v>
      </c>
      <c r="S1159" s="753">
        <v>1</v>
      </c>
      <c r="T1159" s="820">
        <v>0.5</v>
      </c>
      <c r="U1159" s="776">
        <v>1</v>
      </c>
    </row>
    <row r="1160" spans="1:21" ht="14.4" customHeight="1" x14ac:dyDescent="0.3">
      <c r="A1160" s="736">
        <v>21</v>
      </c>
      <c r="B1160" s="737" t="s">
        <v>2715</v>
      </c>
      <c r="C1160" s="737" t="s">
        <v>3131</v>
      </c>
      <c r="D1160" s="818" t="s">
        <v>4783</v>
      </c>
      <c r="E1160" s="819" t="s">
        <v>3166</v>
      </c>
      <c r="F1160" s="737" t="s">
        <v>3126</v>
      </c>
      <c r="G1160" s="737" t="s">
        <v>3257</v>
      </c>
      <c r="H1160" s="737" t="s">
        <v>555</v>
      </c>
      <c r="I1160" s="737" t="s">
        <v>1467</v>
      </c>
      <c r="J1160" s="737" t="s">
        <v>1468</v>
      </c>
      <c r="K1160" s="737" t="s">
        <v>3260</v>
      </c>
      <c r="L1160" s="738">
        <v>301.2</v>
      </c>
      <c r="M1160" s="738">
        <v>301.2</v>
      </c>
      <c r="N1160" s="737">
        <v>1</v>
      </c>
      <c r="O1160" s="820">
        <v>0.5</v>
      </c>
      <c r="P1160" s="738">
        <v>301.2</v>
      </c>
      <c r="Q1160" s="753">
        <v>1</v>
      </c>
      <c r="R1160" s="737">
        <v>1</v>
      </c>
      <c r="S1160" s="753">
        <v>1</v>
      </c>
      <c r="T1160" s="820">
        <v>0.5</v>
      </c>
      <c r="U1160" s="776">
        <v>1</v>
      </c>
    </row>
    <row r="1161" spans="1:21" ht="14.4" customHeight="1" x14ac:dyDescent="0.3">
      <c r="A1161" s="736">
        <v>21</v>
      </c>
      <c r="B1161" s="737" t="s">
        <v>2715</v>
      </c>
      <c r="C1161" s="737" t="s">
        <v>3131</v>
      </c>
      <c r="D1161" s="818" t="s">
        <v>4783</v>
      </c>
      <c r="E1161" s="819" t="s">
        <v>3166</v>
      </c>
      <c r="F1161" s="737" t="s">
        <v>3126</v>
      </c>
      <c r="G1161" s="737" t="s">
        <v>3266</v>
      </c>
      <c r="H1161" s="737" t="s">
        <v>1499</v>
      </c>
      <c r="I1161" s="737" t="s">
        <v>1685</v>
      </c>
      <c r="J1161" s="737" t="s">
        <v>1686</v>
      </c>
      <c r="K1161" s="737" t="s">
        <v>2829</v>
      </c>
      <c r="L1161" s="738">
        <v>668.54</v>
      </c>
      <c r="M1161" s="738">
        <v>668.54</v>
      </c>
      <c r="N1161" s="737">
        <v>1</v>
      </c>
      <c r="O1161" s="820">
        <v>1</v>
      </c>
      <c r="P1161" s="738">
        <v>668.54</v>
      </c>
      <c r="Q1161" s="753">
        <v>1</v>
      </c>
      <c r="R1161" s="737">
        <v>1</v>
      </c>
      <c r="S1161" s="753">
        <v>1</v>
      </c>
      <c r="T1161" s="820">
        <v>1</v>
      </c>
      <c r="U1161" s="776">
        <v>1</v>
      </c>
    </row>
    <row r="1162" spans="1:21" ht="14.4" customHeight="1" x14ac:dyDescent="0.3">
      <c r="A1162" s="736">
        <v>21</v>
      </c>
      <c r="B1162" s="737" t="s">
        <v>2715</v>
      </c>
      <c r="C1162" s="737" t="s">
        <v>3131</v>
      </c>
      <c r="D1162" s="818" t="s">
        <v>4783</v>
      </c>
      <c r="E1162" s="819" t="s">
        <v>3166</v>
      </c>
      <c r="F1162" s="737" t="s">
        <v>3126</v>
      </c>
      <c r="G1162" s="737" t="s">
        <v>3266</v>
      </c>
      <c r="H1162" s="737" t="s">
        <v>1499</v>
      </c>
      <c r="I1162" s="737" t="s">
        <v>3267</v>
      </c>
      <c r="J1162" s="737" t="s">
        <v>1686</v>
      </c>
      <c r="K1162" s="737" t="s">
        <v>2829</v>
      </c>
      <c r="L1162" s="738">
        <v>668.54</v>
      </c>
      <c r="M1162" s="738">
        <v>6016.86</v>
      </c>
      <c r="N1162" s="737">
        <v>9</v>
      </c>
      <c r="O1162" s="820">
        <v>8</v>
      </c>
      <c r="P1162" s="738">
        <v>5348.32</v>
      </c>
      <c r="Q1162" s="753">
        <v>0.88888888888888884</v>
      </c>
      <c r="R1162" s="737">
        <v>8</v>
      </c>
      <c r="S1162" s="753">
        <v>0.88888888888888884</v>
      </c>
      <c r="T1162" s="820">
        <v>7</v>
      </c>
      <c r="U1162" s="776">
        <v>0.875</v>
      </c>
    </row>
    <row r="1163" spans="1:21" ht="14.4" customHeight="1" x14ac:dyDescent="0.3">
      <c r="A1163" s="736">
        <v>21</v>
      </c>
      <c r="B1163" s="737" t="s">
        <v>2715</v>
      </c>
      <c r="C1163" s="737" t="s">
        <v>3131</v>
      </c>
      <c r="D1163" s="818" t="s">
        <v>4783</v>
      </c>
      <c r="E1163" s="819" t="s">
        <v>3166</v>
      </c>
      <c r="F1163" s="737" t="s">
        <v>3126</v>
      </c>
      <c r="G1163" s="737" t="s">
        <v>3266</v>
      </c>
      <c r="H1163" s="737" t="s">
        <v>555</v>
      </c>
      <c r="I1163" s="737" t="s">
        <v>4318</v>
      </c>
      <c r="J1163" s="737" t="s">
        <v>1686</v>
      </c>
      <c r="K1163" s="737" t="s">
        <v>3511</v>
      </c>
      <c r="L1163" s="738">
        <v>0</v>
      </c>
      <c r="M1163" s="738">
        <v>0</v>
      </c>
      <c r="N1163" s="737">
        <v>1</v>
      </c>
      <c r="O1163" s="820">
        <v>1</v>
      </c>
      <c r="P1163" s="738"/>
      <c r="Q1163" s="753"/>
      <c r="R1163" s="737"/>
      <c r="S1163" s="753">
        <v>0</v>
      </c>
      <c r="T1163" s="820"/>
      <c r="U1163" s="776">
        <v>0</v>
      </c>
    </row>
    <row r="1164" spans="1:21" ht="14.4" customHeight="1" x14ac:dyDescent="0.3">
      <c r="A1164" s="736">
        <v>21</v>
      </c>
      <c r="B1164" s="737" t="s">
        <v>2715</v>
      </c>
      <c r="C1164" s="737" t="s">
        <v>3131</v>
      </c>
      <c r="D1164" s="818" t="s">
        <v>4783</v>
      </c>
      <c r="E1164" s="819" t="s">
        <v>3166</v>
      </c>
      <c r="F1164" s="737" t="s">
        <v>3126</v>
      </c>
      <c r="G1164" s="737" t="s">
        <v>3266</v>
      </c>
      <c r="H1164" s="737" t="s">
        <v>555</v>
      </c>
      <c r="I1164" s="737" t="s">
        <v>3397</v>
      </c>
      <c r="J1164" s="737" t="s">
        <v>1686</v>
      </c>
      <c r="K1164" s="737" t="s">
        <v>3398</v>
      </c>
      <c r="L1164" s="738">
        <v>0</v>
      </c>
      <c r="M1164" s="738">
        <v>0</v>
      </c>
      <c r="N1164" s="737">
        <v>7</v>
      </c>
      <c r="O1164" s="820">
        <v>6</v>
      </c>
      <c r="P1164" s="738">
        <v>0</v>
      </c>
      <c r="Q1164" s="753"/>
      <c r="R1164" s="737">
        <v>5</v>
      </c>
      <c r="S1164" s="753">
        <v>0.7142857142857143</v>
      </c>
      <c r="T1164" s="820">
        <v>4</v>
      </c>
      <c r="U1164" s="776">
        <v>0.66666666666666663</v>
      </c>
    </row>
    <row r="1165" spans="1:21" ht="14.4" customHeight="1" x14ac:dyDescent="0.3">
      <c r="A1165" s="736">
        <v>21</v>
      </c>
      <c r="B1165" s="737" t="s">
        <v>2715</v>
      </c>
      <c r="C1165" s="737" t="s">
        <v>3131</v>
      </c>
      <c r="D1165" s="818" t="s">
        <v>4783</v>
      </c>
      <c r="E1165" s="819" t="s">
        <v>3166</v>
      </c>
      <c r="F1165" s="737" t="s">
        <v>3126</v>
      </c>
      <c r="G1165" s="737" t="s">
        <v>3399</v>
      </c>
      <c r="H1165" s="737" t="s">
        <v>555</v>
      </c>
      <c r="I1165" s="737" t="s">
        <v>4319</v>
      </c>
      <c r="J1165" s="737" t="s">
        <v>2924</v>
      </c>
      <c r="K1165" s="737" t="s">
        <v>4320</v>
      </c>
      <c r="L1165" s="738">
        <v>0</v>
      </c>
      <c r="M1165" s="738">
        <v>0</v>
      </c>
      <c r="N1165" s="737">
        <v>1</v>
      </c>
      <c r="O1165" s="820">
        <v>0.5</v>
      </c>
      <c r="P1165" s="738">
        <v>0</v>
      </c>
      <c r="Q1165" s="753"/>
      <c r="R1165" s="737">
        <v>1</v>
      </c>
      <c r="S1165" s="753">
        <v>1</v>
      </c>
      <c r="T1165" s="820">
        <v>0.5</v>
      </c>
      <c r="U1165" s="776">
        <v>1</v>
      </c>
    </row>
    <row r="1166" spans="1:21" ht="14.4" customHeight="1" x14ac:dyDescent="0.3">
      <c r="A1166" s="736">
        <v>21</v>
      </c>
      <c r="B1166" s="737" t="s">
        <v>2715</v>
      </c>
      <c r="C1166" s="737" t="s">
        <v>3131</v>
      </c>
      <c r="D1166" s="818" t="s">
        <v>4783</v>
      </c>
      <c r="E1166" s="819" t="s">
        <v>3166</v>
      </c>
      <c r="F1166" s="737" t="s">
        <v>3126</v>
      </c>
      <c r="G1166" s="737" t="s">
        <v>3404</v>
      </c>
      <c r="H1166" s="737" t="s">
        <v>555</v>
      </c>
      <c r="I1166" s="737" t="s">
        <v>1440</v>
      </c>
      <c r="J1166" s="737" t="s">
        <v>1322</v>
      </c>
      <c r="K1166" s="737" t="s">
        <v>3405</v>
      </c>
      <c r="L1166" s="738">
        <v>668.54</v>
      </c>
      <c r="M1166" s="738">
        <v>668.54</v>
      </c>
      <c r="N1166" s="737">
        <v>1</v>
      </c>
      <c r="O1166" s="820">
        <v>1</v>
      </c>
      <c r="P1166" s="738">
        <v>668.54</v>
      </c>
      <c r="Q1166" s="753">
        <v>1</v>
      </c>
      <c r="R1166" s="737">
        <v>1</v>
      </c>
      <c r="S1166" s="753">
        <v>1</v>
      </c>
      <c r="T1166" s="820">
        <v>1</v>
      </c>
      <c r="U1166" s="776">
        <v>1</v>
      </c>
    </row>
    <row r="1167" spans="1:21" ht="14.4" customHeight="1" x14ac:dyDescent="0.3">
      <c r="A1167" s="736">
        <v>21</v>
      </c>
      <c r="B1167" s="737" t="s">
        <v>2715</v>
      </c>
      <c r="C1167" s="737" t="s">
        <v>3131</v>
      </c>
      <c r="D1167" s="818" t="s">
        <v>4783</v>
      </c>
      <c r="E1167" s="819" t="s">
        <v>3166</v>
      </c>
      <c r="F1167" s="737" t="s">
        <v>3126</v>
      </c>
      <c r="G1167" s="737" t="s">
        <v>3268</v>
      </c>
      <c r="H1167" s="737" t="s">
        <v>1499</v>
      </c>
      <c r="I1167" s="737" t="s">
        <v>4321</v>
      </c>
      <c r="J1167" s="737" t="s">
        <v>2818</v>
      </c>
      <c r="K1167" s="737" t="s">
        <v>2819</v>
      </c>
      <c r="L1167" s="738">
        <v>205.84</v>
      </c>
      <c r="M1167" s="738">
        <v>205.84</v>
      </c>
      <c r="N1167" s="737">
        <v>1</v>
      </c>
      <c r="O1167" s="820">
        <v>1</v>
      </c>
      <c r="P1167" s="738">
        <v>205.84</v>
      </c>
      <c r="Q1167" s="753">
        <v>1</v>
      </c>
      <c r="R1167" s="737">
        <v>1</v>
      </c>
      <c r="S1167" s="753">
        <v>1</v>
      </c>
      <c r="T1167" s="820">
        <v>1</v>
      </c>
      <c r="U1167" s="776">
        <v>1</v>
      </c>
    </row>
    <row r="1168" spans="1:21" ht="14.4" customHeight="1" x14ac:dyDescent="0.3">
      <c r="A1168" s="736">
        <v>21</v>
      </c>
      <c r="B1168" s="737" t="s">
        <v>2715</v>
      </c>
      <c r="C1168" s="737" t="s">
        <v>3131</v>
      </c>
      <c r="D1168" s="818" t="s">
        <v>4783</v>
      </c>
      <c r="E1168" s="819" t="s">
        <v>3166</v>
      </c>
      <c r="F1168" s="737" t="s">
        <v>3126</v>
      </c>
      <c r="G1168" s="737" t="s">
        <v>3268</v>
      </c>
      <c r="H1168" s="737" t="s">
        <v>1499</v>
      </c>
      <c r="I1168" s="737" t="s">
        <v>3776</v>
      </c>
      <c r="J1168" s="737" t="s">
        <v>2818</v>
      </c>
      <c r="K1168" s="737" t="s">
        <v>3653</v>
      </c>
      <c r="L1168" s="738">
        <v>102.93</v>
      </c>
      <c r="M1168" s="738">
        <v>102.93</v>
      </c>
      <c r="N1168" s="737">
        <v>1</v>
      </c>
      <c r="O1168" s="820">
        <v>0.5</v>
      </c>
      <c r="P1168" s="738"/>
      <c r="Q1168" s="753">
        <v>0</v>
      </c>
      <c r="R1168" s="737"/>
      <c r="S1168" s="753">
        <v>0</v>
      </c>
      <c r="T1168" s="820"/>
      <c r="U1168" s="776">
        <v>0</v>
      </c>
    </row>
    <row r="1169" spans="1:21" ht="14.4" customHeight="1" x14ac:dyDescent="0.3">
      <c r="A1169" s="736">
        <v>21</v>
      </c>
      <c r="B1169" s="737" t="s">
        <v>2715</v>
      </c>
      <c r="C1169" s="737" t="s">
        <v>3131</v>
      </c>
      <c r="D1169" s="818" t="s">
        <v>4783</v>
      </c>
      <c r="E1169" s="819" t="s">
        <v>3166</v>
      </c>
      <c r="F1169" s="737" t="s">
        <v>3126</v>
      </c>
      <c r="G1169" s="737" t="s">
        <v>3268</v>
      </c>
      <c r="H1169" s="737" t="s">
        <v>1499</v>
      </c>
      <c r="I1169" s="737" t="s">
        <v>3652</v>
      </c>
      <c r="J1169" s="737" t="s">
        <v>2818</v>
      </c>
      <c r="K1169" s="737" t="s">
        <v>3653</v>
      </c>
      <c r="L1169" s="738">
        <v>102.93</v>
      </c>
      <c r="M1169" s="738">
        <v>102.93</v>
      </c>
      <c r="N1169" s="737">
        <v>1</v>
      </c>
      <c r="O1169" s="820">
        <v>0.5</v>
      </c>
      <c r="P1169" s="738">
        <v>102.93</v>
      </c>
      <c r="Q1169" s="753">
        <v>1</v>
      </c>
      <c r="R1169" s="737">
        <v>1</v>
      </c>
      <c r="S1169" s="753">
        <v>1</v>
      </c>
      <c r="T1169" s="820">
        <v>0.5</v>
      </c>
      <c r="U1169" s="776">
        <v>1</v>
      </c>
    </row>
    <row r="1170" spans="1:21" ht="14.4" customHeight="1" x14ac:dyDescent="0.3">
      <c r="A1170" s="736">
        <v>21</v>
      </c>
      <c r="B1170" s="737" t="s">
        <v>2715</v>
      </c>
      <c r="C1170" s="737" t="s">
        <v>3131</v>
      </c>
      <c r="D1170" s="818" t="s">
        <v>4783</v>
      </c>
      <c r="E1170" s="819" t="s">
        <v>3166</v>
      </c>
      <c r="F1170" s="737" t="s">
        <v>3126</v>
      </c>
      <c r="G1170" s="737" t="s">
        <v>3182</v>
      </c>
      <c r="H1170" s="737" t="s">
        <v>555</v>
      </c>
      <c r="I1170" s="737" t="s">
        <v>3183</v>
      </c>
      <c r="J1170" s="737" t="s">
        <v>1345</v>
      </c>
      <c r="K1170" s="737" t="s">
        <v>3184</v>
      </c>
      <c r="L1170" s="738">
        <v>52.61</v>
      </c>
      <c r="M1170" s="738">
        <v>368.27</v>
      </c>
      <c r="N1170" s="737">
        <v>7</v>
      </c>
      <c r="O1170" s="820">
        <v>6</v>
      </c>
      <c r="P1170" s="738">
        <v>157.82999999999998</v>
      </c>
      <c r="Q1170" s="753">
        <v>0.42857142857142855</v>
      </c>
      <c r="R1170" s="737">
        <v>3</v>
      </c>
      <c r="S1170" s="753">
        <v>0.42857142857142855</v>
      </c>
      <c r="T1170" s="820">
        <v>2.5</v>
      </c>
      <c r="U1170" s="776">
        <v>0.41666666666666669</v>
      </c>
    </row>
    <row r="1171" spans="1:21" ht="14.4" customHeight="1" x14ac:dyDescent="0.3">
      <c r="A1171" s="736">
        <v>21</v>
      </c>
      <c r="B1171" s="737" t="s">
        <v>2715</v>
      </c>
      <c r="C1171" s="737" t="s">
        <v>3131</v>
      </c>
      <c r="D1171" s="818" t="s">
        <v>4783</v>
      </c>
      <c r="E1171" s="819" t="s">
        <v>3166</v>
      </c>
      <c r="F1171" s="737" t="s">
        <v>3126</v>
      </c>
      <c r="G1171" s="737" t="s">
        <v>3182</v>
      </c>
      <c r="H1171" s="737" t="s">
        <v>555</v>
      </c>
      <c r="I1171" s="737" t="s">
        <v>3777</v>
      </c>
      <c r="J1171" s="737" t="s">
        <v>3778</v>
      </c>
      <c r="K1171" s="737" t="s">
        <v>3779</v>
      </c>
      <c r="L1171" s="738">
        <v>42.09</v>
      </c>
      <c r="M1171" s="738">
        <v>42.09</v>
      </c>
      <c r="N1171" s="737">
        <v>1</v>
      </c>
      <c r="O1171" s="820">
        <v>1</v>
      </c>
      <c r="P1171" s="738"/>
      <c r="Q1171" s="753">
        <v>0</v>
      </c>
      <c r="R1171" s="737"/>
      <c r="S1171" s="753">
        <v>0</v>
      </c>
      <c r="T1171" s="820"/>
      <c r="U1171" s="776">
        <v>0</v>
      </c>
    </row>
    <row r="1172" spans="1:21" ht="14.4" customHeight="1" x14ac:dyDescent="0.3">
      <c r="A1172" s="736">
        <v>21</v>
      </c>
      <c r="B1172" s="737" t="s">
        <v>2715</v>
      </c>
      <c r="C1172" s="737" t="s">
        <v>3131</v>
      </c>
      <c r="D1172" s="818" t="s">
        <v>4783</v>
      </c>
      <c r="E1172" s="819" t="s">
        <v>3166</v>
      </c>
      <c r="F1172" s="737" t="s">
        <v>3126</v>
      </c>
      <c r="G1172" s="737" t="s">
        <v>3662</v>
      </c>
      <c r="H1172" s="737" t="s">
        <v>1499</v>
      </c>
      <c r="I1172" s="737" t="s">
        <v>1733</v>
      </c>
      <c r="J1172" s="737" t="s">
        <v>1734</v>
      </c>
      <c r="K1172" s="737" t="s">
        <v>1735</v>
      </c>
      <c r="L1172" s="738">
        <v>21.96</v>
      </c>
      <c r="M1172" s="738">
        <v>219.60000000000002</v>
      </c>
      <c r="N1172" s="737">
        <v>10</v>
      </c>
      <c r="O1172" s="820">
        <v>1</v>
      </c>
      <c r="P1172" s="738">
        <v>219.60000000000002</v>
      </c>
      <c r="Q1172" s="753">
        <v>1</v>
      </c>
      <c r="R1172" s="737">
        <v>10</v>
      </c>
      <c r="S1172" s="753">
        <v>1</v>
      </c>
      <c r="T1172" s="820">
        <v>1</v>
      </c>
      <c r="U1172" s="776">
        <v>1</v>
      </c>
    </row>
    <row r="1173" spans="1:21" ht="14.4" customHeight="1" x14ac:dyDescent="0.3">
      <c r="A1173" s="736">
        <v>21</v>
      </c>
      <c r="B1173" s="737" t="s">
        <v>2715</v>
      </c>
      <c r="C1173" s="737" t="s">
        <v>3131</v>
      </c>
      <c r="D1173" s="818" t="s">
        <v>4783</v>
      </c>
      <c r="E1173" s="819" t="s">
        <v>3166</v>
      </c>
      <c r="F1173" s="737" t="s">
        <v>3126</v>
      </c>
      <c r="G1173" s="737" t="s">
        <v>3662</v>
      </c>
      <c r="H1173" s="737" t="s">
        <v>1499</v>
      </c>
      <c r="I1173" s="737" t="s">
        <v>4322</v>
      </c>
      <c r="J1173" s="737" t="s">
        <v>4323</v>
      </c>
      <c r="K1173" s="737" t="s">
        <v>1735</v>
      </c>
      <c r="L1173" s="738">
        <v>44.6</v>
      </c>
      <c r="M1173" s="738">
        <v>446</v>
      </c>
      <c r="N1173" s="737">
        <v>10</v>
      </c>
      <c r="O1173" s="820">
        <v>0.5</v>
      </c>
      <c r="P1173" s="738">
        <v>446</v>
      </c>
      <c r="Q1173" s="753">
        <v>1</v>
      </c>
      <c r="R1173" s="737">
        <v>10</v>
      </c>
      <c r="S1173" s="753">
        <v>1</v>
      </c>
      <c r="T1173" s="820">
        <v>0.5</v>
      </c>
      <c r="U1173" s="776">
        <v>1</v>
      </c>
    </row>
    <row r="1174" spans="1:21" ht="14.4" customHeight="1" x14ac:dyDescent="0.3">
      <c r="A1174" s="736">
        <v>21</v>
      </c>
      <c r="B1174" s="737" t="s">
        <v>2715</v>
      </c>
      <c r="C1174" s="737" t="s">
        <v>3131</v>
      </c>
      <c r="D1174" s="818" t="s">
        <v>4783</v>
      </c>
      <c r="E1174" s="819" t="s">
        <v>3166</v>
      </c>
      <c r="F1174" s="737" t="s">
        <v>3126</v>
      </c>
      <c r="G1174" s="737" t="s">
        <v>3662</v>
      </c>
      <c r="H1174" s="737" t="s">
        <v>1499</v>
      </c>
      <c r="I1174" s="737" t="s">
        <v>4324</v>
      </c>
      <c r="J1174" s="737" t="s">
        <v>4325</v>
      </c>
      <c r="K1174" s="737" t="s">
        <v>1744</v>
      </c>
      <c r="L1174" s="738">
        <v>129.51</v>
      </c>
      <c r="M1174" s="738">
        <v>1295.0999999999999</v>
      </c>
      <c r="N1174" s="737">
        <v>10</v>
      </c>
      <c r="O1174" s="820">
        <v>0.5</v>
      </c>
      <c r="P1174" s="738">
        <v>1295.0999999999999</v>
      </c>
      <c r="Q1174" s="753">
        <v>1</v>
      </c>
      <c r="R1174" s="737">
        <v>10</v>
      </c>
      <c r="S1174" s="753">
        <v>1</v>
      </c>
      <c r="T1174" s="820">
        <v>0.5</v>
      </c>
      <c r="U1174" s="776">
        <v>1</v>
      </c>
    </row>
    <row r="1175" spans="1:21" ht="14.4" customHeight="1" x14ac:dyDescent="0.3">
      <c r="A1175" s="736">
        <v>21</v>
      </c>
      <c r="B1175" s="737" t="s">
        <v>2715</v>
      </c>
      <c r="C1175" s="737" t="s">
        <v>3131</v>
      </c>
      <c r="D1175" s="818" t="s">
        <v>4783</v>
      </c>
      <c r="E1175" s="819" t="s">
        <v>3166</v>
      </c>
      <c r="F1175" s="737" t="s">
        <v>3126</v>
      </c>
      <c r="G1175" s="737" t="s">
        <v>3662</v>
      </c>
      <c r="H1175" s="737" t="s">
        <v>1499</v>
      </c>
      <c r="I1175" s="737" t="s">
        <v>4326</v>
      </c>
      <c r="J1175" s="737" t="s">
        <v>1731</v>
      </c>
      <c r="K1175" s="737" t="s">
        <v>3070</v>
      </c>
      <c r="L1175" s="738">
        <v>145.88999999999999</v>
      </c>
      <c r="M1175" s="738">
        <v>5981.49</v>
      </c>
      <c r="N1175" s="737">
        <v>41</v>
      </c>
      <c r="O1175" s="820">
        <v>4</v>
      </c>
      <c r="P1175" s="738">
        <v>3063.6899999999996</v>
      </c>
      <c r="Q1175" s="753">
        <v>0.51219512195121941</v>
      </c>
      <c r="R1175" s="737">
        <v>21</v>
      </c>
      <c r="S1175" s="753">
        <v>0.51219512195121952</v>
      </c>
      <c r="T1175" s="820">
        <v>3</v>
      </c>
      <c r="U1175" s="776">
        <v>0.75</v>
      </c>
    </row>
    <row r="1176" spans="1:21" ht="14.4" customHeight="1" x14ac:dyDescent="0.3">
      <c r="A1176" s="736">
        <v>21</v>
      </c>
      <c r="B1176" s="737" t="s">
        <v>2715</v>
      </c>
      <c r="C1176" s="737" t="s">
        <v>3131</v>
      </c>
      <c r="D1176" s="818" t="s">
        <v>4783</v>
      </c>
      <c r="E1176" s="819" t="s">
        <v>3166</v>
      </c>
      <c r="F1176" s="737" t="s">
        <v>3126</v>
      </c>
      <c r="G1176" s="737" t="s">
        <v>3662</v>
      </c>
      <c r="H1176" s="737" t="s">
        <v>1499</v>
      </c>
      <c r="I1176" s="737" t="s">
        <v>2373</v>
      </c>
      <c r="J1176" s="737" t="s">
        <v>1731</v>
      </c>
      <c r="K1176" s="737" t="s">
        <v>2374</v>
      </c>
      <c r="L1176" s="738">
        <v>72.95</v>
      </c>
      <c r="M1176" s="738">
        <v>1094.25</v>
      </c>
      <c r="N1176" s="737">
        <v>15</v>
      </c>
      <c r="O1176" s="820">
        <v>1</v>
      </c>
      <c r="P1176" s="738">
        <v>1094.25</v>
      </c>
      <c r="Q1176" s="753">
        <v>1</v>
      </c>
      <c r="R1176" s="737">
        <v>15</v>
      </c>
      <c r="S1176" s="753">
        <v>1</v>
      </c>
      <c r="T1176" s="820">
        <v>1</v>
      </c>
      <c r="U1176" s="776">
        <v>1</v>
      </c>
    </row>
    <row r="1177" spans="1:21" ht="14.4" customHeight="1" x14ac:dyDescent="0.3">
      <c r="A1177" s="736">
        <v>21</v>
      </c>
      <c r="B1177" s="737" t="s">
        <v>2715</v>
      </c>
      <c r="C1177" s="737" t="s">
        <v>3131</v>
      </c>
      <c r="D1177" s="818" t="s">
        <v>4783</v>
      </c>
      <c r="E1177" s="819" t="s">
        <v>3166</v>
      </c>
      <c r="F1177" s="737" t="s">
        <v>3126</v>
      </c>
      <c r="G1177" s="737" t="s">
        <v>3662</v>
      </c>
      <c r="H1177" s="737" t="s">
        <v>1499</v>
      </c>
      <c r="I1177" s="737" t="s">
        <v>1742</v>
      </c>
      <c r="J1177" s="737" t="s">
        <v>1743</v>
      </c>
      <c r="K1177" s="737" t="s">
        <v>1744</v>
      </c>
      <c r="L1177" s="738">
        <v>127.34</v>
      </c>
      <c r="M1177" s="738">
        <v>3820.2</v>
      </c>
      <c r="N1177" s="737">
        <v>30</v>
      </c>
      <c r="O1177" s="820">
        <v>3.5</v>
      </c>
      <c r="P1177" s="738">
        <v>2546.7999999999997</v>
      </c>
      <c r="Q1177" s="753">
        <v>0.66666666666666663</v>
      </c>
      <c r="R1177" s="737">
        <v>20</v>
      </c>
      <c r="S1177" s="753">
        <v>0.66666666666666663</v>
      </c>
      <c r="T1177" s="820">
        <v>2.5</v>
      </c>
      <c r="U1177" s="776">
        <v>0.7142857142857143</v>
      </c>
    </row>
    <row r="1178" spans="1:21" ht="14.4" customHeight="1" x14ac:dyDescent="0.3">
      <c r="A1178" s="736">
        <v>21</v>
      </c>
      <c r="B1178" s="737" t="s">
        <v>2715</v>
      </c>
      <c r="C1178" s="737" t="s">
        <v>3131</v>
      </c>
      <c r="D1178" s="818" t="s">
        <v>4783</v>
      </c>
      <c r="E1178" s="819" t="s">
        <v>3166</v>
      </c>
      <c r="F1178" s="737" t="s">
        <v>3126</v>
      </c>
      <c r="G1178" s="737" t="s">
        <v>3662</v>
      </c>
      <c r="H1178" s="737" t="s">
        <v>1499</v>
      </c>
      <c r="I1178" s="737" t="s">
        <v>2369</v>
      </c>
      <c r="J1178" s="737" t="s">
        <v>2370</v>
      </c>
      <c r="K1178" s="737" t="s">
        <v>1744</v>
      </c>
      <c r="L1178" s="738">
        <v>127.34</v>
      </c>
      <c r="M1178" s="738">
        <v>1910.1</v>
      </c>
      <c r="N1178" s="737">
        <v>15</v>
      </c>
      <c r="O1178" s="820">
        <v>2</v>
      </c>
      <c r="P1178" s="738">
        <v>1528.08</v>
      </c>
      <c r="Q1178" s="753">
        <v>0.8</v>
      </c>
      <c r="R1178" s="737">
        <v>12</v>
      </c>
      <c r="S1178" s="753">
        <v>0.8</v>
      </c>
      <c r="T1178" s="820">
        <v>1.5</v>
      </c>
      <c r="U1178" s="776">
        <v>0.75</v>
      </c>
    </row>
    <row r="1179" spans="1:21" ht="14.4" customHeight="1" x14ac:dyDescent="0.3">
      <c r="A1179" s="736">
        <v>21</v>
      </c>
      <c r="B1179" s="737" t="s">
        <v>2715</v>
      </c>
      <c r="C1179" s="737" t="s">
        <v>3131</v>
      </c>
      <c r="D1179" s="818" t="s">
        <v>4783</v>
      </c>
      <c r="E1179" s="819" t="s">
        <v>3166</v>
      </c>
      <c r="F1179" s="737" t="s">
        <v>3126</v>
      </c>
      <c r="G1179" s="737" t="s">
        <v>3662</v>
      </c>
      <c r="H1179" s="737" t="s">
        <v>1499</v>
      </c>
      <c r="I1179" s="737" t="s">
        <v>3667</v>
      </c>
      <c r="J1179" s="737" t="s">
        <v>3668</v>
      </c>
      <c r="K1179" s="737" t="s">
        <v>2981</v>
      </c>
      <c r="L1179" s="738">
        <v>84.89</v>
      </c>
      <c r="M1179" s="738">
        <v>424.45</v>
      </c>
      <c r="N1179" s="737">
        <v>5</v>
      </c>
      <c r="O1179" s="820">
        <v>0.5</v>
      </c>
      <c r="P1179" s="738"/>
      <c r="Q1179" s="753">
        <v>0</v>
      </c>
      <c r="R1179" s="737"/>
      <c r="S1179" s="753">
        <v>0</v>
      </c>
      <c r="T1179" s="820"/>
      <c r="U1179" s="776">
        <v>0</v>
      </c>
    </row>
    <row r="1180" spans="1:21" ht="14.4" customHeight="1" x14ac:dyDescent="0.3">
      <c r="A1180" s="736">
        <v>21</v>
      </c>
      <c r="B1180" s="737" t="s">
        <v>2715</v>
      </c>
      <c r="C1180" s="737" t="s">
        <v>3131</v>
      </c>
      <c r="D1180" s="818" t="s">
        <v>4783</v>
      </c>
      <c r="E1180" s="819" t="s">
        <v>3166</v>
      </c>
      <c r="F1180" s="737" t="s">
        <v>3126</v>
      </c>
      <c r="G1180" s="737" t="s">
        <v>3662</v>
      </c>
      <c r="H1180" s="737" t="s">
        <v>1499</v>
      </c>
      <c r="I1180" s="737" t="s">
        <v>1745</v>
      </c>
      <c r="J1180" s="737" t="s">
        <v>1746</v>
      </c>
      <c r="K1180" s="737" t="s">
        <v>1744</v>
      </c>
      <c r="L1180" s="738">
        <v>127.34</v>
      </c>
      <c r="M1180" s="738">
        <v>2292.12</v>
      </c>
      <c r="N1180" s="737">
        <v>18</v>
      </c>
      <c r="O1180" s="820">
        <v>2.5</v>
      </c>
      <c r="P1180" s="738">
        <v>2292.12</v>
      </c>
      <c r="Q1180" s="753">
        <v>1</v>
      </c>
      <c r="R1180" s="737">
        <v>18</v>
      </c>
      <c r="S1180" s="753">
        <v>1</v>
      </c>
      <c r="T1180" s="820">
        <v>2.5</v>
      </c>
      <c r="U1180" s="776">
        <v>1</v>
      </c>
    </row>
    <row r="1181" spans="1:21" ht="14.4" customHeight="1" x14ac:dyDescent="0.3">
      <c r="A1181" s="736">
        <v>21</v>
      </c>
      <c r="B1181" s="737" t="s">
        <v>2715</v>
      </c>
      <c r="C1181" s="737" t="s">
        <v>3131</v>
      </c>
      <c r="D1181" s="818" t="s">
        <v>4783</v>
      </c>
      <c r="E1181" s="819" t="s">
        <v>3166</v>
      </c>
      <c r="F1181" s="737" t="s">
        <v>3126</v>
      </c>
      <c r="G1181" s="737" t="s">
        <v>3662</v>
      </c>
      <c r="H1181" s="737" t="s">
        <v>1499</v>
      </c>
      <c r="I1181" s="737" t="s">
        <v>3669</v>
      </c>
      <c r="J1181" s="737" t="s">
        <v>3670</v>
      </c>
      <c r="K1181" s="737" t="s">
        <v>2981</v>
      </c>
      <c r="L1181" s="738">
        <v>84.89</v>
      </c>
      <c r="M1181" s="738">
        <v>424.45</v>
      </c>
      <c r="N1181" s="737">
        <v>5</v>
      </c>
      <c r="O1181" s="820">
        <v>0.5</v>
      </c>
      <c r="P1181" s="738"/>
      <c r="Q1181" s="753">
        <v>0</v>
      </c>
      <c r="R1181" s="737"/>
      <c r="S1181" s="753">
        <v>0</v>
      </c>
      <c r="T1181" s="820"/>
      <c r="U1181" s="776">
        <v>0</v>
      </c>
    </row>
    <row r="1182" spans="1:21" ht="14.4" customHeight="1" x14ac:dyDescent="0.3">
      <c r="A1182" s="736">
        <v>21</v>
      </c>
      <c r="B1182" s="737" t="s">
        <v>2715</v>
      </c>
      <c r="C1182" s="737" t="s">
        <v>3131</v>
      </c>
      <c r="D1182" s="818" t="s">
        <v>4783</v>
      </c>
      <c r="E1182" s="819" t="s">
        <v>3166</v>
      </c>
      <c r="F1182" s="737" t="s">
        <v>3126</v>
      </c>
      <c r="G1182" s="737" t="s">
        <v>3662</v>
      </c>
      <c r="H1182" s="737" t="s">
        <v>1499</v>
      </c>
      <c r="I1182" s="737" t="s">
        <v>2371</v>
      </c>
      <c r="J1182" s="737" t="s">
        <v>2372</v>
      </c>
      <c r="K1182" s="737" t="s">
        <v>1744</v>
      </c>
      <c r="L1182" s="738">
        <v>127.34</v>
      </c>
      <c r="M1182" s="738">
        <v>1910.1000000000001</v>
      </c>
      <c r="N1182" s="737">
        <v>15</v>
      </c>
      <c r="O1182" s="820">
        <v>1.5</v>
      </c>
      <c r="P1182" s="738">
        <v>1273.4000000000001</v>
      </c>
      <c r="Q1182" s="753">
        <v>0.66666666666666663</v>
      </c>
      <c r="R1182" s="737">
        <v>10</v>
      </c>
      <c r="S1182" s="753">
        <v>0.66666666666666663</v>
      </c>
      <c r="T1182" s="820">
        <v>1</v>
      </c>
      <c r="U1182" s="776">
        <v>0.66666666666666663</v>
      </c>
    </row>
    <row r="1183" spans="1:21" ht="14.4" customHeight="1" x14ac:dyDescent="0.3">
      <c r="A1183" s="736">
        <v>21</v>
      </c>
      <c r="B1183" s="737" t="s">
        <v>2715</v>
      </c>
      <c r="C1183" s="737" t="s">
        <v>3131</v>
      </c>
      <c r="D1183" s="818" t="s">
        <v>4783</v>
      </c>
      <c r="E1183" s="819" t="s">
        <v>3166</v>
      </c>
      <c r="F1183" s="737" t="s">
        <v>3126</v>
      </c>
      <c r="G1183" s="737" t="s">
        <v>3662</v>
      </c>
      <c r="H1183" s="737" t="s">
        <v>1499</v>
      </c>
      <c r="I1183" s="737" t="s">
        <v>4327</v>
      </c>
      <c r="J1183" s="737" t="s">
        <v>4328</v>
      </c>
      <c r="K1183" s="737" t="s">
        <v>1744</v>
      </c>
      <c r="L1183" s="738">
        <v>176.47</v>
      </c>
      <c r="M1183" s="738">
        <v>705.88</v>
      </c>
      <c r="N1183" s="737">
        <v>4</v>
      </c>
      <c r="O1183" s="820">
        <v>0.5</v>
      </c>
      <c r="P1183" s="738">
        <v>705.88</v>
      </c>
      <c r="Q1183" s="753">
        <v>1</v>
      </c>
      <c r="R1183" s="737">
        <v>4</v>
      </c>
      <c r="S1183" s="753">
        <v>1</v>
      </c>
      <c r="T1183" s="820">
        <v>0.5</v>
      </c>
      <c r="U1183" s="776">
        <v>1</v>
      </c>
    </row>
    <row r="1184" spans="1:21" ht="14.4" customHeight="1" x14ac:dyDescent="0.3">
      <c r="A1184" s="736">
        <v>21</v>
      </c>
      <c r="B1184" s="737" t="s">
        <v>2715</v>
      </c>
      <c r="C1184" s="737" t="s">
        <v>3131</v>
      </c>
      <c r="D1184" s="818" t="s">
        <v>4783</v>
      </c>
      <c r="E1184" s="819" t="s">
        <v>3166</v>
      </c>
      <c r="F1184" s="737" t="s">
        <v>3126</v>
      </c>
      <c r="G1184" s="737" t="s">
        <v>3662</v>
      </c>
      <c r="H1184" s="737" t="s">
        <v>1499</v>
      </c>
      <c r="I1184" s="737" t="s">
        <v>4329</v>
      </c>
      <c r="J1184" s="737" t="s">
        <v>4330</v>
      </c>
      <c r="K1184" s="737" t="s">
        <v>1744</v>
      </c>
      <c r="L1184" s="738">
        <v>176.47</v>
      </c>
      <c r="M1184" s="738">
        <v>882.35</v>
      </c>
      <c r="N1184" s="737">
        <v>5</v>
      </c>
      <c r="O1184" s="820">
        <v>0.5</v>
      </c>
      <c r="P1184" s="738">
        <v>882.35</v>
      </c>
      <c r="Q1184" s="753">
        <v>1</v>
      </c>
      <c r="R1184" s="737">
        <v>5</v>
      </c>
      <c r="S1184" s="753">
        <v>1</v>
      </c>
      <c r="T1184" s="820">
        <v>0.5</v>
      </c>
      <c r="U1184" s="776">
        <v>1</v>
      </c>
    </row>
    <row r="1185" spans="1:21" ht="14.4" customHeight="1" x14ac:dyDescent="0.3">
      <c r="A1185" s="736">
        <v>21</v>
      </c>
      <c r="B1185" s="737" t="s">
        <v>2715</v>
      </c>
      <c r="C1185" s="737" t="s">
        <v>3131</v>
      </c>
      <c r="D1185" s="818" t="s">
        <v>4783</v>
      </c>
      <c r="E1185" s="819" t="s">
        <v>3166</v>
      </c>
      <c r="F1185" s="737" t="s">
        <v>3126</v>
      </c>
      <c r="G1185" s="737" t="s">
        <v>3662</v>
      </c>
      <c r="H1185" s="737" t="s">
        <v>1499</v>
      </c>
      <c r="I1185" s="737" t="s">
        <v>3673</v>
      </c>
      <c r="J1185" s="737" t="s">
        <v>1728</v>
      </c>
      <c r="K1185" s="737" t="s">
        <v>3674</v>
      </c>
      <c r="L1185" s="738">
        <v>1451.04</v>
      </c>
      <c r="M1185" s="738">
        <v>87062.399999999994</v>
      </c>
      <c r="N1185" s="737">
        <v>60</v>
      </c>
      <c r="O1185" s="820">
        <v>17</v>
      </c>
      <c r="P1185" s="738">
        <v>43531.200000000004</v>
      </c>
      <c r="Q1185" s="753">
        <v>0.50000000000000011</v>
      </c>
      <c r="R1185" s="737">
        <v>30</v>
      </c>
      <c r="S1185" s="753">
        <v>0.5</v>
      </c>
      <c r="T1185" s="820">
        <v>11</v>
      </c>
      <c r="U1185" s="776">
        <v>0.6470588235294118</v>
      </c>
    </row>
    <row r="1186" spans="1:21" ht="14.4" customHeight="1" x14ac:dyDescent="0.3">
      <c r="A1186" s="736">
        <v>21</v>
      </c>
      <c r="B1186" s="737" t="s">
        <v>2715</v>
      </c>
      <c r="C1186" s="737" t="s">
        <v>3131</v>
      </c>
      <c r="D1186" s="818" t="s">
        <v>4783</v>
      </c>
      <c r="E1186" s="819" t="s">
        <v>3166</v>
      </c>
      <c r="F1186" s="737" t="s">
        <v>3126</v>
      </c>
      <c r="G1186" s="737" t="s">
        <v>3662</v>
      </c>
      <c r="H1186" s="737" t="s">
        <v>1499</v>
      </c>
      <c r="I1186" s="737" t="s">
        <v>2379</v>
      </c>
      <c r="J1186" s="737" t="s">
        <v>3071</v>
      </c>
      <c r="K1186" s="737" t="s">
        <v>2381</v>
      </c>
      <c r="L1186" s="738">
        <v>194.26</v>
      </c>
      <c r="M1186" s="738">
        <v>44679.799999999988</v>
      </c>
      <c r="N1186" s="737">
        <v>230</v>
      </c>
      <c r="O1186" s="820">
        <v>37</v>
      </c>
      <c r="P1186" s="738">
        <v>24476.759999999991</v>
      </c>
      <c r="Q1186" s="753">
        <v>0.54782608695652169</v>
      </c>
      <c r="R1186" s="737">
        <v>126</v>
      </c>
      <c r="S1186" s="753">
        <v>0.54782608695652169</v>
      </c>
      <c r="T1186" s="820">
        <v>20</v>
      </c>
      <c r="U1186" s="776">
        <v>0.54054054054054057</v>
      </c>
    </row>
    <row r="1187" spans="1:21" ht="14.4" customHeight="1" x14ac:dyDescent="0.3">
      <c r="A1187" s="736">
        <v>21</v>
      </c>
      <c r="B1187" s="737" t="s">
        <v>2715</v>
      </c>
      <c r="C1187" s="737" t="s">
        <v>3131</v>
      </c>
      <c r="D1187" s="818" t="s">
        <v>4783</v>
      </c>
      <c r="E1187" s="819" t="s">
        <v>3166</v>
      </c>
      <c r="F1187" s="737" t="s">
        <v>3126</v>
      </c>
      <c r="G1187" s="737" t="s">
        <v>3662</v>
      </c>
      <c r="H1187" s="737" t="s">
        <v>1499</v>
      </c>
      <c r="I1187" s="737" t="s">
        <v>1766</v>
      </c>
      <c r="J1187" s="737" t="s">
        <v>1767</v>
      </c>
      <c r="K1187" s="737" t="s">
        <v>1761</v>
      </c>
      <c r="L1187" s="738">
        <v>238.89</v>
      </c>
      <c r="M1187" s="738">
        <v>477.78</v>
      </c>
      <c r="N1187" s="737">
        <v>2</v>
      </c>
      <c r="O1187" s="820">
        <v>0.5</v>
      </c>
      <c r="P1187" s="738">
        <v>477.78</v>
      </c>
      <c r="Q1187" s="753">
        <v>1</v>
      </c>
      <c r="R1187" s="737">
        <v>2</v>
      </c>
      <c r="S1187" s="753">
        <v>1</v>
      </c>
      <c r="T1187" s="820">
        <v>0.5</v>
      </c>
      <c r="U1187" s="776">
        <v>1</v>
      </c>
    </row>
    <row r="1188" spans="1:21" ht="14.4" customHeight="1" x14ac:dyDescent="0.3">
      <c r="A1188" s="736">
        <v>21</v>
      </c>
      <c r="B1188" s="737" t="s">
        <v>2715</v>
      </c>
      <c r="C1188" s="737" t="s">
        <v>3131</v>
      </c>
      <c r="D1188" s="818" t="s">
        <v>4783</v>
      </c>
      <c r="E1188" s="819" t="s">
        <v>3166</v>
      </c>
      <c r="F1188" s="737" t="s">
        <v>3126</v>
      </c>
      <c r="G1188" s="737" t="s">
        <v>3662</v>
      </c>
      <c r="H1188" s="737" t="s">
        <v>1499</v>
      </c>
      <c r="I1188" s="737" t="s">
        <v>1759</v>
      </c>
      <c r="J1188" s="737" t="s">
        <v>1760</v>
      </c>
      <c r="K1188" s="737" t="s">
        <v>1761</v>
      </c>
      <c r="L1188" s="738">
        <v>87.82</v>
      </c>
      <c r="M1188" s="738">
        <v>351.28</v>
      </c>
      <c r="N1188" s="737">
        <v>4</v>
      </c>
      <c r="O1188" s="820">
        <v>1</v>
      </c>
      <c r="P1188" s="738">
        <v>351.28</v>
      </c>
      <c r="Q1188" s="753">
        <v>1</v>
      </c>
      <c r="R1188" s="737">
        <v>4</v>
      </c>
      <c r="S1188" s="753">
        <v>1</v>
      </c>
      <c r="T1188" s="820">
        <v>1</v>
      </c>
      <c r="U1188" s="776">
        <v>1</v>
      </c>
    </row>
    <row r="1189" spans="1:21" ht="14.4" customHeight="1" x14ac:dyDescent="0.3">
      <c r="A1189" s="736">
        <v>21</v>
      </c>
      <c r="B1189" s="737" t="s">
        <v>2715</v>
      </c>
      <c r="C1189" s="737" t="s">
        <v>3131</v>
      </c>
      <c r="D1189" s="818" t="s">
        <v>4783</v>
      </c>
      <c r="E1189" s="819" t="s">
        <v>3166</v>
      </c>
      <c r="F1189" s="737" t="s">
        <v>3126</v>
      </c>
      <c r="G1189" s="737" t="s">
        <v>3662</v>
      </c>
      <c r="H1189" s="737" t="s">
        <v>1499</v>
      </c>
      <c r="I1189" s="737" t="s">
        <v>2386</v>
      </c>
      <c r="J1189" s="737" t="s">
        <v>2387</v>
      </c>
      <c r="K1189" s="737" t="s">
        <v>1744</v>
      </c>
      <c r="L1189" s="738">
        <v>129.51</v>
      </c>
      <c r="M1189" s="738">
        <v>259.02</v>
      </c>
      <c r="N1189" s="737">
        <v>2</v>
      </c>
      <c r="O1189" s="820">
        <v>0.5</v>
      </c>
      <c r="P1189" s="738">
        <v>259.02</v>
      </c>
      <c r="Q1189" s="753">
        <v>1</v>
      </c>
      <c r="R1189" s="737">
        <v>2</v>
      </c>
      <c r="S1189" s="753">
        <v>1</v>
      </c>
      <c r="T1189" s="820">
        <v>0.5</v>
      </c>
      <c r="U1189" s="776">
        <v>1</v>
      </c>
    </row>
    <row r="1190" spans="1:21" ht="14.4" customHeight="1" x14ac:dyDescent="0.3">
      <c r="A1190" s="736">
        <v>21</v>
      </c>
      <c r="B1190" s="737" t="s">
        <v>2715</v>
      </c>
      <c r="C1190" s="737" t="s">
        <v>3131</v>
      </c>
      <c r="D1190" s="818" t="s">
        <v>4783</v>
      </c>
      <c r="E1190" s="819" t="s">
        <v>3166</v>
      </c>
      <c r="F1190" s="737" t="s">
        <v>3126</v>
      </c>
      <c r="G1190" s="737" t="s">
        <v>3662</v>
      </c>
      <c r="H1190" s="737" t="s">
        <v>1499</v>
      </c>
      <c r="I1190" s="737" t="s">
        <v>4331</v>
      </c>
      <c r="J1190" s="737" t="s">
        <v>4332</v>
      </c>
      <c r="K1190" s="737" t="s">
        <v>1744</v>
      </c>
      <c r="L1190" s="738">
        <v>129.51</v>
      </c>
      <c r="M1190" s="738">
        <v>647.54999999999995</v>
      </c>
      <c r="N1190" s="737">
        <v>5</v>
      </c>
      <c r="O1190" s="820">
        <v>0.5</v>
      </c>
      <c r="P1190" s="738">
        <v>647.54999999999995</v>
      </c>
      <c r="Q1190" s="753">
        <v>1</v>
      </c>
      <c r="R1190" s="737">
        <v>5</v>
      </c>
      <c r="S1190" s="753">
        <v>1</v>
      </c>
      <c r="T1190" s="820">
        <v>0.5</v>
      </c>
      <c r="U1190" s="776">
        <v>1</v>
      </c>
    </row>
    <row r="1191" spans="1:21" ht="14.4" customHeight="1" x14ac:dyDescent="0.3">
      <c r="A1191" s="736">
        <v>21</v>
      </c>
      <c r="B1191" s="737" t="s">
        <v>2715</v>
      </c>
      <c r="C1191" s="737" t="s">
        <v>3131</v>
      </c>
      <c r="D1191" s="818" t="s">
        <v>4783</v>
      </c>
      <c r="E1191" s="819" t="s">
        <v>3166</v>
      </c>
      <c r="F1191" s="737" t="s">
        <v>3126</v>
      </c>
      <c r="G1191" s="737" t="s">
        <v>3662</v>
      </c>
      <c r="H1191" s="737" t="s">
        <v>1499</v>
      </c>
      <c r="I1191" s="737" t="s">
        <v>3677</v>
      </c>
      <c r="J1191" s="737" t="s">
        <v>3678</v>
      </c>
      <c r="K1191" s="737" t="s">
        <v>1744</v>
      </c>
      <c r="L1191" s="738">
        <v>127.34</v>
      </c>
      <c r="M1191" s="738">
        <v>2292.12</v>
      </c>
      <c r="N1191" s="737">
        <v>18</v>
      </c>
      <c r="O1191" s="820">
        <v>2</v>
      </c>
      <c r="P1191" s="738">
        <v>1273.4000000000001</v>
      </c>
      <c r="Q1191" s="753">
        <v>0.55555555555555558</v>
      </c>
      <c r="R1191" s="737">
        <v>10</v>
      </c>
      <c r="S1191" s="753">
        <v>0.55555555555555558</v>
      </c>
      <c r="T1191" s="820">
        <v>1</v>
      </c>
      <c r="U1191" s="776">
        <v>0.5</v>
      </c>
    </row>
    <row r="1192" spans="1:21" ht="14.4" customHeight="1" x14ac:dyDescent="0.3">
      <c r="A1192" s="736">
        <v>21</v>
      </c>
      <c r="B1192" s="737" t="s">
        <v>2715</v>
      </c>
      <c r="C1192" s="737" t="s">
        <v>3131</v>
      </c>
      <c r="D1192" s="818" t="s">
        <v>4783</v>
      </c>
      <c r="E1192" s="819" t="s">
        <v>3166</v>
      </c>
      <c r="F1192" s="737" t="s">
        <v>3126</v>
      </c>
      <c r="G1192" s="737" t="s">
        <v>3662</v>
      </c>
      <c r="H1192" s="737" t="s">
        <v>1499</v>
      </c>
      <c r="I1192" s="737" t="s">
        <v>3679</v>
      </c>
      <c r="J1192" s="737" t="s">
        <v>3680</v>
      </c>
      <c r="K1192" s="737" t="s">
        <v>1744</v>
      </c>
      <c r="L1192" s="738">
        <v>129.51</v>
      </c>
      <c r="M1192" s="738">
        <v>1942.6499999999999</v>
      </c>
      <c r="N1192" s="737">
        <v>15</v>
      </c>
      <c r="O1192" s="820">
        <v>1</v>
      </c>
      <c r="P1192" s="738">
        <v>1942.6499999999999</v>
      </c>
      <c r="Q1192" s="753">
        <v>1</v>
      </c>
      <c r="R1192" s="737">
        <v>15</v>
      </c>
      <c r="S1192" s="753">
        <v>1</v>
      </c>
      <c r="T1192" s="820">
        <v>1</v>
      </c>
      <c r="U1192" s="776">
        <v>1</v>
      </c>
    </row>
    <row r="1193" spans="1:21" ht="14.4" customHeight="1" x14ac:dyDescent="0.3">
      <c r="A1193" s="736">
        <v>21</v>
      </c>
      <c r="B1193" s="737" t="s">
        <v>2715</v>
      </c>
      <c r="C1193" s="737" t="s">
        <v>3131</v>
      </c>
      <c r="D1193" s="818" t="s">
        <v>4783</v>
      </c>
      <c r="E1193" s="819" t="s">
        <v>3166</v>
      </c>
      <c r="F1193" s="737" t="s">
        <v>3126</v>
      </c>
      <c r="G1193" s="737" t="s">
        <v>3662</v>
      </c>
      <c r="H1193" s="737" t="s">
        <v>555</v>
      </c>
      <c r="I1193" s="737" t="s">
        <v>1730</v>
      </c>
      <c r="J1193" s="737" t="s">
        <v>1731</v>
      </c>
      <c r="K1193" s="737" t="s">
        <v>1729</v>
      </c>
      <c r="L1193" s="738">
        <v>842.51</v>
      </c>
      <c r="M1193" s="738">
        <v>5055.0599999999995</v>
      </c>
      <c r="N1193" s="737">
        <v>6</v>
      </c>
      <c r="O1193" s="820">
        <v>2</v>
      </c>
      <c r="P1193" s="738">
        <v>5055.0599999999995</v>
      </c>
      <c r="Q1193" s="753">
        <v>1</v>
      </c>
      <c r="R1193" s="737">
        <v>6</v>
      </c>
      <c r="S1193" s="753">
        <v>1</v>
      </c>
      <c r="T1193" s="820">
        <v>2</v>
      </c>
      <c r="U1193" s="776">
        <v>1</v>
      </c>
    </row>
    <row r="1194" spans="1:21" ht="14.4" customHeight="1" x14ac:dyDescent="0.3">
      <c r="A1194" s="736">
        <v>21</v>
      </c>
      <c r="B1194" s="737" t="s">
        <v>2715</v>
      </c>
      <c r="C1194" s="737" t="s">
        <v>3131</v>
      </c>
      <c r="D1194" s="818" t="s">
        <v>4783</v>
      </c>
      <c r="E1194" s="819" t="s">
        <v>3166</v>
      </c>
      <c r="F1194" s="737" t="s">
        <v>3126</v>
      </c>
      <c r="G1194" s="737" t="s">
        <v>3662</v>
      </c>
      <c r="H1194" s="737" t="s">
        <v>555</v>
      </c>
      <c r="I1194" s="737" t="s">
        <v>3684</v>
      </c>
      <c r="J1194" s="737" t="s">
        <v>3685</v>
      </c>
      <c r="K1194" s="737" t="s">
        <v>3683</v>
      </c>
      <c r="L1194" s="738">
        <v>111.81</v>
      </c>
      <c r="M1194" s="738">
        <v>559.04999999999995</v>
      </c>
      <c r="N1194" s="737">
        <v>5</v>
      </c>
      <c r="O1194" s="820">
        <v>0.5</v>
      </c>
      <c r="P1194" s="738">
        <v>559.04999999999995</v>
      </c>
      <c r="Q1194" s="753">
        <v>1</v>
      </c>
      <c r="R1194" s="737">
        <v>5</v>
      </c>
      <c r="S1194" s="753">
        <v>1</v>
      </c>
      <c r="T1194" s="820">
        <v>0.5</v>
      </c>
      <c r="U1194" s="776">
        <v>1</v>
      </c>
    </row>
    <row r="1195" spans="1:21" ht="14.4" customHeight="1" x14ac:dyDescent="0.3">
      <c r="A1195" s="736">
        <v>21</v>
      </c>
      <c r="B1195" s="737" t="s">
        <v>2715</v>
      </c>
      <c r="C1195" s="737" t="s">
        <v>3131</v>
      </c>
      <c r="D1195" s="818" t="s">
        <v>4783</v>
      </c>
      <c r="E1195" s="819" t="s">
        <v>3166</v>
      </c>
      <c r="F1195" s="737" t="s">
        <v>3126</v>
      </c>
      <c r="G1195" s="737" t="s">
        <v>3662</v>
      </c>
      <c r="H1195" s="737" t="s">
        <v>555</v>
      </c>
      <c r="I1195" s="737" t="s">
        <v>3686</v>
      </c>
      <c r="J1195" s="737" t="s">
        <v>3687</v>
      </c>
      <c r="K1195" s="737" t="s">
        <v>3683</v>
      </c>
      <c r="L1195" s="738">
        <v>111.81</v>
      </c>
      <c r="M1195" s="738">
        <v>559.04999999999995</v>
      </c>
      <c r="N1195" s="737">
        <v>5</v>
      </c>
      <c r="O1195" s="820">
        <v>0.5</v>
      </c>
      <c r="P1195" s="738">
        <v>559.04999999999995</v>
      </c>
      <c r="Q1195" s="753">
        <v>1</v>
      </c>
      <c r="R1195" s="737">
        <v>5</v>
      </c>
      <c r="S1195" s="753">
        <v>1</v>
      </c>
      <c r="T1195" s="820">
        <v>0.5</v>
      </c>
      <c r="U1195" s="776">
        <v>1</v>
      </c>
    </row>
    <row r="1196" spans="1:21" ht="14.4" customHeight="1" x14ac:dyDescent="0.3">
      <c r="A1196" s="736">
        <v>21</v>
      </c>
      <c r="B1196" s="737" t="s">
        <v>2715</v>
      </c>
      <c r="C1196" s="737" t="s">
        <v>3131</v>
      </c>
      <c r="D1196" s="818" t="s">
        <v>4783</v>
      </c>
      <c r="E1196" s="819" t="s">
        <v>3166</v>
      </c>
      <c r="F1196" s="737" t="s">
        <v>3126</v>
      </c>
      <c r="G1196" s="737" t="s">
        <v>3275</v>
      </c>
      <c r="H1196" s="737" t="s">
        <v>555</v>
      </c>
      <c r="I1196" s="737" t="s">
        <v>730</v>
      </c>
      <c r="J1196" s="737" t="s">
        <v>731</v>
      </c>
      <c r="K1196" s="737" t="s">
        <v>3276</v>
      </c>
      <c r="L1196" s="738">
        <v>0</v>
      </c>
      <c r="M1196" s="738">
        <v>0</v>
      </c>
      <c r="N1196" s="737">
        <v>1</v>
      </c>
      <c r="O1196" s="820">
        <v>1</v>
      </c>
      <c r="P1196" s="738">
        <v>0</v>
      </c>
      <c r="Q1196" s="753"/>
      <c r="R1196" s="737">
        <v>1</v>
      </c>
      <c r="S1196" s="753">
        <v>1</v>
      </c>
      <c r="T1196" s="820">
        <v>1</v>
      </c>
      <c r="U1196" s="776">
        <v>1</v>
      </c>
    </row>
    <row r="1197" spans="1:21" ht="14.4" customHeight="1" x14ac:dyDescent="0.3">
      <c r="A1197" s="736">
        <v>21</v>
      </c>
      <c r="B1197" s="737" t="s">
        <v>2715</v>
      </c>
      <c r="C1197" s="737" t="s">
        <v>3131</v>
      </c>
      <c r="D1197" s="818" t="s">
        <v>4783</v>
      </c>
      <c r="E1197" s="819" t="s">
        <v>3166</v>
      </c>
      <c r="F1197" s="737" t="s">
        <v>3126</v>
      </c>
      <c r="G1197" s="737" t="s">
        <v>3275</v>
      </c>
      <c r="H1197" s="737" t="s">
        <v>555</v>
      </c>
      <c r="I1197" s="737" t="s">
        <v>4333</v>
      </c>
      <c r="J1197" s="737" t="s">
        <v>4334</v>
      </c>
      <c r="K1197" s="737" t="s">
        <v>4335</v>
      </c>
      <c r="L1197" s="738">
        <v>0</v>
      </c>
      <c r="M1197" s="738">
        <v>0</v>
      </c>
      <c r="N1197" s="737">
        <v>1</v>
      </c>
      <c r="O1197" s="820">
        <v>0.5</v>
      </c>
      <c r="P1197" s="738"/>
      <c r="Q1197" s="753"/>
      <c r="R1197" s="737"/>
      <c r="S1197" s="753">
        <v>0</v>
      </c>
      <c r="T1197" s="820"/>
      <c r="U1197" s="776">
        <v>0</v>
      </c>
    </row>
    <row r="1198" spans="1:21" ht="14.4" customHeight="1" x14ac:dyDescent="0.3">
      <c r="A1198" s="736">
        <v>21</v>
      </c>
      <c r="B1198" s="737" t="s">
        <v>2715</v>
      </c>
      <c r="C1198" s="737" t="s">
        <v>3131</v>
      </c>
      <c r="D1198" s="818" t="s">
        <v>4783</v>
      </c>
      <c r="E1198" s="819" t="s">
        <v>3166</v>
      </c>
      <c r="F1198" s="737" t="s">
        <v>3126</v>
      </c>
      <c r="G1198" s="737" t="s">
        <v>3279</v>
      </c>
      <c r="H1198" s="737" t="s">
        <v>1499</v>
      </c>
      <c r="I1198" s="737" t="s">
        <v>1531</v>
      </c>
      <c r="J1198" s="737" t="s">
        <v>2938</v>
      </c>
      <c r="K1198" s="737" t="s">
        <v>2939</v>
      </c>
      <c r="L1198" s="738">
        <v>0</v>
      </c>
      <c r="M1198" s="738">
        <v>0</v>
      </c>
      <c r="N1198" s="737">
        <v>25</v>
      </c>
      <c r="O1198" s="820">
        <v>10.5</v>
      </c>
      <c r="P1198" s="738">
        <v>0</v>
      </c>
      <c r="Q1198" s="753"/>
      <c r="R1198" s="737">
        <v>16</v>
      </c>
      <c r="S1198" s="753">
        <v>0.64</v>
      </c>
      <c r="T1198" s="820">
        <v>7</v>
      </c>
      <c r="U1198" s="776">
        <v>0.66666666666666663</v>
      </c>
    </row>
    <row r="1199" spans="1:21" ht="14.4" customHeight="1" x14ac:dyDescent="0.3">
      <c r="A1199" s="736">
        <v>21</v>
      </c>
      <c r="B1199" s="737" t="s">
        <v>2715</v>
      </c>
      <c r="C1199" s="737" t="s">
        <v>3131</v>
      </c>
      <c r="D1199" s="818" t="s">
        <v>4783</v>
      </c>
      <c r="E1199" s="819" t="s">
        <v>3166</v>
      </c>
      <c r="F1199" s="737" t="s">
        <v>3126</v>
      </c>
      <c r="G1199" s="737" t="s">
        <v>3280</v>
      </c>
      <c r="H1199" s="737" t="s">
        <v>555</v>
      </c>
      <c r="I1199" s="737" t="s">
        <v>737</v>
      </c>
      <c r="J1199" s="737" t="s">
        <v>691</v>
      </c>
      <c r="K1199" s="737" t="s">
        <v>3283</v>
      </c>
      <c r="L1199" s="738">
        <v>210.38</v>
      </c>
      <c r="M1199" s="738">
        <v>210.38</v>
      </c>
      <c r="N1199" s="737">
        <v>1</v>
      </c>
      <c r="O1199" s="820">
        <v>0.5</v>
      </c>
      <c r="P1199" s="738">
        <v>210.38</v>
      </c>
      <c r="Q1199" s="753">
        <v>1</v>
      </c>
      <c r="R1199" s="737">
        <v>1</v>
      </c>
      <c r="S1199" s="753">
        <v>1</v>
      </c>
      <c r="T1199" s="820">
        <v>0.5</v>
      </c>
      <c r="U1199" s="776">
        <v>1</v>
      </c>
    </row>
    <row r="1200" spans="1:21" ht="14.4" customHeight="1" x14ac:dyDescent="0.3">
      <c r="A1200" s="736">
        <v>21</v>
      </c>
      <c r="B1200" s="737" t="s">
        <v>2715</v>
      </c>
      <c r="C1200" s="737" t="s">
        <v>3131</v>
      </c>
      <c r="D1200" s="818" t="s">
        <v>4783</v>
      </c>
      <c r="E1200" s="819" t="s">
        <v>3166</v>
      </c>
      <c r="F1200" s="737" t="s">
        <v>3126</v>
      </c>
      <c r="G1200" s="737" t="s">
        <v>3521</v>
      </c>
      <c r="H1200" s="737" t="s">
        <v>1499</v>
      </c>
      <c r="I1200" s="737" t="s">
        <v>3912</v>
      </c>
      <c r="J1200" s="737" t="s">
        <v>2916</v>
      </c>
      <c r="K1200" s="737" t="s">
        <v>3015</v>
      </c>
      <c r="L1200" s="738">
        <v>0</v>
      </c>
      <c r="M1200" s="738">
        <v>0</v>
      </c>
      <c r="N1200" s="737">
        <v>7</v>
      </c>
      <c r="O1200" s="820">
        <v>7</v>
      </c>
      <c r="P1200" s="738">
        <v>0</v>
      </c>
      <c r="Q1200" s="753"/>
      <c r="R1200" s="737">
        <v>5</v>
      </c>
      <c r="S1200" s="753">
        <v>0.7142857142857143</v>
      </c>
      <c r="T1200" s="820">
        <v>5</v>
      </c>
      <c r="U1200" s="776">
        <v>0.7142857142857143</v>
      </c>
    </row>
    <row r="1201" spans="1:21" ht="14.4" customHeight="1" x14ac:dyDescent="0.3">
      <c r="A1201" s="736">
        <v>21</v>
      </c>
      <c r="B1201" s="737" t="s">
        <v>2715</v>
      </c>
      <c r="C1201" s="737" t="s">
        <v>3131</v>
      </c>
      <c r="D1201" s="818" t="s">
        <v>4783</v>
      </c>
      <c r="E1201" s="819" t="s">
        <v>3166</v>
      </c>
      <c r="F1201" s="737" t="s">
        <v>3126</v>
      </c>
      <c r="G1201" s="737" t="s">
        <v>3521</v>
      </c>
      <c r="H1201" s="737" t="s">
        <v>1499</v>
      </c>
      <c r="I1201" s="737" t="s">
        <v>1647</v>
      </c>
      <c r="J1201" s="737" t="s">
        <v>2916</v>
      </c>
      <c r="K1201" s="737" t="s">
        <v>2917</v>
      </c>
      <c r="L1201" s="738">
        <v>502.31</v>
      </c>
      <c r="M1201" s="738">
        <v>2009.24</v>
      </c>
      <c r="N1201" s="737">
        <v>4</v>
      </c>
      <c r="O1201" s="820">
        <v>4</v>
      </c>
      <c r="P1201" s="738">
        <v>1004.62</v>
      </c>
      <c r="Q1201" s="753">
        <v>0.5</v>
      </c>
      <c r="R1201" s="737">
        <v>2</v>
      </c>
      <c r="S1201" s="753">
        <v>0.5</v>
      </c>
      <c r="T1201" s="820">
        <v>2</v>
      </c>
      <c r="U1201" s="776">
        <v>0.5</v>
      </c>
    </row>
    <row r="1202" spans="1:21" ht="14.4" customHeight="1" x14ac:dyDescent="0.3">
      <c r="A1202" s="736">
        <v>21</v>
      </c>
      <c r="B1202" s="737" t="s">
        <v>2715</v>
      </c>
      <c r="C1202" s="737" t="s">
        <v>3131</v>
      </c>
      <c r="D1202" s="818" t="s">
        <v>4783</v>
      </c>
      <c r="E1202" s="819" t="s">
        <v>3166</v>
      </c>
      <c r="F1202" s="737" t="s">
        <v>3126</v>
      </c>
      <c r="G1202" s="737" t="s">
        <v>4336</v>
      </c>
      <c r="H1202" s="737" t="s">
        <v>555</v>
      </c>
      <c r="I1202" s="737" t="s">
        <v>4337</v>
      </c>
      <c r="J1202" s="737" t="s">
        <v>4338</v>
      </c>
      <c r="K1202" s="737" t="s">
        <v>4339</v>
      </c>
      <c r="L1202" s="738">
        <v>85.54</v>
      </c>
      <c r="M1202" s="738">
        <v>85.54</v>
      </c>
      <c r="N1202" s="737">
        <v>1</v>
      </c>
      <c r="O1202" s="820">
        <v>1</v>
      </c>
      <c r="P1202" s="738"/>
      <c r="Q1202" s="753">
        <v>0</v>
      </c>
      <c r="R1202" s="737"/>
      <c r="S1202" s="753">
        <v>0</v>
      </c>
      <c r="T1202" s="820"/>
      <c r="U1202" s="776">
        <v>0</v>
      </c>
    </row>
    <row r="1203" spans="1:21" ht="14.4" customHeight="1" x14ac:dyDescent="0.3">
      <c r="A1203" s="736">
        <v>21</v>
      </c>
      <c r="B1203" s="737" t="s">
        <v>2715</v>
      </c>
      <c r="C1203" s="737" t="s">
        <v>3131</v>
      </c>
      <c r="D1203" s="818" t="s">
        <v>4783</v>
      </c>
      <c r="E1203" s="819" t="s">
        <v>3166</v>
      </c>
      <c r="F1203" s="737" t="s">
        <v>3126</v>
      </c>
      <c r="G1203" s="737" t="s">
        <v>3334</v>
      </c>
      <c r="H1203" s="737" t="s">
        <v>555</v>
      </c>
      <c r="I1203" s="737" t="s">
        <v>4340</v>
      </c>
      <c r="J1203" s="737" t="s">
        <v>4341</v>
      </c>
      <c r="K1203" s="737" t="s">
        <v>3194</v>
      </c>
      <c r="L1203" s="738">
        <v>122.73</v>
      </c>
      <c r="M1203" s="738">
        <v>368.19</v>
      </c>
      <c r="N1203" s="737">
        <v>3</v>
      </c>
      <c r="O1203" s="820">
        <v>1</v>
      </c>
      <c r="P1203" s="738">
        <v>368.19</v>
      </c>
      <c r="Q1203" s="753">
        <v>1</v>
      </c>
      <c r="R1203" s="737">
        <v>3</v>
      </c>
      <c r="S1203" s="753">
        <v>1</v>
      </c>
      <c r="T1203" s="820">
        <v>1</v>
      </c>
      <c r="U1203" s="776">
        <v>1</v>
      </c>
    </row>
    <row r="1204" spans="1:21" ht="14.4" customHeight="1" x14ac:dyDescent="0.3">
      <c r="A1204" s="736">
        <v>21</v>
      </c>
      <c r="B1204" s="737" t="s">
        <v>2715</v>
      </c>
      <c r="C1204" s="737" t="s">
        <v>3131</v>
      </c>
      <c r="D1204" s="818" t="s">
        <v>4783</v>
      </c>
      <c r="E1204" s="819" t="s">
        <v>3166</v>
      </c>
      <c r="F1204" s="737" t="s">
        <v>3126</v>
      </c>
      <c r="G1204" s="737" t="s">
        <v>3334</v>
      </c>
      <c r="H1204" s="737" t="s">
        <v>555</v>
      </c>
      <c r="I1204" s="737" t="s">
        <v>4342</v>
      </c>
      <c r="J1204" s="737" t="s">
        <v>4341</v>
      </c>
      <c r="K1204" s="737" t="s">
        <v>3194</v>
      </c>
      <c r="L1204" s="738">
        <v>0</v>
      </c>
      <c r="M1204" s="738">
        <v>0</v>
      </c>
      <c r="N1204" s="737">
        <v>1</v>
      </c>
      <c r="O1204" s="820">
        <v>0.5</v>
      </c>
      <c r="P1204" s="738">
        <v>0</v>
      </c>
      <c r="Q1204" s="753"/>
      <c r="R1204" s="737">
        <v>1</v>
      </c>
      <c r="S1204" s="753">
        <v>1</v>
      </c>
      <c r="T1204" s="820">
        <v>0.5</v>
      </c>
      <c r="U1204" s="776">
        <v>1</v>
      </c>
    </row>
    <row r="1205" spans="1:21" ht="14.4" customHeight="1" x14ac:dyDescent="0.3">
      <c r="A1205" s="736">
        <v>21</v>
      </c>
      <c r="B1205" s="737" t="s">
        <v>2715</v>
      </c>
      <c r="C1205" s="737" t="s">
        <v>3131</v>
      </c>
      <c r="D1205" s="818" t="s">
        <v>4783</v>
      </c>
      <c r="E1205" s="819" t="s">
        <v>3166</v>
      </c>
      <c r="F1205" s="737" t="s">
        <v>3126</v>
      </c>
      <c r="G1205" s="737" t="s">
        <v>3792</v>
      </c>
      <c r="H1205" s="737" t="s">
        <v>555</v>
      </c>
      <c r="I1205" s="737" t="s">
        <v>3913</v>
      </c>
      <c r="J1205" s="737" t="s">
        <v>3914</v>
      </c>
      <c r="K1205" s="737" t="s">
        <v>3915</v>
      </c>
      <c r="L1205" s="738">
        <v>93.96</v>
      </c>
      <c r="M1205" s="738">
        <v>187.92</v>
      </c>
      <c r="N1205" s="737">
        <v>2</v>
      </c>
      <c r="O1205" s="820">
        <v>0.5</v>
      </c>
      <c r="P1205" s="738">
        <v>187.92</v>
      </c>
      <c r="Q1205" s="753">
        <v>1</v>
      </c>
      <c r="R1205" s="737">
        <v>2</v>
      </c>
      <c r="S1205" s="753">
        <v>1</v>
      </c>
      <c r="T1205" s="820">
        <v>0.5</v>
      </c>
      <c r="U1205" s="776">
        <v>1</v>
      </c>
    </row>
    <row r="1206" spans="1:21" ht="14.4" customHeight="1" x14ac:dyDescent="0.3">
      <c r="A1206" s="736">
        <v>21</v>
      </c>
      <c r="B1206" s="737" t="s">
        <v>2715</v>
      </c>
      <c r="C1206" s="737" t="s">
        <v>3131</v>
      </c>
      <c r="D1206" s="818" t="s">
        <v>4783</v>
      </c>
      <c r="E1206" s="819" t="s">
        <v>3166</v>
      </c>
      <c r="F1206" s="737" t="s">
        <v>3126</v>
      </c>
      <c r="G1206" s="737" t="s">
        <v>3792</v>
      </c>
      <c r="H1206" s="737" t="s">
        <v>555</v>
      </c>
      <c r="I1206" s="737" t="s">
        <v>4111</v>
      </c>
      <c r="J1206" s="737" t="s">
        <v>4112</v>
      </c>
      <c r="K1206" s="737" t="s">
        <v>4113</v>
      </c>
      <c r="L1206" s="738">
        <v>31.32</v>
      </c>
      <c r="M1206" s="738">
        <v>125.28</v>
      </c>
      <c r="N1206" s="737">
        <v>4</v>
      </c>
      <c r="O1206" s="820">
        <v>1.5</v>
      </c>
      <c r="P1206" s="738">
        <v>125.28</v>
      </c>
      <c r="Q1206" s="753">
        <v>1</v>
      </c>
      <c r="R1206" s="737">
        <v>4</v>
      </c>
      <c r="S1206" s="753">
        <v>1</v>
      </c>
      <c r="T1206" s="820">
        <v>1.5</v>
      </c>
      <c r="U1206" s="776">
        <v>1</v>
      </c>
    </row>
    <row r="1207" spans="1:21" ht="14.4" customHeight="1" x14ac:dyDescent="0.3">
      <c r="A1207" s="736">
        <v>21</v>
      </c>
      <c r="B1207" s="737" t="s">
        <v>2715</v>
      </c>
      <c r="C1207" s="737" t="s">
        <v>3131</v>
      </c>
      <c r="D1207" s="818" t="s">
        <v>4783</v>
      </c>
      <c r="E1207" s="819" t="s">
        <v>3166</v>
      </c>
      <c r="F1207" s="737" t="s">
        <v>3126</v>
      </c>
      <c r="G1207" s="737" t="s">
        <v>3792</v>
      </c>
      <c r="H1207" s="737" t="s">
        <v>555</v>
      </c>
      <c r="I1207" s="737" t="s">
        <v>3916</v>
      </c>
      <c r="J1207" s="737" t="s">
        <v>3917</v>
      </c>
      <c r="K1207" s="737" t="s">
        <v>3918</v>
      </c>
      <c r="L1207" s="738">
        <v>31.32</v>
      </c>
      <c r="M1207" s="738">
        <v>31.32</v>
      </c>
      <c r="N1207" s="737">
        <v>1</v>
      </c>
      <c r="O1207" s="820">
        <v>0.5</v>
      </c>
      <c r="P1207" s="738">
        <v>31.32</v>
      </c>
      <c r="Q1207" s="753">
        <v>1</v>
      </c>
      <c r="R1207" s="737">
        <v>1</v>
      </c>
      <c r="S1207" s="753">
        <v>1</v>
      </c>
      <c r="T1207" s="820">
        <v>0.5</v>
      </c>
      <c r="U1207" s="776">
        <v>1</v>
      </c>
    </row>
    <row r="1208" spans="1:21" ht="14.4" customHeight="1" x14ac:dyDescent="0.3">
      <c r="A1208" s="736">
        <v>21</v>
      </c>
      <c r="B1208" s="737" t="s">
        <v>2715</v>
      </c>
      <c r="C1208" s="737" t="s">
        <v>3131</v>
      </c>
      <c r="D1208" s="818" t="s">
        <v>4783</v>
      </c>
      <c r="E1208" s="819" t="s">
        <v>3166</v>
      </c>
      <c r="F1208" s="737" t="s">
        <v>3126</v>
      </c>
      <c r="G1208" s="737" t="s">
        <v>3338</v>
      </c>
      <c r="H1208" s="737" t="s">
        <v>1499</v>
      </c>
      <c r="I1208" s="737" t="s">
        <v>1698</v>
      </c>
      <c r="J1208" s="737" t="s">
        <v>1699</v>
      </c>
      <c r="K1208" s="737" t="s">
        <v>2956</v>
      </c>
      <c r="L1208" s="738">
        <v>0</v>
      </c>
      <c r="M1208" s="738">
        <v>0</v>
      </c>
      <c r="N1208" s="737">
        <v>1</v>
      </c>
      <c r="O1208" s="820">
        <v>1</v>
      </c>
      <c r="P1208" s="738"/>
      <c r="Q1208" s="753"/>
      <c r="R1208" s="737"/>
      <c r="S1208" s="753">
        <v>0</v>
      </c>
      <c r="T1208" s="820"/>
      <c r="U1208" s="776">
        <v>0</v>
      </c>
    </row>
    <row r="1209" spans="1:21" ht="14.4" customHeight="1" x14ac:dyDescent="0.3">
      <c r="A1209" s="736">
        <v>21</v>
      </c>
      <c r="B1209" s="737" t="s">
        <v>2715</v>
      </c>
      <c r="C1209" s="737" t="s">
        <v>3131</v>
      </c>
      <c r="D1209" s="818" t="s">
        <v>4783</v>
      </c>
      <c r="E1209" s="819" t="s">
        <v>3166</v>
      </c>
      <c r="F1209" s="737" t="s">
        <v>3126</v>
      </c>
      <c r="G1209" s="737" t="s">
        <v>3338</v>
      </c>
      <c r="H1209" s="737" t="s">
        <v>555</v>
      </c>
      <c r="I1209" s="737" t="s">
        <v>3720</v>
      </c>
      <c r="J1209" s="737" t="s">
        <v>3721</v>
      </c>
      <c r="K1209" s="737" t="s">
        <v>3722</v>
      </c>
      <c r="L1209" s="738">
        <v>0</v>
      </c>
      <c r="M1209" s="738">
        <v>0</v>
      </c>
      <c r="N1209" s="737">
        <v>1</v>
      </c>
      <c r="O1209" s="820">
        <v>1</v>
      </c>
      <c r="P1209" s="738">
        <v>0</v>
      </c>
      <c r="Q1209" s="753"/>
      <c r="R1209" s="737">
        <v>1</v>
      </c>
      <c r="S1209" s="753">
        <v>1</v>
      </c>
      <c r="T1209" s="820">
        <v>1</v>
      </c>
      <c r="U1209" s="776">
        <v>1</v>
      </c>
    </row>
    <row r="1210" spans="1:21" ht="14.4" customHeight="1" x14ac:dyDescent="0.3">
      <c r="A1210" s="736">
        <v>21</v>
      </c>
      <c r="B1210" s="737" t="s">
        <v>2715</v>
      </c>
      <c r="C1210" s="737" t="s">
        <v>3131</v>
      </c>
      <c r="D1210" s="818" t="s">
        <v>4783</v>
      </c>
      <c r="E1210" s="819" t="s">
        <v>3166</v>
      </c>
      <c r="F1210" s="737" t="s">
        <v>3126</v>
      </c>
      <c r="G1210" s="737" t="s">
        <v>3338</v>
      </c>
      <c r="H1210" s="737" t="s">
        <v>555</v>
      </c>
      <c r="I1210" s="737" t="s">
        <v>4343</v>
      </c>
      <c r="J1210" s="737" t="s">
        <v>3851</v>
      </c>
      <c r="K1210" s="737" t="s">
        <v>3340</v>
      </c>
      <c r="L1210" s="738">
        <v>0</v>
      </c>
      <c r="M1210" s="738">
        <v>0</v>
      </c>
      <c r="N1210" s="737">
        <v>1</v>
      </c>
      <c r="O1210" s="820">
        <v>0.5</v>
      </c>
      <c r="P1210" s="738"/>
      <c r="Q1210" s="753"/>
      <c r="R1210" s="737"/>
      <c r="S1210" s="753">
        <v>0</v>
      </c>
      <c r="T1210" s="820"/>
      <c r="U1210" s="776">
        <v>0</v>
      </c>
    </row>
    <row r="1211" spans="1:21" ht="14.4" customHeight="1" x14ac:dyDescent="0.3">
      <c r="A1211" s="736">
        <v>21</v>
      </c>
      <c r="B1211" s="737" t="s">
        <v>2715</v>
      </c>
      <c r="C1211" s="737" t="s">
        <v>3131</v>
      </c>
      <c r="D1211" s="818" t="s">
        <v>4783</v>
      </c>
      <c r="E1211" s="819" t="s">
        <v>3166</v>
      </c>
      <c r="F1211" s="737" t="s">
        <v>3126</v>
      </c>
      <c r="G1211" s="737" t="s">
        <v>3284</v>
      </c>
      <c r="H1211" s="737" t="s">
        <v>555</v>
      </c>
      <c r="I1211" s="737" t="s">
        <v>3341</v>
      </c>
      <c r="J1211" s="737" t="s">
        <v>1300</v>
      </c>
      <c r="K1211" s="737" t="s">
        <v>3342</v>
      </c>
      <c r="L1211" s="738">
        <v>33.549999999999997</v>
      </c>
      <c r="M1211" s="738">
        <v>33.549999999999997</v>
      </c>
      <c r="N1211" s="737">
        <v>1</v>
      </c>
      <c r="O1211" s="820">
        <v>1</v>
      </c>
      <c r="P1211" s="738">
        <v>33.549999999999997</v>
      </c>
      <c r="Q1211" s="753">
        <v>1</v>
      </c>
      <c r="R1211" s="737">
        <v>1</v>
      </c>
      <c r="S1211" s="753">
        <v>1</v>
      </c>
      <c r="T1211" s="820">
        <v>1</v>
      </c>
      <c r="U1211" s="776">
        <v>1</v>
      </c>
    </row>
    <row r="1212" spans="1:21" ht="14.4" customHeight="1" x14ac:dyDescent="0.3">
      <c r="A1212" s="736">
        <v>21</v>
      </c>
      <c r="B1212" s="737" t="s">
        <v>2715</v>
      </c>
      <c r="C1212" s="737" t="s">
        <v>3131</v>
      </c>
      <c r="D1212" s="818" t="s">
        <v>4783</v>
      </c>
      <c r="E1212" s="819" t="s">
        <v>3166</v>
      </c>
      <c r="F1212" s="737" t="s">
        <v>3126</v>
      </c>
      <c r="G1212" s="737" t="s">
        <v>3284</v>
      </c>
      <c r="H1212" s="737" t="s">
        <v>555</v>
      </c>
      <c r="I1212" s="737" t="s">
        <v>3287</v>
      </c>
      <c r="J1212" s="737" t="s">
        <v>3288</v>
      </c>
      <c r="K1212" s="737" t="s">
        <v>3289</v>
      </c>
      <c r="L1212" s="738">
        <v>99.94</v>
      </c>
      <c r="M1212" s="738">
        <v>199.88</v>
      </c>
      <c r="N1212" s="737">
        <v>2</v>
      </c>
      <c r="O1212" s="820">
        <v>0.5</v>
      </c>
      <c r="P1212" s="738">
        <v>199.88</v>
      </c>
      <c r="Q1212" s="753">
        <v>1</v>
      </c>
      <c r="R1212" s="737">
        <v>2</v>
      </c>
      <c r="S1212" s="753">
        <v>1</v>
      </c>
      <c r="T1212" s="820">
        <v>0.5</v>
      </c>
      <c r="U1212" s="776">
        <v>1</v>
      </c>
    </row>
    <row r="1213" spans="1:21" ht="14.4" customHeight="1" x14ac:dyDescent="0.3">
      <c r="A1213" s="736">
        <v>21</v>
      </c>
      <c r="B1213" s="737" t="s">
        <v>2715</v>
      </c>
      <c r="C1213" s="737" t="s">
        <v>3131</v>
      </c>
      <c r="D1213" s="818" t="s">
        <v>4783</v>
      </c>
      <c r="E1213" s="819" t="s">
        <v>3166</v>
      </c>
      <c r="F1213" s="737" t="s">
        <v>3126</v>
      </c>
      <c r="G1213" s="737" t="s">
        <v>3284</v>
      </c>
      <c r="H1213" s="737" t="s">
        <v>555</v>
      </c>
      <c r="I1213" s="737" t="s">
        <v>3418</v>
      </c>
      <c r="J1213" s="737" t="s">
        <v>1300</v>
      </c>
      <c r="K1213" s="737" t="s">
        <v>3419</v>
      </c>
      <c r="L1213" s="738">
        <v>100.62</v>
      </c>
      <c r="M1213" s="738">
        <v>201.24</v>
      </c>
      <c r="N1213" s="737">
        <v>2</v>
      </c>
      <c r="O1213" s="820">
        <v>1.5</v>
      </c>
      <c r="P1213" s="738">
        <v>201.24</v>
      </c>
      <c r="Q1213" s="753">
        <v>1</v>
      </c>
      <c r="R1213" s="737">
        <v>2</v>
      </c>
      <c r="S1213" s="753">
        <v>1</v>
      </c>
      <c r="T1213" s="820">
        <v>1.5</v>
      </c>
      <c r="U1213" s="776">
        <v>1</v>
      </c>
    </row>
    <row r="1214" spans="1:21" ht="14.4" customHeight="1" x14ac:dyDescent="0.3">
      <c r="A1214" s="736">
        <v>21</v>
      </c>
      <c r="B1214" s="737" t="s">
        <v>2715</v>
      </c>
      <c r="C1214" s="737" t="s">
        <v>3131</v>
      </c>
      <c r="D1214" s="818" t="s">
        <v>4783</v>
      </c>
      <c r="E1214" s="819" t="s">
        <v>3166</v>
      </c>
      <c r="F1214" s="737" t="s">
        <v>3126</v>
      </c>
      <c r="G1214" s="737" t="s">
        <v>3284</v>
      </c>
      <c r="H1214" s="737" t="s">
        <v>555</v>
      </c>
      <c r="I1214" s="737" t="s">
        <v>4344</v>
      </c>
      <c r="J1214" s="737" t="s">
        <v>3288</v>
      </c>
      <c r="K1214" s="737" t="s">
        <v>4345</v>
      </c>
      <c r="L1214" s="738">
        <v>0</v>
      </c>
      <c r="M1214" s="738">
        <v>0</v>
      </c>
      <c r="N1214" s="737">
        <v>1</v>
      </c>
      <c r="O1214" s="820">
        <v>1</v>
      </c>
      <c r="P1214" s="738"/>
      <c r="Q1214" s="753"/>
      <c r="R1214" s="737"/>
      <c r="S1214" s="753">
        <v>0</v>
      </c>
      <c r="T1214" s="820"/>
      <c r="U1214" s="776">
        <v>0</v>
      </c>
    </row>
    <row r="1215" spans="1:21" ht="14.4" customHeight="1" x14ac:dyDescent="0.3">
      <c r="A1215" s="736">
        <v>21</v>
      </c>
      <c r="B1215" s="737" t="s">
        <v>2715</v>
      </c>
      <c r="C1215" s="737" t="s">
        <v>3131</v>
      </c>
      <c r="D1215" s="818" t="s">
        <v>4783</v>
      </c>
      <c r="E1215" s="819" t="s">
        <v>3166</v>
      </c>
      <c r="F1215" s="737" t="s">
        <v>3126</v>
      </c>
      <c r="G1215" s="737" t="s">
        <v>4346</v>
      </c>
      <c r="H1215" s="737" t="s">
        <v>555</v>
      </c>
      <c r="I1215" s="737" t="s">
        <v>4347</v>
      </c>
      <c r="J1215" s="737" t="s">
        <v>4348</v>
      </c>
      <c r="K1215" s="737" t="s">
        <v>4349</v>
      </c>
      <c r="L1215" s="738">
        <v>0</v>
      </c>
      <c r="M1215" s="738">
        <v>0</v>
      </c>
      <c r="N1215" s="737">
        <v>2</v>
      </c>
      <c r="O1215" s="820">
        <v>1</v>
      </c>
      <c r="P1215" s="738">
        <v>0</v>
      </c>
      <c r="Q1215" s="753"/>
      <c r="R1215" s="737">
        <v>2</v>
      </c>
      <c r="S1215" s="753">
        <v>1</v>
      </c>
      <c r="T1215" s="820">
        <v>1</v>
      </c>
      <c r="U1215" s="776">
        <v>1</v>
      </c>
    </row>
    <row r="1216" spans="1:21" ht="14.4" customHeight="1" x14ac:dyDescent="0.3">
      <c r="A1216" s="736">
        <v>21</v>
      </c>
      <c r="B1216" s="737" t="s">
        <v>2715</v>
      </c>
      <c r="C1216" s="737" t="s">
        <v>3131</v>
      </c>
      <c r="D1216" s="818" t="s">
        <v>4783</v>
      </c>
      <c r="E1216" s="819" t="s">
        <v>3166</v>
      </c>
      <c r="F1216" s="737" t="s">
        <v>3127</v>
      </c>
      <c r="G1216" s="737" t="s">
        <v>3291</v>
      </c>
      <c r="H1216" s="737" t="s">
        <v>555</v>
      </c>
      <c r="I1216" s="737" t="s">
        <v>3292</v>
      </c>
      <c r="J1216" s="737" t="s">
        <v>3149</v>
      </c>
      <c r="K1216" s="737"/>
      <c r="L1216" s="738">
        <v>0</v>
      </c>
      <c r="M1216" s="738">
        <v>0</v>
      </c>
      <c r="N1216" s="737">
        <v>4</v>
      </c>
      <c r="O1216" s="820">
        <v>4</v>
      </c>
      <c r="P1216" s="738">
        <v>0</v>
      </c>
      <c r="Q1216" s="753"/>
      <c r="R1216" s="737">
        <v>3</v>
      </c>
      <c r="S1216" s="753">
        <v>0.75</v>
      </c>
      <c r="T1216" s="820">
        <v>3</v>
      </c>
      <c r="U1216" s="776">
        <v>0.75</v>
      </c>
    </row>
    <row r="1217" spans="1:21" ht="14.4" customHeight="1" x14ac:dyDescent="0.3">
      <c r="A1217" s="736">
        <v>21</v>
      </c>
      <c r="B1217" s="737" t="s">
        <v>2715</v>
      </c>
      <c r="C1217" s="737" t="s">
        <v>3131</v>
      </c>
      <c r="D1217" s="818" t="s">
        <v>4783</v>
      </c>
      <c r="E1217" s="819" t="s">
        <v>3166</v>
      </c>
      <c r="F1217" s="737" t="s">
        <v>3127</v>
      </c>
      <c r="G1217" s="737" t="s">
        <v>3291</v>
      </c>
      <c r="H1217" s="737" t="s">
        <v>555</v>
      </c>
      <c r="I1217" s="737" t="s">
        <v>4059</v>
      </c>
      <c r="J1217" s="737" t="s">
        <v>3149</v>
      </c>
      <c r="K1217" s="737"/>
      <c r="L1217" s="738">
        <v>0</v>
      </c>
      <c r="M1217" s="738">
        <v>0</v>
      </c>
      <c r="N1217" s="737">
        <v>3</v>
      </c>
      <c r="O1217" s="820">
        <v>3</v>
      </c>
      <c r="P1217" s="738">
        <v>0</v>
      </c>
      <c r="Q1217" s="753"/>
      <c r="R1217" s="737">
        <v>2</v>
      </c>
      <c r="S1217" s="753">
        <v>0.66666666666666663</v>
      </c>
      <c r="T1217" s="820">
        <v>2</v>
      </c>
      <c r="U1217" s="776">
        <v>0.66666666666666663</v>
      </c>
    </row>
    <row r="1218" spans="1:21" ht="14.4" customHeight="1" x14ac:dyDescent="0.3">
      <c r="A1218" s="736">
        <v>21</v>
      </c>
      <c r="B1218" s="737" t="s">
        <v>2715</v>
      </c>
      <c r="C1218" s="737" t="s">
        <v>3131</v>
      </c>
      <c r="D1218" s="818" t="s">
        <v>4783</v>
      </c>
      <c r="E1218" s="819" t="s">
        <v>3166</v>
      </c>
      <c r="F1218" s="737" t="s">
        <v>3127</v>
      </c>
      <c r="G1218" s="737" t="s">
        <v>3291</v>
      </c>
      <c r="H1218" s="737" t="s">
        <v>555</v>
      </c>
      <c r="I1218" s="737" t="s">
        <v>4350</v>
      </c>
      <c r="J1218" s="737" t="s">
        <v>3149</v>
      </c>
      <c r="K1218" s="737"/>
      <c r="L1218" s="738">
        <v>0</v>
      </c>
      <c r="M1218" s="738">
        <v>0</v>
      </c>
      <c r="N1218" s="737">
        <v>1</v>
      </c>
      <c r="O1218" s="820">
        <v>1</v>
      </c>
      <c r="P1218" s="738">
        <v>0</v>
      </c>
      <c r="Q1218" s="753"/>
      <c r="R1218" s="737">
        <v>1</v>
      </c>
      <c r="S1218" s="753">
        <v>1</v>
      </c>
      <c r="T1218" s="820">
        <v>1</v>
      </c>
      <c r="U1218" s="776">
        <v>1</v>
      </c>
    </row>
    <row r="1219" spans="1:21" ht="14.4" customHeight="1" x14ac:dyDescent="0.3">
      <c r="A1219" s="736">
        <v>21</v>
      </c>
      <c r="B1219" s="737" t="s">
        <v>2715</v>
      </c>
      <c r="C1219" s="737" t="s">
        <v>3131</v>
      </c>
      <c r="D1219" s="818" t="s">
        <v>4783</v>
      </c>
      <c r="E1219" s="819" t="s">
        <v>3166</v>
      </c>
      <c r="F1219" s="737" t="s">
        <v>3128</v>
      </c>
      <c r="G1219" s="737" t="s">
        <v>3291</v>
      </c>
      <c r="H1219" s="737" t="s">
        <v>555</v>
      </c>
      <c r="I1219" s="737" t="s">
        <v>4060</v>
      </c>
      <c r="J1219" s="737" t="s">
        <v>3149</v>
      </c>
      <c r="K1219" s="737"/>
      <c r="L1219" s="738">
        <v>0</v>
      </c>
      <c r="M1219" s="738">
        <v>0</v>
      </c>
      <c r="N1219" s="737">
        <v>3</v>
      </c>
      <c r="O1219" s="820">
        <v>2</v>
      </c>
      <c r="P1219" s="738">
        <v>0</v>
      </c>
      <c r="Q1219" s="753"/>
      <c r="R1219" s="737">
        <v>3</v>
      </c>
      <c r="S1219" s="753">
        <v>1</v>
      </c>
      <c r="T1219" s="820">
        <v>2</v>
      </c>
      <c r="U1219" s="776">
        <v>1</v>
      </c>
    </row>
    <row r="1220" spans="1:21" ht="14.4" customHeight="1" x14ac:dyDescent="0.3">
      <c r="A1220" s="736">
        <v>21</v>
      </c>
      <c r="B1220" s="737" t="s">
        <v>2715</v>
      </c>
      <c r="C1220" s="737" t="s">
        <v>3131</v>
      </c>
      <c r="D1220" s="818" t="s">
        <v>4783</v>
      </c>
      <c r="E1220" s="819" t="s">
        <v>3166</v>
      </c>
      <c r="F1220" s="737" t="s">
        <v>3128</v>
      </c>
      <c r="G1220" s="737" t="s">
        <v>3737</v>
      </c>
      <c r="H1220" s="737" t="s">
        <v>555</v>
      </c>
      <c r="I1220" s="737" t="s">
        <v>3738</v>
      </c>
      <c r="J1220" s="737" t="s">
        <v>3739</v>
      </c>
      <c r="K1220" s="737" t="s">
        <v>3740</v>
      </c>
      <c r="L1220" s="738">
        <v>1800</v>
      </c>
      <c r="M1220" s="738">
        <v>23400</v>
      </c>
      <c r="N1220" s="737">
        <v>13</v>
      </c>
      <c r="O1220" s="820">
        <v>9</v>
      </c>
      <c r="P1220" s="738">
        <v>10800</v>
      </c>
      <c r="Q1220" s="753">
        <v>0.46153846153846156</v>
      </c>
      <c r="R1220" s="737">
        <v>6</v>
      </c>
      <c r="S1220" s="753">
        <v>0.46153846153846156</v>
      </c>
      <c r="T1220" s="820">
        <v>4</v>
      </c>
      <c r="U1220" s="776">
        <v>0.44444444444444442</v>
      </c>
    </row>
    <row r="1221" spans="1:21" ht="14.4" customHeight="1" x14ac:dyDescent="0.3">
      <c r="A1221" s="736">
        <v>21</v>
      </c>
      <c r="B1221" s="737" t="s">
        <v>2715</v>
      </c>
      <c r="C1221" s="737" t="s">
        <v>3131</v>
      </c>
      <c r="D1221" s="818" t="s">
        <v>4783</v>
      </c>
      <c r="E1221" s="819" t="s">
        <v>3166</v>
      </c>
      <c r="F1221" s="737" t="s">
        <v>3128</v>
      </c>
      <c r="G1221" s="737" t="s">
        <v>3420</v>
      </c>
      <c r="H1221" s="737" t="s">
        <v>555</v>
      </c>
      <c r="I1221" s="737" t="s">
        <v>3424</v>
      </c>
      <c r="J1221" s="737" t="s">
        <v>3425</v>
      </c>
      <c r="K1221" s="737" t="s">
        <v>3426</v>
      </c>
      <c r="L1221" s="738">
        <v>1000</v>
      </c>
      <c r="M1221" s="738">
        <v>2000</v>
      </c>
      <c r="N1221" s="737">
        <v>2</v>
      </c>
      <c r="O1221" s="820">
        <v>2</v>
      </c>
      <c r="P1221" s="738"/>
      <c r="Q1221" s="753">
        <v>0</v>
      </c>
      <c r="R1221" s="737"/>
      <c r="S1221" s="753">
        <v>0</v>
      </c>
      <c r="T1221" s="820"/>
      <c r="U1221" s="776">
        <v>0</v>
      </c>
    </row>
    <row r="1222" spans="1:21" ht="14.4" customHeight="1" x14ac:dyDescent="0.3">
      <c r="A1222" s="736">
        <v>21</v>
      </c>
      <c r="B1222" s="737" t="s">
        <v>2715</v>
      </c>
      <c r="C1222" s="737" t="s">
        <v>3131</v>
      </c>
      <c r="D1222" s="818" t="s">
        <v>4783</v>
      </c>
      <c r="E1222" s="819" t="s">
        <v>3167</v>
      </c>
      <c r="F1222" s="737" t="s">
        <v>3126</v>
      </c>
      <c r="G1222" s="737" t="s">
        <v>3810</v>
      </c>
      <c r="H1222" s="737" t="s">
        <v>555</v>
      </c>
      <c r="I1222" s="737" t="s">
        <v>3852</v>
      </c>
      <c r="J1222" s="737" t="s">
        <v>3812</v>
      </c>
      <c r="K1222" s="737" t="s">
        <v>3853</v>
      </c>
      <c r="L1222" s="738">
        <v>96.84</v>
      </c>
      <c r="M1222" s="738">
        <v>581.04</v>
      </c>
      <c r="N1222" s="737">
        <v>6</v>
      </c>
      <c r="O1222" s="820">
        <v>2</v>
      </c>
      <c r="P1222" s="738">
        <v>290.52</v>
      </c>
      <c r="Q1222" s="753">
        <v>0.5</v>
      </c>
      <c r="R1222" s="737">
        <v>3</v>
      </c>
      <c r="S1222" s="753">
        <v>0.5</v>
      </c>
      <c r="T1222" s="820">
        <v>1</v>
      </c>
      <c r="U1222" s="776">
        <v>0.5</v>
      </c>
    </row>
    <row r="1223" spans="1:21" ht="14.4" customHeight="1" x14ac:dyDescent="0.3">
      <c r="A1223" s="736">
        <v>21</v>
      </c>
      <c r="B1223" s="737" t="s">
        <v>2715</v>
      </c>
      <c r="C1223" s="737" t="s">
        <v>3131</v>
      </c>
      <c r="D1223" s="818" t="s">
        <v>4783</v>
      </c>
      <c r="E1223" s="819" t="s">
        <v>3167</v>
      </c>
      <c r="F1223" s="737" t="s">
        <v>3126</v>
      </c>
      <c r="G1223" s="737" t="s">
        <v>3189</v>
      </c>
      <c r="H1223" s="737" t="s">
        <v>555</v>
      </c>
      <c r="I1223" s="737" t="s">
        <v>3461</v>
      </c>
      <c r="J1223" s="737" t="s">
        <v>687</v>
      </c>
      <c r="K1223" s="737" t="s">
        <v>3192</v>
      </c>
      <c r="L1223" s="738">
        <v>0</v>
      </c>
      <c r="M1223" s="738">
        <v>0</v>
      </c>
      <c r="N1223" s="737">
        <v>3</v>
      </c>
      <c r="O1223" s="820">
        <v>1.5</v>
      </c>
      <c r="P1223" s="738">
        <v>0</v>
      </c>
      <c r="Q1223" s="753"/>
      <c r="R1223" s="737">
        <v>2</v>
      </c>
      <c r="S1223" s="753">
        <v>0.66666666666666663</v>
      </c>
      <c r="T1223" s="820">
        <v>1</v>
      </c>
      <c r="U1223" s="776">
        <v>0.66666666666666663</v>
      </c>
    </row>
    <row r="1224" spans="1:21" ht="14.4" customHeight="1" x14ac:dyDescent="0.3">
      <c r="A1224" s="736">
        <v>21</v>
      </c>
      <c r="B1224" s="737" t="s">
        <v>2715</v>
      </c>
      <c r="C1224" s="737" t="s">
        <v>3131</v>
      </c>
      <c r="D1224" s="818" t="s">
        <v>4783</v>
      </c>
      <c r="E1224" s="819" t="s">
        <v>3167</v>
      </c>
      <c r="F1224" s="737" t="s">
        <v>3126</v>
      </c>
      <c r="G1224" s="737" t="s">
        <v>3189</v>
      </c>
      <c r="H1224" s="737" t="s">
        <v>555</v>
      </c>
      <c r="I1224" s="737" t="s">
        <v>4351</v>
      </c>
      <c r="J1224" s="737" t="s">
        <v>4352</v>
      </c>
      <c r="K1224" s="737" t="s">
        <v>3192</v>
      </c>
      <c r="L1224" s="738">
        <v>72.55</v>
      </c>
      <c r="M1224" s="738">
        <v>72.55</v>
      </c>
      <c r="N1224" s="737">
        <v>1</v>
      </c>
      <c r="O1224" s="820">
        <v>0.5</v>
      </c>
      <c r="P1224" s="738"/>
      <c r="Q1224" s="753">
        <v>0</v>
      </c>
      <c r="R1224" s="737"/>
      <c r="S1224" s="753">
        <v>0</v>
      </c>
      <c r="T1224" s="820"/>
      <c r="U1224" s="776">
        <v>0</v>
      </c>
    </row>
    <row r="1225" spans="1:21" ht="14.4" customHeight="1" x14ac:dyDescent="0.3">
      <c r="A1225" s="736">
        <v>21</v>
      </c>
      <c r="B1225" s="737" t="s">
        <v>2715</v>
      </c>
      <c r="C1225" s="737" t="s">
        <v>3131</v>
      </c>
      <c r="D1225" s="818" t="s">
        <v>4783</v>
      </c>
      <c r="E1225" s="819" t="s">
        <v>3167</v>
      </c>
      <c r="F1225" s="737" t="s">
        <v>3126</v>
      </c>
      <c r="G1225" s="737" t="s">
        <v>3189</v>
      </c>
      <c r="H1225" s="737" t="s">
        <v>555</v>
      </c>
      <c r="I1225" s="737" t="s">
        <v>3348</v>
      </c>
      <c r="J1225" s="737" t="s">
        <v>672</v>
      </c>
      <c r="K1225" s="737" t="s">
        <v>3349</v>
      </c>
      <c r="L1225" s="738">
        <v>121.75</v>
      </c>
      <c r="M1225" s="738">
        <v>121.75</v>
      </c>
      <c r="N1225" s="737">
        <v>1</v>
      </c>
      <c r="O1225" s="820">
        <v>1</v>
      </c>
      <c r="P1225" s="738">
        <v>121.75</v>
      </c>
      <c r="Q1225" s="753">
        <v>1</v>
      </c>
      <c r="R1225" s="737">
        <v>1</v>
      </c>
      <c r="S1225" s="753">
        <v>1</v>
      </c>
      <c r="T1225" s="820">
        <v>1</v>
      </c>
      <c r="U1225" s="776">
        <v>1</v>
      </c>
    </row>
    <row r="1226" spans="1:21" ht="14.4" customHeight="1" x14ac:dyDescent="0.3">
      <c r="A1226" s="736">
        <v>21</v>
      </c>
      <c r="B1226" s="737" t="s">
        <v>2715</v>
      </c>
      <c r="C1226" s="737" t="s">
        <v>3131</v>
      </c>
      <c r="D1226" s="818" t="s">
        <v>4783</v>
      </c>
      <c r="E1226" s="819" t="s">
        <v>3167</v>
      </c>
      <c r="F1226" s="737" t="s">
        <v>3126</v>
      </c>
      <c r="G1226" s="737" t="s">
        <v>3196</v>
      </c>
      <c r="H1226" s="737" t="s">
        <v>1499</v>
      </c>
      <c r="I1226" s="737" t="s">
        <v>2358</v>
      </c>
      <c r="J1226" s="737" t="s">
        <v>3057</v>
      </c>
      <c r="K1226" s="737" t="s">
        <v>2951</v>
      </c>
      <c r="L1226" s="738">
        <v>9.4</v>
      </c>
      <c r="M1226" s="738">
        <v>18.8</v>
      </c>
      <c r="N1226" s="737">
        <v>2</v>
      </c>
      <c r="O1226" s="820">
        <v>1</v>
      </c>
      <c r="P1226" s="738"/>
      <c r="Q1226" s="753">
        <v>0</v>
      </c>
      <c r="R1226" s="737"/>
      <c r="S1226" s="753">
        <v>0</v>
      </c>
      <c r="T1226" s="820"/>
      <c r="U1226" s="776">
        <v>0</v>
      </c>
    </row>
    <row r="1227" spans="1:21" ht="14.4" customHeight="1" x14ac:dyDescent="0.3">
      <c r="A1227" s="736">
        <v>21</v>
      </c>
      <c r="B1227" s="737" t="s">
        <v>2715</v>
      </c>
      <c r="C1227" s="737" t="s">
        <v>3131</v>
      </c>
      <c r="D1227" s="818" t="s">
        <v>4783</v>
      </c>
      <c r="E1227" s="819" t="s">
        <v>3167</v>
      </c>
      <c r="F1227" s="737" t="s">
        <v>3126</v>
      </c>
      <c r="G1227" s="737" t="s">
        <v>3196</v>
      </c>
      <c r="H1227" s="737" t="s">
        <v>555</v>
      </c>
      <c r="I1227" s="737" t="s">
        <v>580</v>
      </c>
      <c r="J1227" s="737" t="s">
        <v>581</v>
      </c>
      <c r="K1227" s="737" t="s">
        <v>2950</v>
      </c>
      <c r="L1227" s="738">
        <v>4.7</v>
      </c>
      <c r="M1227" s="738">
        <v>9.4</v>
      </c>
      <c r="N1227" s="737">
        <v>2</v>
      </c>
      <c r="O1227" s="820">
        <v>1</v>
      </c>
      <c r="P1227" s="738"/>
      <c r="Q1227" s="753">
        <v>0</v>
      </c>
      <c r="R1227" s="737"/>
      <c r="S1227" s="753">
        <v>0</v>
      </c>
      <c r="T1227" s="820"/>
      <c r="U1227" s="776">
        <v>0</v>
      </c>
    </row>
    <row r="1228" spans="1:21" ht="14.4" customHeight="1" x14ac:dyDescent="0.3">
      <c r="A1228" s="736">
        <v>21</v>
      </c>
      <c r="B1228" s="737" t="s">
        <v>2715</v>
      </c>
      <c r="C1228" s="737" t="s">
        <v>3131</v>
      </c>
      <c r="D1228" s="818" t="s">
        <v>4783</v>
      </c>
      <c r="E1228" s="819" t="s">
        <v>3167</v>
      </c>
      <c r="F1228" s="737" t="s">
        <v>3126</v>
      </c>
      <c r="G1228" s="737" t="s">
        <v>3196</v>
      </c>
      <c r="H1228" s="737" t="s">
        <v>555</v>
      </c>
      <c r="I1228" s="737" t="s">
        <v>596</v>
      </c>
      <c r="J1228" s="737" t="s">
        <v>581</v>
      </c>
      <c r="K1228" s="737" t="s">
        <v>2951</v>
      </c>
      <c r="L1228" s="738">
        <v>9.4</v>
      </c>
      <c r="M1228" s="738">
        <v>18.8</v>
      </c>
      <c r="N1228" s="737">
        <v>2</v>
      </c>
      <c r="O1228" s="820">
        <v>1</v>
      </c>
      <c r="P1228" s="738">
        <v>18.8</v>
      </c>
      <c r="Q1228" s="753">
        <v>1</v>
      </c>
      <c r="R1228" s="737">
        <v>2</v>
      </c>
      <c r="S1228" s="753">
        <v>1</v>
      </c>
      <c r="T1228" s="820">
        <v>1</v>
      </c>
      <c r="U1228" s="776">
        <v>1</v>
      </c>
    </row>
    <row r="1229" spans="1:21" ht="14.4" customHeight="1" x14ac:dyDescent="0.3">
      <c r="A1229" s="736">
        <v>21</v>
      </c>
      <c r="B1229" s="737" t="s">
        <v>2715</v>
      </c>
      <c r="C1229" s="737" t="s">
        <v>3131</v>
      </c>
      <c r="D1229" s="818" t="s">
        <v>4783</v>
      </c>
      <c r="E1229" s="819" t="s">
        <v>3167</v>
      </c>
      <c r="F1229" s="737" t="s">
        <v>3126</v>
      </c>
      <c r="G1229" s="737" t="s">
        <v>3197</v>
      </c>
      <c r="H1229" s="737" t="s">
        <v>555</v>
      </c>
      <c r="I1229" s="737" t="s">
        <v>4353</v>
      </c>
      <c r="J1229" s="737" t="s">
        <v>968</v>
      </c>
      <c r="K1229" s="737" t="s">
        <v>4050</v>
      </c>
      <c r="L1229" s="738">
        <v>207.27</v>
      </c>
      <c r="M1229" s="738">
        <v>207.27</v>
      </c>
      <c r="N1229" s="737">
        <v>1</v>
      </c>
      <c r="O1229" s="820">
        <v>0.5</v>
      </c>
      <c r="P1229" s="738">
        <v>207.27</v>
      </c>
      <c r="Q1229" s="753">
        <v>1</v>
      </c>
      <c r="R1229" s="737">
        <v>1</v>
      </c>
      <c r="S1229" s="753">
        <v>1</v>
      </c>
      <c r="T1229" s="820">
        <v>0.5</v>
      </c>
      <c r="U1229" s="776">
        <v>1</v>
      </c>
    </row>
    <row r="1230" spans="1:21" ht="14.4" customHeight="1" x14ac:dyDescent="0.3">
      <c r="A1230" s="736">
        <v>21</v>
      </c>
      <c r="B1230" s="737" t="s">
        <v>2715</v>
      </c>
      <c r="C1230" s="737" t="s">
        <v>3131</v>
      </c>
      <c r="D1230" s="818" t="s">
        <v>4783</v>
      </c>
      <c r="E1230" s="819" t="s">
        <v>3167</v>
      </c>
      <c r="F1230" s="737" t="s">
        <v>3126</v>
      </c>
      <c r="G1230" s="737" t="s">
        <v>3198</v>
      </c>
      <c r="H1230" s="737" t="s">
        <v>1499</v>
      </c>
      <c r="I1230" s="737" t="s">
        <v>1817</v>
      </c>
      <c r="J1230" s="737" t="s">
        <v>1662</v>
      </c>
      <c r="K1230" s="737" t="s">
        <v>2894</v>
      </c>
      <c r="L1230" s="738">
        <v>154.36000000000001</v>
      </c>
      <c r="M1230" s="738">
        <v>617.44000000000005</v>
      </c>
      <c r="N1230" s="737">
        <v>4</v>
      </c>
      <c r="O1230" s="820">
        <v>3</v>
      </c>
      <c r="P1230" s="738">
        <v>308.72000000000003</v>
      </c>
      <c r="Q1230" s="753">
        <v>0.5</v>
      </c>
      <c r="R1230" s="737">
        <v>2</v>
      </c>
      <c r="S1230" s="753">
        <v>0.5</v>
      </c>
      <c r="T1230" s="820">
        <v>1.5</v>
      </c>
      <c r="U1230" s="776">
        <v>0.5</v>
      </c>
    </row>
    <row r="1231" spans="1:21" ht="14.4" customHeight="1" x14ac:dyDescent="0.3">
      <c r="A1231" s="736">
        <v>21</v>
      </c>
      <c r="B1231" s="737" t="s">
        <v>2715</v>
      </c>
      <c r="C1231" s="737" t="s">
        <v>3131</v>
      </c>
      <c r="D1231" s="818" t="s">
        <v>4783</v>
      </c>
      <c r="E1231" s="819" t="s">
        <v>3167</v>
      </c>
      <c r="F1231" s="737" t="s">
        <v>3126</v>
      </c>
      <c r="G1231" s="737" t="s">
        <v>3858</v>
      </c>
      <c r="H1231" s="737" t="s">
        <v>1499</v>
      </c>
      <c r="I1231" s="737" t="s">
        <v>1542</v>
      </c>
      <c r="J1231" s="737" t="s">
        <v>2876</v>
      </c>
      <c r="K1231" s="737" t="s">
        <v>2879</v>
      </c>
      <c r="L1231" s="738">
        <v>392.42</v>
      </c>
      <c r="M1231" s="738">
        <v>392.42</v>
      </c>
      <c r="N1231" s="737">
        <v>1</v>
      </c>
      <c r="O1231" s="820">
        <v>1</v>
      </c>
      <c r="P1231" s="738">
        <v>392.42</v>
      </c>
      <c r="Q1231" s="753">
        <v>1</v>
      </c>
      <c r="R1231" s="737">
        <v>1</v>
      </c>
      <c r="S1231" s="753">
        <v>1</v>
      </c>
      <c r="T1231" s="820">
        <v>1</v>
      </c>
      <c r="U1231" s="776">
        <v>1</v>
      </c>
    </row>
    <row r="1232" spans="1:21" ht="14.4" customHeight="1" x14ac:dyDescent="0.3">
      <c r="A1232" s="736">
        <v>21</v>
      </c>
      <c r="B1232" s="737" t="s">
        <v>2715</v>
      </c>
      <c r="C1232" s="737" t="s">
        <v>3131</v>
      </c>
      <c r="D1232" s="818" t="s">
        <v>4783</v>
      </c>
      <c r="E1232" s="819" t="s">
        <v>3167</v>
      </c>
      <c r="F1232" s="737" t="s">
        <v>3126</v>
      </c>
      <c r="G1232" s="737" t="s">
        <v>3579</v>
      </c>
      <c r="H1232" s="737" t="s">
        <v>555</v>
      </c>
      <c r="I1232" s="737" t="s">
        <v>2411</v>
      </c>
      <c r="J1232" s="737" t="s">
        <v>3580</v>
      </c>
      <c r="K1232" s="737" t="s">
        <v>3952</v>
      </c>
      <c r="L1232" s="738">
        <v>86.02</v>
      </c>
      <c r="M1232" s="738">
        <v>86.02</v>
      </c>
      <c r="N1232" s="737">
        <v>1</v>
      </c>
      <c r="O1232" s="820">
        <v>0.5</v>
      </c>
      <c r="P1232" s="738">
        <v>86.02</v>
      </c>
      <c r="Q1232" s="753">
        <v>1</v>
      </c>
      <c r="R1232" s="737">
        <v>1</v>
      </c>
      <c r="S1232" s="753">
        <v>1</v>
      </c>
      <c r="T1232" s="820">
        <v>0.5</v>
      </c>
      <c r="U1232" s="776">
        <v>1</v>
      </c>
    </row>
    <row r="1233" spans="1:21" ht="14.4" customHeight="1" x14ac:dyDescent="0.3">
      <c r="A1233" s="736">
        <v>21</v>
      </c>
      <c r="B1233" s="737" t="s">
        <v>2715</v>
      </c>
      <c r="C1233" s="737" t="s">
        <v>3131</v>
      </c>
      <c r="D1233" s="818" t="s">
        <v>4783</v>
      </c>
      <c r="E1233" s="819" t="s">
        <v>3167</v>
      </c>
      <c r="F1233" s="737" t="s">
        <v>3126</v>
      </c>
      <c r="G1233" s="737" t="s">
        <v>4354</v>
      </c>
      <c r="H1233" s="737" t="s">
        <v>555</v>
      </c>
      <c r="I1233" s="737" t="s">
        <v>4355</v>
      </c>
      <c r="J1233" s="737" t="s">
        <v>4356</v>
      </c>
      <c r="K1233" s="737" t="s">
        <v>4357</v>
      </c>
      <c r="L1233" s="738">
        <v>115.26</v>
      </c>
      <c r="M1233" s="738">
        <v>115.26</v>
      </c>
      <c r="N1233" s="737">
        <v>1</v>
      </c>
      <c r="O1233" s="820">
        <v>0.5</v>
      </c>
      <c r="P1233" s="738">
        <v>115.26</v>
      </c>
      <c r="Q1233" s="753">
        <v>1</v>
      </c>
      <c r="R1233" s="737">
        <v>1</v>
      </c>
      <c r="S1233" s="753">
        <v>1</v>
      </c>
      <c r="T1233" s="820">
        <v>0.5</v>
      </c>
      <c r="U1233" s="776">
        <v>1</v>
      </c>
    </row>
    <row r="1234" spans="1:21" ht="14.4" customHeight="1" x14ac:dyDescent="0.3">
      <c r="A1234" s="736">
        <v>21</v>
      </c>
      <c r="B1234" s="737" t="s">
        <v>2715</v>
      </c>
      <c r="C1234" s="737" t="s">
        <v>3131</v>
      </c>
      <c r="D1234" s="818" t="s">
        <v>4783</v>
      </c>
      <c r="E1234" s="819" t="s">
        <v>3167</v>
      </c>
      <c r="F1234" s="737" t="s">
        <v>3126</v>
      </c>
      <c r="G1234" s="737" t="s">
        <v>3297</v>
      </c>
      <c r="H1234" s="737" t="s">
        <v>1499</v>
      </c>
      <c r="I1234" s="737" t="s">
        <v>3469</v>
      </c>
      <c r="J1234" s="737" t="s">
        <v>2225</v>
      </c>
      <c r="K1234" s="737" t="s">
        <v>3470</v>
      </c>
      <c r="L1234" s="738">
        <v>105.32</v>
      </c>
      <c r="M1234" s="738">
        <v>105.32</v>
      </c>
      <c r="N1234" s="737">
        <v>1</v>
      </c>
      <c r="O1234" s="820">
        <v>0.5</v>
      </c>
      <c r="P1234" s="738">
        <v>105.32</v>
      </c>
      <c r="Q1234" s="753">
        <v>1</v>
      </c>
      <c r="R1234" s="737">
        <v>1</v>
      </c>
      <c r="S1234" s="753">
        <v>1</v>
      </c>
      <c r="T1234" s="820">
        <v>0.5</v>
      </c>
      <c r="U1234" s="776">
        <v>1</v>
      </c>
    </row>
    <row r="1235" spans="1:21" ht="14.4" customHeight="1" x14ac:dyDescent="0.3">
      <c r="A1235" s="736">
        <v>21</v>
      </c>
      <c r="B1235" s="737" t="s">
        <v>2715</v>
      </c>
      <c r="C1235" s="737" t="s">
        <v>3131</v>
      </c>
      <c r="D1235" s="818" t="s">
        <v>4783</v>
      </c>
      <c r="E1235" s="819" t="s">
        <v>3167</v>
      </c>
      <c r="F1235" s="737" t="s">
        <v>3126</v>
      </c>
      <c r="G1235" s="737" t="s">
        <v>3297</v>
      </c>
      <c r="H1235" s="737" t="s">
        <v>555</v>
      </c>
      <c r="I1235" s="737" t="s">
        <v>4358</v>
      </c>
      <c r="J1235" s="737" t="s">
        <v>4359</v>
      </c>
      <c r="K1235" s="737" t="s">
        <v>4190</v>
      </c>
      <c r="L1235" s="738">
        <v>16.38</v>
      </c>
      <c r="M1235" s="738">
        <v>49.14</v>
      </c>
      <c r="N1235" s="737">
        <v>3</v>
      </c>
      <c r="O1235" s="820">
        <v>0.5</v>
      </c>
      <c r="P1235" s="738"/>
      <c r="Q1235" s="753">
        <v>0</v>
      </c>
      <c r="R1235" s="737"/>
      <c r="S1235" s="753">
        <v>0</v>
      </c>
      <c r="T1235" s="820"/>
      <c r="U1235" s="776">
        <v>0</v>
      </c>
    </row>
    <row r="1236" spans="1:21" ht="14.4" customHeight="1" x14ac:dyDescent="0.3">
      <c r="A1236" s="736">
        <v>21</v>
      </c>
      <c r="B1236" s="737" t="s">
        <v>2715</v>
      </c>
      <c r="C1236" s="737" t="s">
        <v>3131</v>
      </c>
      <c r="D1236" s="818" t="s">
        <v>4783</v>
      </c>
      <c r="E1236" s="819" t="s">
        <v>3167</v>
      </c>
      <c r="F1236" s="737" t="s">
        <v>3126</v>
      </c>
      <c r="G1236" s="737" t="s">
        <v>3297</v>
      </c>
      <c r="H1236" s="737" t="s">
        <v>1499</v>
      </c>
      <c r="I1236" s="737" t="s">
        <v>2224</v>
      </c>
      <c r="J1236" s="737" t="s">
        <v>2225</v>
      </c>
      <c r="K1236" s="737" t="s">
        <v>2977</v>
      </c>
      <c r="L1236" s="738">
        <v>35.11</v>
      </c>
      <c r="M1236" s="738">
        <v>35.11</v>
      </c>
      <c r="N1236" s="737">
        <v>1</v>
      </c>
      <c r="O1236" s="820">
        <v>1</v>
      </c>
      <c r="P1236" s="738"/>
      <c r="Q1236" s="753">
        <v>0</v>
      </c>
      <c r="R1236" s="737"/>
      <c r="S1236" s="753">
        <v>0</v>
      </c>
      <c r="T1236" s="820"/>
      <c r="U1236" s="776">
        <v>0</v>
      </c>
    </row>
    <row r="1237" spans="1:21" ht="14.4" customHeight="1" x14ac:dyDescent="0.3">
      <c r="A1237" s="736">
        <v>21</v>
      </c>
      <c r="B1237" s="737" t="s">
        <v>2715</v>
      </c>
      <c r="C1237" s="737" t="s">
        <v>3131</v>
      </c>
      <c r="D1237" s="818" t="s">
        <v>4783</v>
      </c>
      <c r="E1237" s="819" t="s">
        <v>3167</v>
      </c>
      <c r="F1237" s="737" t="s">
        <v>3126</v>
      </c>
      <c r="G1237" s="737" t="s">
        <v>3471</v>
      </c>
      <c r="H1237" s="737" t="s">
        <v>555</v>
      </c>
      <c r="I1237" s="737" t="s">
        <v>861</v>
      </c>
      <c r="J1237" s="737" t="s">
        <v>3474</v>
      </c>
      <c r="K1237" s="737" t="s">
        <v>3475</v>
      </c>
      <c r="L1237" s="738">
        <v>0</v>
      </c>
      <c r="M1237" s="738">
        <v>0</v>
      </c>
      <c r="N1237" s="737">
        <v>2</v>
      </c>
      <c r="O1237" s="820">
        <v>0.5</v>
      </c>
      <c r="P1237" s="738">
        <v>0</v>
      </c>
      <c r="Q1237" s="753"/>
      <c r="R1237" s="737">
        <v>2</v>
      </c>
      <c r="S1237" s="753">
        <v>1</v>
      </c>
      <c r="T1237" s="820">
        <v>0.5</v>
      </c>
      <c r="U1237" s="776">
        <v>1</v>
      </c>
    </row>
    <row r="1238" spans="1:21" ht="14.4" customHeight="1" x14ac:dyDescent="0.3">
      <c r="A1238" s="736">
        <v>21</v>
      </c>
      <c r="B1238" s="737" t="s">
        <v>2715</v>
      </c>
      <c r="C1238" s="737" t="s">
        <v>3131</v>
      </c>
      <c r="D1238" s="818" t="s">
        <v>4783</v>
      </c>
      <c r="E1238" s="819" t="s">
        <v>3167</v>
      </c>
      <c r="F1238" s="737" t="s">
        <v>3126</v>
      </c>
      <c r="G1238" s="737" t="s">
        <v>3471</v>
      </c>
      <c r="H1238" s="737" t="s">
        <v>555</v>
      </c>
      <c r="I1238" s="737" t="s">
        <v>865</v>
      </c>
      <c r="J1238" s="737" t="s">
        <v>866</v>
      </c>
      <c r="K1238" s="737" t="s">
        <v>2844</v>
      </c>
      <c r="L1238" s="738">
        <v>0</v>
      </c>
      <c r="M1238" s="738">
        <v>0</v>
      </c>
      <c r="N1238" s="737">
        <v>1</v>
      </c>
      <c r="O1238" s="820">
        <v>1</v>
      </c>
      <c r="P1238" s="738">
        <v>0</v>
      </c>
      <c r="Q1238" s="753"/>
      <c r="R1238" s="737">
        <v>1</v>
      </c>
      <c r="S1238" s="753">
        <v>1</v>
      </c>
      <c r="T1238" s="820">
        <v>1</v>
      </c>
      <c r="U1238" s="776">
        <v>1</v>
      </c>
    </row>
    <row r="1239" spans="1:21" ht="14.4" customHeight="1" x14ac:dyDescent="0.3">
      <c r="A1239" s="736">
        <v>21</v>
      </c>
      <c r="B1239" s="737" t="s">
        <v>2715</v>
      </c>
      <c r="C1239" s="737" t="s">
        <v>3131</v>
      </c>
      <c r="D1239" s="818" t="s">
        <v>4783</v>
      </c>
      <c r="E1239" s="819" t="s">
        <v>3167</v>
      </c>
      <c r="F1239" s="737" t="s">
        <v>3126</v>
      </c>
      <c r="G1239" s="737" t="s">
        <v>3471</v>
      </c>
      <c r="H1239" s="737" t="s">
        <v>555</v>
      </c>
      <c r="I1239" s="737" t="s">
        <v>3582</v>
      </c>
      <c r="J1239" s="737" t="s">
        <v>3474</v>
      </c>
      <c r="K1239" s="737" t="s">
        <v>3583</v>
      </c>
      <c r="L1239" s="738">
        <v>0</v>
      </c>
      <c r="M1239" s="738">
        <v>0</v>
      </c>
      <c r="N1239" s="737">
        <v>2</v>
      </c>
      <c r="O1239" s="820">
        <v>1.5</v>
      </c>
      <c r="P1239" s="738">
        <v>0</v>
      </c>
      <c r="Q1239" s="753"/>
      <c r="R1239" s="737">
        <v>1</v>
      </c>
      <c r="S1239" s="753">
        <v>0.5</v>
      </c>
      <c r="T1239" s="820">
        <v>1</v>
      </c>
      <c r="U1239" s="776">
        <v>0.66666666666666663</v>
      </c>
    </row>
    <row r="1240" spans="1:21" ht="14.4" customHeight="1" x14ac:dyDescent="0.3">
      <c r="A1240" s="736">
        <v>21</v>
      </c>
      <c r="B1240" s="737" t="s">
        <v>2715</v>
      </c>
      <c r="C1240" s="737" t="s">
        <v>3131</v>
      </c>
      <c r="D1240" s="818" t="s">
        <v>4783</v>
      </c>
      <c r="E1240" s="819" t="s">
        <v>3167</v>
      </c>
      <c r="F1240" s="737" t="s">
        <v>3126</v>
      </c>
      <c r="G1240" s="737" t="s">
        <v>3471</v>
      </c>
      <c r="H1240" s="737" t="s">
        <v>555</v>
      </c>
      <c r="I1240" s="737" t="s">
        <v>4297</v>
      </c>
      <c r="J1240" s="737" t="s">
        <v>866</v>
      </c>
      <c r="K1240" s="737" t="s">
        <v>3585</v>
      </c>
      <c r="L1240" s="738">
        <v>0</v>
      </c>
      <c r="M1240" s="738">
        <v>0</v>
      </c>
      <c r="N1240" s="737">
        <v>1</v>
      </c>
      <c r="O1240" s="820">
        <v>1</v>
      </c>
      <c r="P1240" s="738"/>
      <c r="Q1240" s="753"/>
      <c r="R1240" s="737"/>
      <c r="S1240" s="753">
        <v>0</v>
      </c>
      <c r="T1240" s="820"/>
      <c r="U1240" s="776">
        <v>0</v>
      </c>
    </row>
    <row r="1241" spans="1:21" ht="14.4" customHeight="1" x14ac:dyDescent="0.3">
      <c r="A1241" s="736">
        <v>21</v>
      </c>
      <c r="B1241" s="737" t="s">
        <v>2715</v>
      </c>
      <c r="C1241" s="737" t="s">
        <v>3131</v>
      </c>
      <c r="D1241" s="818" t="s">
        <v>4783</v>
      </c>
      <c r="E1241" s="819" t="s">
        <v>3167</v>
      </c>
      <c r="F1241" s="737" t="s">
        <v>3126</v>
      </c>
      <c r="G1241" s="737" t="s">
        <v>3171</v>
      </c>
      <c r="H1241" s="737" t="s">
        <v>555</v>
      </c>
      <c r="I1241" s="737" t="s">
        <v>3201</v>
      </c>
      <c r="J1241" s="737" t="s">
        <v>3173</v>
      </c>
      <c r="K1241" s="737" t="s">
        <v>3200</v>
      </c>
      <c r="L1241" s="738">
        <v>170.52</v>
      </c>
      <c r="M1241" s="738">
        <v>341.04</v>
      </c>
      <c r="N1241" s="737">
        <v>2</v>
      </c>
      <c r="O1241" s="820">
        <v>1</v>
      </c>
      <c r="P1241" s="738">
        <v>341.04</v>
      </c>
      <c r="Q1241" s="753">
        <v>1</v>
      </c>
      <c r="R1241" s="737">
        <v>2</v>
      </c>
      <c r="S1241" s="753">
        <v>1</v>
      </c>
      <c r="T1241" s="820">
        <v>1</v>
      </c>
      <c r="U1241" s="776">
        <v>1</v>
      </c>
    </row>
    <row r="1242" spans="1:21" ht="14.4" customHeight="1" x14ac:dyDescent="0.3">
      <c r="A1242" s="736">
        <v>21</v>
      </c>
      <c r="B1242" s="737" t="s">
        <v>2715</v>
      </c>
      <c r="C1242" s="737" t="s">
        <v>3131</v>
      </c>
      <c r="D1242" s="818" t="s">
        <v>4783</v>
      </c>
      <c r="E1242" s="819" t="s">
        <v>3167</v>
      </c>
      <c r="F1242" s="737" t="s">
        <v>3126</v>
      </c>
      <c r="G1242" s="737" t="s">
        <v>3529</v>
      </c>
      <c r="H1242" s="737" t="s">
        <v>1499</v>
      </c>
      <c r="I1242" s="737" t="s">
        <v>2247</v>
      </c>
      <c r="J1242" s="737" t="s">
        <v>2248</v>
      </c>
      <c r="K1242" s="737" t="s">
        <v>2960</v>
      </c>
      <c r="L1242" s="738">
        <v>69.16</v>
      </c>
      <c r="M1242" s="738">
        <v>138.32</v>
      </c>
      <c r="N1242" s="737">
        <v>2</v>
      </c>
      <c r="O1242" s="820">
        <v>1</v>
      </c>
      <c r="P1242" s="738">
        <v>138.32</v>
      </c>
      <c r="Q1242" s="753">
        <v>1</v>
      </c>
      <c r="R1242" s="737">
        <v>2</v>
      </c>
      <c r="S1242" s="753">
        <v>1</v>
      </c>
      <c r="T1242" s="820">
        <v>1</v>
      </c>
      <c r="U1242" s="776">
        <v>1</v>
      </c>
    </row>
    <row r="1243" spans="1:21" ht="14.4" customHeight="1" x14ac:dyDescent="0.3">
      <c r="A1243" s="736">
        <v>21</v>
      </c>
      <c r="B1243" s="737" t="s">
        <v>2715</v>
      </c>
      <c r="C1243" s="737" t="s">
        <v>3131</v>
      </c>
      <c r="D1243" s="818" t="s">
        <v>4783</v>
      </c>
      <c r="E1243" s="819" t="s">
        <v>3167</v>
      </c>
      <c r="F1243" s="737" t="s">
        <v>3126</v>
      </c>
      <c r="G1243" s="737" t="s">
        <v>3203</v>
      </c>
      <c r="H1243" s="737" t="s">
        <v>1499</v>
      </c>
      <c r="I1243" s="737" t="s">
        <v>1563</v>
      </c>
      <c r="J1243" s="737" t="s">
        <v>1564</v>
      </c>
      <c r="K1243" s="737" t="s">
        <v>2960</v>
      </c>
      <c r="L1243" s="738">
        <v>42.57</v>
      </c>
      <c r="M1243" s="738">
        <v>42.57</v>
      </c>
      <c r="N1243" s="737">
        <v>1</v>
      </c>
      <c r="O1243" s="820">
        <v>0.5</v>
      </c>
      <c r="P1243" s="738"/>
      <c r="Q1243" s="753">
        <v>0</v>
      </c>
      <c r="R1243" s="737"/>
      <c r="S1243" s="753">
        <v>0</v>
      </c>
      <c r="T1243" s="820"/>
      <c r="U1243" s="776">
        <v>0</v>
      </c>
    </row>
    <row r="1244" spans="1:21" ht="14.4" customHeight="1" x14ac:dyDescent="0.3">
      <c r="A1244" s="736">
        <v>21</v>
      </c>
      <c r="B1244" s="737" t="s">
        <v>2715</v>
      </c>
      <c r="C1244" s="737" t="s">
        <v>3131</v>
      </c>
      <c r="D1244" s="818" t="s">
        <v>4783</v>
      </c>
      <c r="E1244" s="819" t="s">
        <v>3167</v>
      </c>
      <c r="F1244" s="737" t="s">
        <v>3126</v>
      </c>
      <c r="G1244" s="737" t="s">
        <v>3203</v>
      </c>
      <c r="H1244" s="737" t="s">
        <v>555</v>
      </c>
      <c r="I1244" s="737" t="s">
        <v>4360</v>
      </c>
      <c r="J1244" s="737" t="s">
        <v>4361</v>
      </c>
      <c r="K1244" s="737" t="s">
        <v>3011</v>
      </c>
      <c r="L1244" s="738">
        <v>79.48</v>
      </c>
      <c r="M1244" s="738">
        <v>238.44</v>
      </c>
      <c r="N1244" s="737">
        <v>3</v>
      </c>
      <c r="O1244" s="820">
        <v>1</v>
      </c>
      <c r="P1244" s="738">
        <v>238.44</v>
      </c>
      <c r="Q1244" s="753">
        <v>1</v>
      </c>
      <c r="R1244" s="737">
        <v>3</v>
      </c>
      <c r="S1244" s="753">
        <v>1</v>
      </c>
      <c r="T1244" s="820">
        <v>1</v>
      </c>
      <c r="U1244" s="776">
        <v>1</v>
      </c>
    </row>
    <row r="1245" spans="1:21" ht="14.4" customHeight="1" x14ac:dyDescent="0.3">
      <c r="A1245" s="736">
        <v>21</v>
      </c>
      <c r="B1245" s="737" t="s">
        <v>2715</v>
      </c>
      <c r="C1245" s="737" t="s">
        <v>3131</v>
      </c>
      <c r="D1245" s="818" t="s">
        <v>4783</v>
      </c>
      <c r="E1245" s="819" t="s">
        <v>3167</v>
      </c>
      <c r="F1245" s="737" t="s">
        <v>3126</v>
      </c>
      <c r="G1245" s="737" t="s">
        <v>3207</v>
      </c>
      <c r="H1245" s="737" t="s">
        <v>555</v>
      </c>
      <c r="I1245" s="737" t="s">
        <v>4362</v>
      </c>
      <c r="J1245" s="737" t="s">
        <v>4363</v>
      </c>
      <c r="K1245" s="737" t="s">
        <v>4364</v>
      </c>
      <c r="L1245" s="738">
        <v>27.67</v>
      </c>
      <c r="M1245" s="738">
        <v>27.67</v>
      </c>
      <c r="N1245" s="737">
        <v>1</v>
      </c>
      <c r="O1245" s="820">
        <v>1</v>
      </c>
      <c r="P1245" s="738">
        <v>27.67</v>
      </c>
      <c r="Q1245" s="753">
        <v>1</v>
      </c>
      <c r="R1245" s="737">
        <v>1</v>
      </c>
      <c r="S1245" s="753">
        <v>1</v>
      </c>
      <c r="T1245" s="820">
        <v>1</v>
      </c>
      <c r="U1245" s="776">
        <v>1</v>
      </c>
    </row>
    <row r="1246" spans="1:21" ht="14.4" customHeight="1" x14ac:dyDescent="0.3">
      <c r="A1246" s="736">
        <v>21</v>
      </c>
      <c r="B1246" s="737" t="s">
        <v>2715</v>
      </c>
      <c r="C1246" s="737" t="s">
        <v>3131</v>
      </c>
      <c r="D1246" s="818" t="s">
        <v>4783</v>
      </c>
      <c r="E1246" s="819" t="s">
        <v>3167</v>
      </c>
      <c r="F1246" s="737" t="s">
        <v>3126</v>
      </c>
      <c r="G1246" s="737" t="s">
        <v>3210</v>
      </c>
      <c r="H1246" s="737" t="s">
        <v>555</v>
      </c>
      <c r="I1246" s="737" t="s">
        <v>1104</v>
      </c>
      <c r="J1246" s="737" t="s">
        <v>1105</v>
      </c>
      <c r="K1246" s="737" t="s">
        <v>3211</v>
      </c>
      <c r="L1246" s="738">
        <v>344</v>
      </c>
      <c r="M1246" s="738">
        <v>4128</v>
      </c>
      <c r="N1246" s="737">
        <v>12</v>
      </c>
      <c r="O1246" s="820">
        <v>3</v>
      </c>
      <c r="P1246" s="738">
        <v>2752</v>
      </c>
      <c r="Q1246" s="753">
        <v>0.66666666666666663</v>
      </c>
      <c r="R1246" s="737">
        <v>8</v>
      </c>
      <c r="S1246" s="753">
        <v>0.66666666666666663</v>
      </c>
      <c r="T1246" s="820">
        <v>2</v>
      </c>
      <c r="U1246" s="776">
        <v>0.66666666666666663</v>
      </c>
    </row>
    <row r="1247" spans="1:21" ht="14.4" customHeight="1" x14ac:dyDescent="0.3">
      <c r="A1247" s="736">
        <v>21</v>
      </c>
      <c r="B1247" s="737" t="s">
        <v>2715</v>
      </c>
      <c r="C1247" s="737" t="s">
        <v>3131</v>
      </c>
      <c r="D1247" s="818" t="s">
        <v>4783</v>
      </c>
      <c r="E1247" s="819" t="s">
        <v>3167</v>
      </c>
      <c r="F1247" s="737" t="s">
        <v>3126</v>
      </c>
      <c r="G1247" s="737" t="s">
        <v>3210</v>
      </c>
      <c r="H1247" s="737" t="s">
        <v>555</v>
      </c>
      <c r="I1247" s="737" t="s">
        <v>3300</v>
      </c>
      <c r="J1247" s="737" t="s">
        <v>1105</v>
      </c>
      <c r="K1247" s="737" t="s">
        <v>3301</v>
      </c>
      <c r="L1247" s="738">
        <v>0</v>
      </c>
      <c r="M1247" s="738">
        <v>0</v>
      </c>
      <c r="N1247" s="737">
        <v>3</v>
      </c>
      <c r="O1247" s="820">
        <v>1.5</v>
      </c>
      <c r="P1247" s="738">
        <v>0</v>
      </c>
      <c r="Q1247" s="753"/>
      <c r="R1247" s="737">
        <v>1</v>
      </c>
      <c r="S1247" s="753">
        <v>0.33333333333333331</v>
      </c>
      <c r="T1247" s="820">
        <v>1</v>
      </c>
      <c r="U1247" s="776">
        <v>0.66666666666666663</v>
      </c>
    </row>
    <row r="1248" spans="1:21" ht="14.4" customHeight="1" x14ac:dyDescent="0.3">
      <c r="A1248" s="736">
        <v>21</v>
      </c>
      <c r="B1248" s="737" t="s">
        <v>2715</v>
      </c>
      <c r="C1248" s="737" t="s">
        <v>3131</v>
      </c>
      <c r="D1248" s="818" t="s">
        <v>4783</v>
      </c>
      <c r="E1248" s="819" t="s">
        <v>3167</v>
      </c>
      <c r="F1248" s="737" t="s">
        <v>3126</v>
      </c>
      <c r="G1248" s="737" t="s">
        <v>4365</v>
      </c>
      <c r="H1248" s="737" t="s">
        <v>555</v>
      </c>
      <c r="I1248" s="737" t="s">
        <v>4366</v>
      </c>
      <c r="J1248" s="737" t="s">
        <v>4367</v>
      </c>
      <c r="K1248" s="737" t="s">
        <v>4368</v>
      </c>
      <c r="L1248" s="738">
        <v>0</v>
      </c>
      <c r="M1248" s="738">
        <v>0</v>
      </c>
      <c r="N1248" s="737">
        <v>1</v>
      </c>
      <c r="O1248" s="820">
        <v>1</v>
      </c>
      <c r="P1248" s="738">
        <v>0</v>
      </c>
      <c r="Q1248" s="753"/>
      <c r="R1248" s="737">
        <v>1</v>
      </c>
      <c r="S1248" s="753">
        <v>1</v>
      </c>
      <c r="T1248" s="820">
        <v>1</v>
      </c>
      <c r="U1248" s="776">
        <v>1</v>
      </c>
    </row>
    <row r="1249" spans="1:21" ht="14.4" customHeight="1" x14ac:dyDescent="0.3">
      <c r="A1249" s="736">
        <v>21</v>
      </c>
      <c r="B1249" s="737" t="s">
        <v>2715</v>
      </c>
      <c r="C1249" s="737" t="s">
        <v>3131</v>
      </c>
      <c r="D1249" s="818" t="s">
        <v>4783</v>
      </c>
      <c r="E1249" s="819" t="s">
        <v>3167</v>
      </c>
      <c r="F1249" s="737" t="s">
        <v>3126</v>
      </c>
      <c r="G1249" s="737" t="s">
        <v>4071</v>
      </c>
      <c r="H1249" s="737" t="s">
        <v>555</v>
      </c>
      <c r="I1249" s="737" t="s">
        <v>4369</v>
      </c>
      <c r="J1249" s="737" t="s">
        <v>4073</v>
      </c>
      <c r="K1249" s="737" t="s">
        <v>4370</v>
      </c>
      <c r="L1249" s="738">
        <v>140.94999999999999</v>
      </c>
      <c r="M1249" s="738">
        <v>140.94999999999999</v>
      </c>
      <c r="N1249" s="737">
        <v>1</v>
      </c>
      <c r="O1249" s="820">
        <v>0.5</v>
      </c>
      <c r="P1249" s="738"/>
      <c r="Q1249" s="753">
        <v>0</v>
      </c>
      <c r="R1249" s="737"/>
      <c r="S1249" s="753">
        <v>0</v>
      </c>
      <c r="T1249" s="820"/>
      <c r="U1249" s="776">
        <v>0</v>
      </c>
    </row>
    <row r="1250" spans="1:21" ht="14.4" customHeight="1" x14ac:dyDescent="0.3">
      <c r="A1250" s="736">
        <v>21</v>
      </c>
      <c r="B1250" s="737" t="s">
        <v>2715</v>
      </c>
      <c r="C1250" s="737" t="s">
        <v>3131</v>
      </c>
      <c r="D1250" s="818" t="s">
        <v>4783</v>
      </c>
      <c r="E1250" s="819" t="s">
        <v>3167</v>
      </c>
      <c r="F1250" s="737" t="s">
        <v>3126</v>
      </c>
      <c r="G1250" s="737" t="s">
        <v>4071</v>
      </c>
      <c r="H1250" s="737" t="s">
        <v>555</v>
      </c>
      <c r="I1250" s="737" t="s">
        <v>4371</v>
      </c>
      <c r="J1250" s="737" t="s">
        <v>4073</v>
      </c>
      <c r="K1250" s="737" t="s">
        <v>4372</v>
      </c>
      <c r="L1250" s="738">
        <v>281.88</v>
      </c>
      <c r="M1250" s="738">
        <v>845.64</v>
      </c>
      <c r="N1250" s="737">
        <v>3</v>
      </c>
      <c r="O1250" s="820">
        <v>2</v>
      </c>
      <c r="P1250" s="738">
        <v>845.64</v>
      </c>
      <c r="Q1250" s="753">
        <v>1</v>
      </c>
      <c r="R1250" s="737">
        <v>3</v>
      </c>
      <c r="S1250" s="753">
        <v>1</v>
      </c>
      <c r="T1250" s="820">
        <v>2</v>
      </c>
      <c r="U1250" s="776">
        <v>1</v>
      </c>
    </row>
    <row r="1251" spans="1:21" ht="14.4" customHeight="1" x14ac:dyDescent="0.3">
      <c r="A1251" s="736">
        <v>21</v>
      </c>
      <c r="B1251" s="737" t="s">
        <v>2715</v>
      </c>
      <c r="C1251" s="737" t="s">
        <v>3131</v>
      </c>
      <c r="D1251" s="818" t="s">
        <v>4783</v>
      </c>
      <c r="E1251" s="819" t="s">
        <v>3167</v>
      </c>
      <c r="F1251" s="737" t="s">
        <v>3126</v>
      </c>
      <c r="G1251" s="737" t="s">
        <v>3589</v>
      </c>
      <c r="H1251" s="737" t="s">
        <v>555</v>
      </c>
      <c r="I1251" s="737" t="s">
        <v>710</v>
      </c>
      <c r="J1251" s="737" t="s">
        <v>711</v>
      </c>
      <c r="K1251" s="737" t="s">
        <v>3872</v>
      </c>
      <c r="L1251" s="738">
        <v>91.11</v>
      </c>
      <c r="M1251" s="738">
        <v>91.11</v>
      </c>
      <c r="N1251" s="737">
        <v>1</v>
      </c>
      <c r="O1251" s="820">
        <v>1</v>
      </c>
      <c r="P1251" s="738">
        <v>91.11</v>
      </c>
      <c r="Q1251" s="753">
        <v>1</v>
      </c>
      <c r="R1251" s="737">
        <v>1</v>
      </c>
      <c r="S1251" s="753">
        <v>1</v>
      </c>
      <c r="T1251" s="820">
        <v>1</v>
      </c>
      <c r="U1251" s="776">
        <v>1</v>
      </c>
    </row>
    <row r="1252" spans="1:21" ht="14.4" customHeight="1" x14ac:dyDescent="0.3">
      <c r="A1252" s="736">
        <v>21</v>
      </c>
      <c r="B1252" s="737" t="s">
        <v>2715</v>
      </c>
      <c r="C1252" s="737" t="s">
        <v>3131</v>
      </c>
      <c r="D1252" s="818" t="s">
        <v>4783</v>
      </c>
      <c r="E1252" s="819" t="s">
        <v>3167</v>
      </c>
      <c r="F1252" s="737" t="s">
        <v>3126</v>
      </c>
      <c r="G1252" s="737" t="s">
        <v>3589</v>
      </c>
      <c r="H1252" s="737" t="s">
        <v>555</v>
      </c>
      <c r="I1252" s="737" t="s">
        <v>1363</v>
      </c>
      <c r="J1252" s="737" t="s">
        <v>711</v>
      </c>
      <c r="K1252" s="737" t="s">
        <v>3590</v>
      </c>
      <c r="L1252" s="738">
        <v>182.22</v>
      </c>
      <c r="M1252" s="738">
        <v>182.22</v>
      </c>
      <c r="N1252" s="737">
        <v>1</v>
      </c>
      <c r="O1252" s="820">
        <v>0.5</v>
      </c>
      <c r="P1252" s="738">
        <v>182.22</v>
      </c>
      <c r="Q1252" s="753">
        <v>1</v>
      </c>
      <c r="R1252" s="737">
        <v>1</v>
      </c>
      <c r="S1252" s="753">
        <v>1</v>
      </c>
      <c r="T1252" s="820">
        <v>0.5</v>
      </c>
      <c r="U1252" s="776">
        <v>1</v>
      </c>
    </row>
    <row r="1253" spans="1:21" ht="14.4" customHeight="1" x14ac:dyDescent="0.3">
      <c r="A1253" s="736">
        <v>21</v>
      </c>
      <c r="B1253" s="737" t="s">
        <v>2715</v>
      </c>
      <c r="C1253" s="737" t="s">
        <v>3131</v>
      </c>
      <c r="D1253" s="818" t="s">
        <v>4783</v>
      </c>
      <c r="E1253" s="819" t="s">
        <v>3167</v>
      </c>
      <c r="F1253" s="737" t="s">
        <v>3126</v>
      </c>
      <c r="G1253" s="737" t="s">
        <v>3217</v>
      </c>
      <c r="H1253" s="737" t="s">
        <v>555</v>
      </c>
      <c r="I1253" s="737" t="s">
        <v>4373</v>
      </c>
      <c r="J1253" s="737" t="s">
        <v>3478</v>
      </c>
      <c r="K1253" s="737" t="s">
        <v>4374</v>
      </c>
      <c r="L1253" s="738">
        <v>0</v>
      </c>
      <c r="M1253" s="738">
        <v>0</v>
      </c>
      <c r="N1253" s="737">
        <v>2</v>
      </c>
      <c r="O1253" s="820">
        <v>1</v>
      </c>
      <c r="P1253" s="738"/>
      <c r="Q1253" s="753"/>
      <c r="R1253" s="737"/>
      <c r="S1253" s="753">
        <v>0</v>
      </c>
      <c r="T1253" s="820"/>
      <c r="U1253" s="776">
        <v>0</v>
      </c>
    </row>
    <row r="1254" spans="1:21" ht="14.4" customHeight="1" x14ac:dyDescent="0.3">
      <c r="A1254" s="736">
        <v>21</v>
      </c>
      <c r="B1254" s="737" t="s">
        <v>2715</v>
      </c>
      <c r="C1254" s="737" t="s">
        <v>3131</v>
      </c>
      <c r="D1254" s="818" t="s">
        <v>4783</v>
      </c>
      <c r="E1254" s="819" t="s">
        <v>3167</v>
      </c>
      <c r="F1254" s="737" t="s">
        <v>3126</v>
      </c>
      <c r="G1254" s="737" t="s">
        <v>4375</v>
      </c>
      <c r="H1254" s="737" t="s">
        <v>555</v>
      </c>
      <c r="I1254" s="737" t="s">
        <v>4376</v>
      </c>
      <c r="J1254" s="737" t="s">
        <v>4377</v>
      </c>
      <c r="K1254" s="737" t="s">
        <v>3015</v>
      </c>
      <c r="L1254" s="738">
        <v>18.55</v>
      </c>
      <c r="M1254" s="738">
        <v>55.650000000000006</v>
      </c>
      <c r="N1254" s="737">
        <v>3</v>
      </c>
      <c r="O1254" s="820">
        <v>1</v>
      </c>
      <c r="P1254" s="738">
        <v>55.650000000000006</v>
      </c>
      <c r="Q1254" s="753">
        <v>1</v>
      </c>
      <c r="R1254" s="737">
        <v>3</v>
      </c>
      <c r="S1254" s="753">
        <v>1</v>
      </c>
      <c r="T1254" s="820">
        <v>1</v>
      </c>
      <c r="U1254" s="776">
        <v>1</v>
      </c>
    </row>
    <row r="1255" spans="1:21" ht="14.4" customHeight="1" x14ac:dyDescent="0.3">
      <c r="A1255" s="736">
        <v>21</v>
      </c>
      <c r="B1255" s="737" t="s">
        <v>2715</v>
      </c>
      <c r="C1255" s="737" t="s">
        <v>3131</v>
      </c>
      <c r="D1255" s="818" t="s">
        <v>4783</v>
      </c>
      <c r="E1255" s="819" t="s">
        <v>3167</v>
      </c>
      <c r="F1255" s="737" t="s">
        <v>3126</v>
      </c>
      <c r="G1255" s="737" t="s">
        <v>4149</v>
      </c>
      <c r="H1255" s="737" t="s">
        <v>555</v>
      </c>
      <c r="I1255" s="737" t="s">
        <v>4378</v>
      </c>
      <c r="J1255" s="737" t="s">
        <v>1073</v>
      </c>
      <c r="K1255" s="737" t="s">
        <v>4379</v>
      </c>
      <c r="L1255" s="738">
        <v>119.38</v>
      </c>
      <c r="M1255" s="738">
        <v>119.38</v>
      </c>
      <c r="N1255" s="737">
        <v>1</v>
      </c>
      <c r="O1255" s="820">
        <v>1</v>
      </c>
      <c r="P1255" s="738">
        <v>119.38</v>
      </c>
      <c r="Q1255" s="753">
        <v>1</v>
      </c>
      <c r="R1255" s="737">
        <v>1</v>
      </c>
      <c r="S1255" s="753">
        <v>1</v>
      </c>
      <c r="T1255" s="820">
        <v>1</v>
      </c>
      <c r="U1255" s="776">
        <v>1</v>
      </c>
    </row>
    <row r="1256" spans="1:21" ht="14.4" customHeight="1" x14ac:dyDescent="0.3">
      <c r="A1256" s="736">
        <v>21</v>
      </c>
      <c r="B1256" s="737" t="s">
        <v>2715</v>
      </c>
      <c r="C1256" s="737" t="s">
        <v>3131</v>
      </c>
      <c r="D1256" s="818" t="s">
        <v>4783</v>
      </c>
      <c r="E1256" s="819" t="s">
        <v>3167</v>
      </c>
      <c r="F1256" s="737" t="s">
        <v>3126</v>
      </c>
      <c r="G1256" s="737" t="s">
        <v>4149</v>
      </c>
      <c r="H1256" s="737" t="s">
        <v>555</v>
      </c>
      <c r="I1256" s="737" t="s">
        <v>857</v>
      </c>
      <c r="J1256" s="737" t="s">
        <v>1073</v>
      </c>
      <c r="K1256" s="737" t="s">
        <v>4380</v>
      </c>
      <c r="L1256" s="738">
        <v>159.16999999999999</v>
      </c>
      <c r="M1256" s="738">
        <v>318.33999999999997</v>
      </c>
      <c r="N1256" s="737">
        <v>2</v>
      </c>
      <c r="O1256" s="820">
        <v>1</v>
      </c>
      <c r="P1256" s="738"/>
      <c r="Q1256" s="753">
        <v>0</v>
      </c>
      <c r="R1256" s="737"/>
      <c r="S1256" s="753">
        <v>0</v>
      </c>
      <c r="T1256" s="820"/>
      <c r="U1256" s="776">
        <v>0</v>
      </c>
    </row>
    <row r="1257" spans="1:21" ht="14.4" customHeight="1" x14ac:dyDescent="0.3">
      <c r="A1257" s="736">
        <v>21</v>
      </c>
      <c r="B1257" s="737" t="s">
        <v>2715</v>
      </c>
      <c r="C1257" s="737" t="s">
        <v>3131</v>
      </c>
      <c r="D1257" s="818" t="s">
        <v>4783</v>
      </c>
      <c r="E1257" s="819" t="s">
        <v>3167</v>
      </c>
      <c r="F1257" s="737" t="s">
        <v>3126</v>
      </c>
      <c r="G1257" s="737" t="s">
        <v>3363</v>
      </c>
      <c r="H1257" s="737" t="s">
        <v>555</v>
      </c>
      <c r="I1257" s="737" t="s">
        <v>4381</v>
      </c>
      <c r="J1257" s="737" t="s">
        <v>3365</v>
      </c>
      <c r="K1257" s="737" t="s">
        <v>4382</v>
      </c>
      <c r="L1257" s="738">
        <v>741.1</v>
      </c>
      <c r="M1257" s="738">
        <v>741.1</v>
      </c>
      <c r="N1257" s="737">
        <v>1</v>
      </c>
      <c r="O1257" s="820">
        <v>1</v>
      </c>
      <c r="P1257" s="738"/>
      <c r="Q1257" s="753">
        <v>0</v>
      </c>
      <c r="R1257" s="737"/>
      <c r="S1257" s="753">
        <v>0</v>
      </c>
      <c r="T1257" s="820"/>
      <c r="U1257" s="776">
        <v>0</v>
      </c>
    </row>
    <row r="1258" spans="1:21" ht="14.4" customHeight="1" x14ac:dyDescent="0.3">
      <c r="A1258" s="736">
        <v>21</v>
      </c>
      <c r="B1258" s="737" t="s">
        <v>2715</v>
      </c>
      <c r="C1258" s="737" t="s">
        <v>3131</v>
      </c>
      <c r="D1258" s="818" t="s">
        <v>4783</v>
      </c>
      <c r="E1258" s="819" t="s">
        <v>3167</v>
      </c>
      <c r="F1258" s="737" t="s">
        <v>3126</v>
      </c>
      <c r="G1258" s="737" t="s">
        <v>3302</v>
      </c>
      <c r="H1258" s="737" t="s">
        <v>555</v>
      </c>
      <c r="I1258" s="737" t="s">
        <v>4383</v>
      </c>
      <c r="J1258" s="737" t="s">
        <v>3755</v>
      </c>
      <c r="K1258" s="737" t="s">
        <v>2931</v>
      </c>
      <c r="L1258" s="738">
        <v>969.48</v>
      </c>
      <c r="M1258" s="738">
        <v>7755.84</v>
      </c>
      <c r="N1258" s="737">
        <v>8</v>
      </c>
      <c r="O1258" s="820">
        <v>3</v>
      </c>
      <c r="P1258" s="738">
        <v>7755.84</v>
      </c>
      <c r="Q1258" s="753">
        <v>1</v>
      </c>
      <c r="R1258" s="737">
        <v>8</v>
      </c>
      <c r="S1258" s="753">
        <v>1</v>
      </c>
      <c r="T1258" s="820">
        <v>3</v>
      </c>
      <c r="U1258" s="776">
        <v>1</v>
      </c>
    </row>
    <row r="1259" spans="1:21" ht="14.4" customHeight="1" x14ac:dyDescent="0.3">
      <c r="A1259" s="736">
        <v>21</v>
      </c>
      <c r="B1259" s="737" t="s">
        <v>2715</v>
      </c>
      <c r="C1259" s="737" t="s">
        <v>3131</v>
      </c>
      <c r="D1259" s="818" t="s">
        <v>4783</v>
      </c>
      <c r="E1259" s="819" t="s">
        <v>3167</v>
      </c>
      <c r="F1259" s="737" t="s">
        <v>3126</v>
      </c>
      <c r="G1259" s="737" t="s">
        <v>3302</v>
      </c>
      <c r="H1259" s="737" t="s">
        <v>555</v>
      </c>
      <c r="I1259" s="737" t="s">
        <v>4384</v>
      </c>
      <c r="J1259" s="737" t="s">
        <v>3755</v>
      </c>
      <c r="K1259" s="737" t="s">
        <v>2928</v>
      </c>
      <c r="L1259" s="738">
        <v>1938.97</v>
      </c>
      <c r="M1259" s="738">
        <v>5816.91</v>
      </c>
      <c r="N1259" s="737">
        <v>3</v>
      </c>
      <c r="O1259" s="820">
        <v>1</v>
      </c>
      <c r="P1259" s="738">
        <v>5816.91</v>
      </c>
      <c r="Q1259" s="753">
        <v>1</v>
      </c>
      <c r="R1259" s="737">
        <v>3</v>
      </c>
      <c r="S1259" s="753">
        <v>1</v>
      </c>
      <c r="T1259" s="820">
        <v>1</v>
      </c>
      <c r="U1259" s="776">
        <v>1</v>
      </c>
    </row>
    <row r="1260" spans="1:21" ht="14.4" customHeight="1" x14ac:dyDescent="0.3">
      <c r="A1260" s="736">
        <v>21</v>
      </c>
      <c r="B1260" s="737" t="s">
        <v>2715</v>
      </c>
      <c r="C1260" s="737" t="s">
        <v>3131</v>
      </c>
      <c r="D1260" s="818" t="s">
        <v>4783</v>
      </c>
      <c r="E1260" s="819" t="s">
        <v>3167</v>
      </c>
      <c r="F1260" s="737" t="s">
        <v>3126</v>
      </c>
      <c r="G1260" s="737" t="s">
        <v>3302</v>
      </c>
      <c r="H1260" s="737" t="s">
        <v>555</v>
      </c>
      <c r="I1260" s="737" t="s">
        <v>3873</v>
      </c>
      <c r="J1260" s="737" t="s">
        <v>3367</v>
      </c>
      <c r="K1260" s="737" t="s">
        <v>3874</v>
      </c>
      <c r="L1260" s="738">
        <v>5322.08</v>
      </c>
      <c r="M1260" s="738">
        <v>15966.24</v>
      </c>
      <c r="N1260" s="737">
        <v>3</v>
      </c>
      <c r="O1260" s="820">
        <v>2</v>
      </c>
      <c r="P1260" s="738">
        <v>15966.24</v>
      </c>
      <c r="Q1260" s="753">
        <v>1</v>
      </c>
      <c r="R1260" s="737">
        <v>3</v>
      </c>
      <c r="S1260" s="753">
        <v>1</v>
      </c>
      <c r="T1260" s="820">
        <v>2</v>
      </c>
      <c r="U1260" s="776">
        <v>1</v>
      </c>
    </row>
    <row r="1261" spans="1:21" ht="14.4" customHeight="1" x14ac:dyDescent="0.3">
      <c r="A1261" s="736">
        <v>21</v>
      </c>
      <c r="B1261" s="737" t="s">
        <v>2715</v>
      </c>
      <c r="C1261" s="737" t="s">
        <v>3131</v>
      </c>
      <c r="D1261" s="818" t="s">
        <v>4783</v>
      </c>
      <c r="E1261" s="819" t="s">
        <v>3167</v>
      </c>
      <c r="F1261" s="737" t="s">
        <v>3126</v>
      </c>
      <c r="G1261" s="737" t="s">
        <v>3302</v>
      </c>
      <c r="H1261" s="737" t="s">
        <v>555</v>
      </c>
      <c r="I1261" s="737" t="s">
        <v>607</v>
      </c>
      <c r="J1261" s="737" t="s">
        <v>2932</v>
      </c>
      <c r="K1261" s="737" t="s">
        <v>3369</v>
      </c>
      <c r="L1261" s="738">
        <v>1938.97</v>
      </c>
      <c r="M1261" s="738">
        <v>13572.79</v>
      </c>
      <c r="N1261" s="737">
        <v>7</v>
      </c>
      <c r="O1261" s="820">
        <v>2</v>
      </c>
      <c r="P1261" s="738">
        <v>13572.79</v>
      </c>
      <c r="Q1261" s="753">
        <v>1</v>
      </c>
      <c r="R1261" s="737">
        <v>7</v>
      </c>
      <c r="S1261" s="753">
        <v>1</v>
      </c>
      <c r="T1261" s="820">
        <v>2</v>
      </c>
      <c r="U1261" s="776">
        <v>1</v>
      </c>
    </row>
    <row r="1262" spans="1:21" ht="14.4" customHeight="1" x14ac:dyDescent="0.3">
      <c r="A1262" s="736">
        <v>21</v>
      </c>
      <c r="B1262" s="737" t="s">
        <v>2715</v>
      </c>
      <c r="C1262" s="737" t="s">
        <v>3131</v>
      </c>
      <c r="D1262" s="818" t="s">
        <v>4783</v>
      </c>
      <c r="E1262" s="819" t="s">
        <v>3167</v>
      </c>
      <c r="F1262" s="737" t="s">
        <v>3126</v>
      </c>
      <c r="G1262" s="737" t="s">
        <v>3302</v>
      </c>
      <c r="H1262" s="737" t="s">
        <v>555</v>
      </c>
      <c r="I1262" s="737" t="s">
        <v>603</v>
      </c>
      <c r="J1262" s="737" t="s">
        <v>2932</v>
      </c>
      <c r="K1262" s="737" t="s">
        <v>2933</v>
      </c>
      <c r="L1262" s="738">
        <v>1454.23</v>
      </c>
      <c r="M1262" s="738">
        <v>4362.6900000000005</v>
      </c>
      <c r="N1262" s="737">
        <v>3</v>
      </c>
      <c r="O1262" s="820">
        <v>1</v>
      </c>
      <c r="P1262" s="738">
        <v>4362.6900000000005</v>
      </c>
      <c r="Q1262" s="753">
        <v>1</v>
      </c>
      <c r="R1262" s="737">
        <v>3</v>
      </c>
      <c r="S1262" s="753">
        <v>1</v>
      </c>
      <c r="T1262" s="820">
        <v>1</v>
      </c>
      <c r="U1262" s="776">
        <v>1</v>
      </c>
    </row>
    <row r="1263" spans="1:21" ht="14.4" customHeight="1" x14ac:dyDescent="0.3">
      <c r="A1263" s="736">
        <v>21</v>
      </c>
      <c r="B1263" s="737" t="s">
        <v>2715</v>
      </c>
      <c r="C1263" s="737" t="s">
        <v>3131</v>
      </c>
      <c r="D1263" s="818" t="s">
        <v>4783</v>
      </c>
      <c r="E1263" s="819" t="s">
        <v>3167</v>
      </c>
      <c r="F1263" s="737" t="s">
        <v>3126</v>
      </c>
      <c r="G1263" s="737" t="s">
        <v>3302</v>
      </c>
      <c r="H1263" s="737" t="s">
        <v>555</v>
      </c>
      <c r="I1263" s="737" t="s">
        <v>592</v>
      </c>
      <c r="J1263" s="737" t="s">
        <v>2932</v>
      </c>
      <c r="K1263" s="737" t="s">
        <v>3304</v>
      </c>
      <c r="L1263" s="738">
        <v>969.48</v>
      </c>
      <c r="M1263" s="738">
        <v>11633.76</v>
      </c>
      <c r="N1263" s="737">
        <v>12</v>
      </c>
      <c r="O1263" s="820">
        <v>4</v>
      </c>
      <c r="P1263" s="738">
        <v>11633.76</v>
      </c>
      <c r="Q1263" s="753">
        <v>1</v>
      </c>
      <c r="R1263" s="737">
        <v>12</v>
      </c>
      <c r="S1263" s="753">
        <v>1</v>
      </c>
      <c r="T1263" s="820">
        <v>4</v>
      </c>
      <c r="U1263" s="776">
        <v>1</v>
      </c>
    </row>
    <row r="1264" spans="1:21" ht="14.4" customHeight="1" x14ac:dyDescent="0.3">
      <c r="A1264" s="736">
        <v>21</v>
      </c>
      <c r="B1264" s="737" t="s">
        <v>2715</v>
      </c>
      <c r="C1264" s="737" t="s">
        <v>3131</v>
      </c>
      <c r="D1264" s="818" t="s">
        <v>4783</v>
      </c>
      <c r="E1264" s="819" t="s">
        <v>3167</v>
      </c>
      <c r="F1264" s="737" t="s">
        <v>3126</v>
      </c>
      <c r="G1264" s="737" t="s">
        <v>3302</v>
      </c>
      <c r="H1264" s="737" t="s">
        <v>1499</v>
      </c>
      <c r="I1264" s="737" t="s">
        <v>1723</v>
      </c>
      <c r="J1264" s="737" t="s">
        <v>2927</v>
      </c>
      <c r="K1264" s="737" t="s">
        <v>2930</v>
      </c>
      <c r="L1264" s="738">
        <v>484.75</v>
      </c>
      <c r="M1264" s="738">
        <v>3393.25</v>
      </c>
      <c r="N1264" s="737">
        <v>7</v>
      </c>
      <c r="O1264" s="820">
        <v>2</v>
      </c>
      <c r="P1264" s="738">
        <v>1454.25</v>
      </c>
      <c r="Q1264" s="753">
        <v>0.42857142857142855</v>
      </c>
      <c r="R1264" s="737">
        <v>3</v>
      </c>
      <c r="S1264" s="753">
        <v>0.42857142857142855</v>
      </c>
      <c r="T1264" s="820">
        <v>1</v>
      </c>
      <c r="U1264" s="776">
        <v>0.5</v>
      </c>
    </row>
    <row r="1265" spans="1:21" ht="14.4" customHeight="1" x14ac:dyDescent="0.3">
      <c r="A1265" s="736">
        <v>21</v>
      </c>
      <c r="B1265" s="737" t="s">
        <v>2715</v>
      </c>
      <c r="C1265" s="737" t="s">
        <v>3131</v>
      </c>
      <c r="D1265" s="818" t="s">
        <v>4783</v>
      </c>
      <c r="E1265" s="819" t="s">
        <v>3167</v>
      </c>
      <c r="F1265" s="737" t="s">
        <v>3126</v>
      </c>
      <c r="G1265" s="737" t="s">
        <v>3302</v>
      </c>
      <c r="H1265" s="737" t="s">
        <v>555</v>
      </c>
      <c r="I1265" s="737" t="s">
        <v>2198</v>
      </c>
      <c r="J1265" s="737" t="s">
        <v>3371</v>
      </c>
      <c r="K1265" s="737" t="s">
        <v>3480</v>
      </c>
      <c r="L1265" s="738">
        <v>5322.08</v>
      </c>
      <c r="M1265" s="738">
        <v>10644.16</v>
      </c>
      <c r="N1265" s="737">
        <v>2</v>
      </c>
      <c r="O1265" s="820">
        <v>1</v>
      </c>
      <c r="P1265" s="738">
        <v>10644.16</v>
      </c>
      <c r="Q1265" s="753">
        <v>1</v>
      </c>
      <c r="R1265" s="737">
        <v>2</v>
      </c>
      <c r="S1265" s="753">
        <v>1</v>
      </c>
      <c r="T1265" s="820">
        <v>1</v>
      </c>
      <c r="U1265" s="776">
        <v>1</v>
      </c>
    </row>
    <row r="1266" spans="1:21" ht="14.4" customHeight="1" x14ac:dyDescent="0.3">
      <c r="A1266" s="736">
        <v>21</v>
      </c>
      <c r="B1266" s="737" t="s">
        <v>2715</v>
      </c>
      <c r="C1266" s="737" t="s">
        <v>3131</v>
      </c>
      <c r="D1266" s="818" t="s">
        <v>4783</v>
      </c>
      <c r="E1266" s="819" t="s">
        <v>3167</v>
      </c>
      <c r="F1266" s="737" t="s">
        <v>3126</v>
      </c>
      <c r="G1266" s="737" t="s">
        <v>3302</v>
      </c>
      <c r="H1266" s="737" t="s">
        <v>555</v>
      </c>
      <c r="I1266" s="737" t="s">
        <v>4385</v>
      </c>
      <c r="J1266" s="737" t="s">
        <v>3824</v>
      </c>
      <c r="K1266" s="737" t="s">
        <v>4386</v>
      </c>
      <c r="L1266" s="738">
        <v>232.68</v>
      </c>
      <c r="M1266" s="738">
        <v>698.04</v>
      </c>
      <c r="N1266" s="737">
        <v>3</v>
      </c>
      <c r="O1266" s="820">
        <v>1</v>
      </c>
      <c r="P1266" s="738"/>
      <c r="Q1266" s="753">
        <v>0</v>
      </c>
      <c r="R1266" s="737"/>
      <c r="S1266" s="753">
        <v>0</v>
      </c>
      <c r="T1266" s="820"/>
      <c r="U1266" s="776">
        <v>0</v>
      </c>
    </row>
    <row r="1267" spans="1:21" ht="14.4" customHeight="1" x14ac:dyDescent="0.3">
      <c r="A1267" s="736">
        <v>21</v>
      </c>
      <c r="B1267" s="737" t="s">
        <v>2715</v>
      </c>
      <c r="C1267" s="737" t="s">
        <v>3131</v>
      </c>
      <c r="D1267" s="818" t="s">
        <v>4783</v>
      </c>
      <c r="E1267" s="819" t="s">
        <v>3167</v>
      </c>
      <c r="F1267" s="737" t="s">
        <v>3126</v>
      </c>
      <c r="G1267" s="737" t="s">
        <v>3302</v>
      </c>
      <c r="H1267" s="737" t="s">
        <v>1499</v>
      </c>
      <c r="I1267" s="737" t="s">
        <v>1654</v>
      </c>
      <c r="J1267" s="737" t="s">
        <v>2927</v>
      </c>
      <c r="K1267" s="737" t="s">
        <v>2929</v>
      </c>
      <c r="L1267" s="738">
        <v>1454.23</v>
      </c>
      <c r="M1267" s="738">
        <v>4362.6900000000005</v>
      </c>
      <c r="N1267" s="737">
        <v>3</v>
      </c>
      <c r="O1267" s="820">
        <v>1</v>
      </c>
      <c r="P1267" s="738">
        <v>4362.6900000000005</v>
      </c>
      <c r="Q1267" s="753">
        <v>1</v>
      </c>
      <c r="R1267" s="737">
        <v>3</v>
      </c>
      <c r="S1267" s="753">
        <v>1</v>
      </c>
      <c r="T1267" s="820">
        <v>1</v>
      </c>
      <c r="U1267" s="776">
        <v>1</v>
      </c>
    </row>
    <row r="1268" spans="1:21" ht="14.4" customHeight="1" x14ac:dyDescent="0.3">
      <c r="A1268" s="736">
        <v>21</v>
      </c>
      <c r="B1268" s="737" t="s">
        <v>2715</v>
      </c>
      <c r="C1268" s="737" t="s">
        <v>3131</v>
      </c>
      <c r="D1268" s="818" t="s">
        <v>4783</v>
      </c>
      <c r="E1268" s="819" t="s">
        <v>3167</v>
      </c>
      <c r="F1268" s="737" t="s">
        <v>3126</v>
      </c>
      <c r="G1268" s="737" t="s">
        <v>3222</v>
      </c>
      <c r="H1268" s="737" t="s">
        <v>555</v>
      </c>
      <c r="I1268" s="737" t="s">
        <v>906</v>
      </c>
      <c r="J1268" s="737" t="s">
        <v>907</v>
      </c>
      <c r="K1268" s="737" t="s">
        <v>3223</v>
      </c>
      <c r="L1268" s="738">
        <v>42.51</v>
      </c>
      <c r="M1268" s="738">
        <v>127.53</v>
      </c>
      <c r="N1268" s="737">
        <v>3</v>
      </c>
      <c r="O1268" s="820">
        <v>1</v>
      </c>
      <c r="P1268" s="738">
        <v>127.53</v>
      </c>
      <c r="Q1268" s="753">
        <v>1</v>
      </c>
      <c r="R1268" s="737">
        <v>3</v>
      </c>
      <c r="S1268" s="753">
        <v>1</v>
      </c>
      <c r="T1268" s="820">
        <v>1</v>
      </c>
      <c r="U1268" s="776">
        <v>1</v>
      </c>
    </row>
    <row r="1269" spans="1:21" ht="14.4" customHeight="1" x14ac:dyDescent="0.3">
      <c r="A1269" s="736">
        <v>21</v>
      </c>
      <c r="B1269" s="737" t="s">
        <v>2715</v>
      </c>
      <c r="C1269" s="737" t="s">
        <v>3131</v>
      </c>
      <c r="D1269" s="818" t="s">
        <v>4783</v>
      </c>
      <c r="E1269" s="819" t="s">
        <v>3167</v>
      </c>
      <c r="F1269" s="737" t="s">
        <v>3126</v>
      </c>
      <c r="G1269" s="737" t="s">
        <v>3373</v>
      </c>
      <c r="H1269" s="737" t="s">
        <v>555</v>
      </c>
      <c r="I1269" s="737" t="s">
        <v>4387</v>
      </c>
      <c r="J1269" s="737" t="s">
        <v>3055</v>
      </c>
      <c r="K1269" s="737" t="s">
        <v>4388</v>
      </c>
      <c r="L1269" s="738">
        <v>565.94000000000005</v>
      </c>
      <c r="M1269" s="738">
        <v>2829.7000000000003</v>
      </c>
      <c r="N1269" s="737">
        <v>5</v>
      </c>
      <c r="O1269" s="820">
        <v>3</v>
      </c>
      <c r="P1269" s="738">
        <v>1131.8800000000001</v>
      </c>
      <c r="Q1269" s="753">
        <v>0.4</v>
      </c>
      <c r="R1269" s="737">
        <v>2</v>
      </c>
      <c r="S1269" s="753">
        <v>0.4</v>
      </c>
      <c r="T1269" s="820">
        <v>1</v>
      </c>
      <c r="U1269" s="776">
        <v>0.33333333333333331</v>
      </c>
    </row>
    <row r="1270" spans="1:21" ht="14.4" customHeight="1" x14ac:dyDescent="0.3">
      <c r="A1270" s="736">
        <v>21</v>
      </c>
      <c r="B1270" s="737" t="s">
        <v>2715</v>
      </c>
      <c r="C1270" s="737" t="s">
        <v>3131</v>
      </c>
      <c r="D1270" s="818" t="s">
        <v>4783</v>
      </c>
      <c r="E1270" s="819" t="s">
        <v>3167</v>
      </c>
      <c r="F1270" s="737" t="s">
        <v>3126</v>
      </c>
      <c r="G1270" s="737" t="s">
        <v>3373</v>
      </c>
      <c r="H1270" s="737" t="s">
        <v>555</v>
      </c>
      <c r="I1270" s="737" t="s">
        <v>1908</v>
      </c>
      <c r="J1270" s="737" t="s">
        <v>3055</v>
      </c>
      <c r="K1270" s="737" t="s">
        <v>3374</v>
      </c>
      <c r="L1270" s="738">
        <v>537.12</v>
      </c>
      <c r="M1270" s="738">
        <v>1074.24</v>
      </c>
      <c r="N1270" s="737">
        <v>2</v>
      </c>
      <c r="O1270" s="820">
        <v>1.5</v>
      </c>
      <c r="P1270" s="738">
        <v>537.12</v>
      </c>
      <c r="Q1270" s="753">
        <v>0.5</v>
      </c>
      <c r="R1270" s="737">
        <v>1</v>
      </c>
      <c r="S1270" s="753">
        <v>0.5</v>
      </c>
      <c r="T1270" s="820">
        <v>1</v>
      </c>
      <c r="U1270" s="776">
        <v>0.66666666666666663</v>
      </c>
    </row>
    <row r="1271" spans="1:21" ht="14.4" customHeight="1" x14ac:dyDescent="0.3">
      <c r="A1271" s="736">
        <v>21</v>
      </c>
      <c r="B1271" s="737" t="s">
        <v>2715</v>
      </c>
      <c r="C1271" s="737" t="s">
        <v>3131</v>
      </c>
      <c r="D1271" s="818" t="s">
        <v>4783</v>
      </c>
      <c r="E1271" s="819" t="s">
        <v>3167</v>
      </c>
      <c r="F1271" s="737" t="s">
        <v>3126</v>
      </c>
      <c r="G1271" s="737" t="s">
        <v>3373</v>
      </c>
      <c r="H1271" s="737" t="s">
        <v>555</v>
      </c>
      <c r="I1271" s="737" t="s">
        <v>845</v>
      </c>
      <c r="J1271" s="737" t="s">
        <v>3055</v>
      </c>
      <c r="K1271" s="737" t="s">
        <v>3375</v>
      </c>
      <c r="L1271" s="738">
        <v>848.49</v>
      </c>
      <c r="M1271" s="738">
        <v>3393.96</v>
      </c>
      <c r="N1271" s="737">
        <v>4</v>
      </c>
      <c r="O1271" s="820">
        <v>2.5</v>
      </c>
      <c r="P1271" s="738">
        <v>2545.4700000000003</v>
      </c>
      <c r="Q1271" s="753">
        <v>0.75000000000000011</v>
      </c>
      <c r="R1271" s="737">
        <v>3</v>
      </c>
      <c r="S1271" s="753">
        <v>0.75</v>
      </c>
      <c r="T1271" s="820">
        <v>1.5</v>
      </c>
      <c r="U1271" s="776">
        <v>0.6</v>
      </c>
    </row>
    <row r="1272" spans="1:21" ht="14.4" customHeight="1" x14ac:dyDescent="0.3">
      <c r="A1272" s="736">
        <v>21</v>
      </c>
      <c r="B1272" s="737" t="s">
        <v>2715</v>
      </c>
      <c r="C1272" s="737" t="s">
        <v>3131</v>
      </c>
      <c r="D1272" s="818" t="s">
        <v>4783</v>
      </c>
      <c r="E1272" s="819" t="s">
        <v>3167</v>
      </c>
      <c r="F1272" s="737" t="s">
        <v>3126</v>
      </c>
      <c r="G1272" s="737" t="s">
        <v>4163</v>
      </c>
      <c r="H1272" s="737" t="s">
        <v>555</v>
      </c>
      <c r="I1272" s="737" t="s">
        <v>4389</v>
      </c>
      <c r="J1272" s="737" t="s">
        <v>4390</v>
      </c>
      <c r="K1272" s="737" t="s">
        <v>4391</v>
      </c>
      <c r="L1272" s="738">
        <v>0</v>
      </c>
      <c r="M1272" s="738">
        <v>0</v>
      </c>
      <c r="N1272" s="737">
        <v>1</v>
      </c>
      <c r="O1272" s="820">
        <v>0.5</v>
      </c>
      <c r="P1272" s="738">
        <v>0</v>
      </c>
      <c r="Q1272" s="753"/>
      <c r="R1272" s="737">
        <v>1</v>
      </c>
      <c r="S1272" s="753">
        <v>1</v>
      </c>
      <c r="T1272" s="820">
        <v>0.5</v>
      </c>
      <c r="U1272" s="776">
        <v>1</v>
      </c>
    </row>
    <row r="1273" spans="1:21" ht="14.4" customHeight="1" x14ac:dyDescent="0.3">
      <c r="A1273" s="736">
        <v>21</v>
      </c>
      <c r="B1273" s="737" t="s">
        <v>2715</v>
      </c>
      <c r="C1273" s="737" t="s">
        <v>3131</v>
      </c>
      <c r="D1273" s="818" t="s">
        <v>4783</v>
      </c>
      <c r="E1273" s="819" t="s">
        <v>3167</v>
      </c>
      <c r="F1273" s="737" t="s">
        <v>3126</v>
      </c>
      <c r="G1273" s="737" t="s">
        <v>4392</v>
      </c>
      <c r="H1273" s="737" t="s">
        <v>555</v>
      </c>
      <c r="I1273" s="737" t="s">
        <v>698</v>
      </c>
      <c r="J1273" s="737" t="s">
        <v>4393</v>
      </c>
      <c r="K1273" s="737" t="s">
        <v>4394</v>
      </c>
      <c r="L1273" s="738">
        <v>0</v>
      </c>
      <c r="M1273" s="738">
        <v>0</v>
      </c>
      <c r="N1273" s="737">
        <v>1</v>
      </c>
      <c r="O1273" s="820">
        <v>0.5</v>
      </c>
      <c r="P1273" s="738">
        <v>0</v>
      </c>
      <c r="Q1273" s="753"/>
      <c r="R1273" s="737">
        <v>1</v>
      </c>
      <c r="S1273" s="753">
        <v>1</v>
      </c>
      <c r="T1273" s="820">
        <v>0.5</v>
      </c>
      <c r="U1273" s="776">
        <v>1</v>
      </c>
    </row>
    <row r="1274" spans="1:21" ht="14.4" customHeight="1" x14ac:dyDescent="0.3">
      <c r="A1274" s="736">
        <v>21</v>
      </c>
      <c r="B1274" s="737" t="s">
        <v>2715</v>
      </c>
      <c r="C1274" s="737" t="s">
        <v>3131</v>
      </c>
      <c r="D1274" s="818" t="s">
        <v>4783</v>
      </c>
      <c r="E1274" s="819" t="s">
        <v>3167</v>
      </c>
      <c r="F1274" s="737" t="s">
        <v>3126</v>
      </c>
      <c r="G1274" s="737" t="s">
        <v>3224</v>
      </c>
      <c r="H1274" s="737" t="s">
        <v>555</v>
      </c>
      <c r="I1274" s="737" t="s">
        <v>806</v>
      </c>
      <c r="J1274" s="737" t="s">
        <v>807</v>
      </c>
      <c r="K1274" s="737" t="s">
        <v>3225</v>
      </c>
      <c r="L1274" s="738">
        <v>107.27</v>
      </c>
      <c r="M1274" s="738">
        <v>107.27</v>
      </c>
      <c r="N1274" s="737">
        <v>1</v>
      </c>
      <c r="O1274" s="820">
        <v>1</v>
      </c>
      <c r="P1274" s="738">
        <v>107.27</v>
      </c>
      <c r="Q1274" s="753">
        <v>1</v>
      </c>
      <c r="R1274" s="737">
        <v>1</v>
      </c>
      <c r="S1274" s="753">
        <v>1</v>
      </c>
      <c r="T1274" s="820">
        <v>1</v>
      </c>
      <c r="U1274" s="776">
        <v>1</v>
      </c>
    </row>
    <row r="1275" spans="1:21" ht="14.4" customHeight="1" x14ac:dyDescent="0.3">
      <c r="A1275" s="736">
        <v>21</v>
      </c>
      <c r="B1275" s="737" t="s">
        <v>2715</v>
      </c>
      <c r="C1275" s="737" t="s">
        <v>3131</v>
      </c>
      <c r="D1275" s="818" t="s">
        <v>4783</v>
      </c>
      <c r="E1275" s="819" t="s">
        <v>3167</v>
      </c>
      <c r="F1275" s="737" t="s">
        <v>3126</v>
      </c>
      <c r="G1275" s="737" t="s">
        <v>3224</v>
      </c>
      <c r="H1275" s="737" t="s">
        <v>555</v>
      </c>
      <c r="I1275" s="737" t="s">
        <v>3226</v>
      </c>
      <c r="J1275" s="737" t="s">
        <v>807</v>
      </c>
      <c r="K1275" s="737" t="s">
        <v>3225</v>
      </c>
      <c r="L1275" s="738">
        <v>107.27</v>
      </c>
      <c r="M1275" s="738">
        <v>965.43000000000006</v>
      </c>
      <c r="N1275" s="737">
        <v>9</v>
      </c>
      <c r="O1275" s="820">
        <v>5</v>
      </c>
      <c r="P1275" s="738">
        <v>536.35</v>
      </c>
      <c r="Q1275" s="753">
        <v>0.55555555555555558</v>
      </c>
      <c r="R1275" s="737">
        <v>5</v>
      </c>
      <c r="S1275" s="753">
        <v>0.55555555555555558</v>
      </c>
      <c r="T1275" s="820">
        <v>3</v>
      </c>
      <c r="U1275" s="776">
        <v>0.6</v>
      </c>
    </row>
    <row r="1276" spans="1:21" ht="14.4" customHeight="1" x14ac:dyDescent="0.3">
      <c r="A1276" s="736">
        <v>21</v>
      </c>
      <c r="B1276" s="737" t="s">
        <v>2715</v>
      </c>
      <c r="C1276" s="737" t="s">
        <v>3131</v>
      </c>
      <c r="D1276" s="818" t="s">
        <v>4783</v>
      </c>
      <c r="E1276" s="819" t="s">
        <v>3167</v>
      </c>
      <c r="F1276" s="737" t="s">
        <v>3126</v>
      </c>
      <c r="G1276" s="737" t="s">
        <v>4090</v>
      </c>
      <c r="H1276" s="737" t="s">
        <v>555</v>
      </c>
      <c r="I1276" s="737" t="s">
        <v>4091</v>
      </c>
      <c r="J1276" s="737" t="s">
        <v>4092</v>
      </c>
      <c r="K1276" s="737" t="s">
        <v>4093</v>
      </c>
      <c r="L1276" s="738">
        <v>79.64</v>
      </c>
      <c r="M1276" s="738">
        <v>79.64</v>
      </c>
      <c r="N1276" s="737">
        <v>1</v>
      </c>
      <c r="O1276" s="820">
        <v>0.5</v>
      </c>
      <c r="P1276" s="738">
        <v>79.64</v>
      </c>
      <c r="Q1276" s="753">
        <v>1</v>
      </c>
      <c r="R1276" s="737">
        <v>1</v>
      </c>
      <c r="S1276" s="753">
        <v>1</v>
      </c>
      <c r="T1276" s="820">
        <v>0.5</v>
      </c>
      <c r="U1276" s="776">
        <v>1</v>
      </c>
    </row>
    <row r="1277" spans="1:21" ht="14.4" customHeight="1" x14ac:dyDescent="0.3">
      <c r="A1277" s="736">
        <v>21</v>
      </c>
      <c r="B1277" s="737" t="s">
        <v>2715</v>
      </c>
      <c r="C1277" s="737" t="s">
        <v>3131</v>
      </c>
      <c r="D1277" s="818" t="s">
        <v>4783</v>
      </c>
      <c r="E1277" s="819" t="s">
        <v>3167</v>
      </c>
      <c r="F1277" s="737" t="s">
        <v>3126</v>
      </c>
      <c r="G1277" s="737" t="s">
        <v>4395</v>
      </c>
      <c r="H1277" s="737" t="s">
        <v>555</v>
      </c>
      <c r="I1277" s="737" t="s">
        <v>4396</v>
      </c>
      <c r="J1277" s="737" t="s">
        <v>4397</v>
      </c>
      <c r="K1277" s="737" t="s">
        <v>4398</v>
      </c>
      <c r="L1277" s="738">
        <v>908.53</v>
      </c>
      <c r="M1277" s="738">
        <v>1817.06</v>
      </c>
      <c r="N1277" s="737">
        <v>2</v>
      </c>
      <c r="O1277" s="820">
        <v>1</v>
      </c>
      <c r="P1277" s="738">
        <v>1817.06</v>
      </c>
      <c r="Q1277" s="753">
        <v>1</v>
      </c>
      <c r="R1277" s="737">
        <v>2</v>
      </c>
      <c r="S1277" s="753">
        <v>1</v>
      </c>
      <c r="T1277" s="820">
        <v>1</v>
      </c>
      <c r="U1277" s="776">
        <v>1</v>
      </c>
    </row>
    <row r="1278" spans="1:21" ht="14.4" customHeight="1" x14ac:dyDescent="0.3">
      <c r="A1278" s="736">
        <v>21</v>
      </c>
      <c r="B1278" s="737" t="s">
        <v>2715</v>
      </c>
      <c r="C1278" s="737" t="s">
        <v>3131</v>
      </c>
      <c r="D1278" s="818" t="s">
        <v>4783</v>
      </c>
      <c r="E1278" s="819" t="s">
        <v>3167</v>
      </c>
      <c r="F1278" s="737" t="s">
        <v>3126</v>
      </c>
      <c r="G1278" s="737" t="s">
        <v>3227</v>
      </c>
      <c r="H1278" s="737" t="s">
        <v>555</v>
      </c>
      <c r="I1278" s="737" t="s">
        <v>718</v>
      </c>
      <c r="J1278" s="737" t="s">
        <v>719</v>
      </c>
      <c r="K1278" s="737" t="s">
        <v>3435</v>
      </c>
      <c r="L1278" s="738">
        <v>55.01</v>
      </c>
      <c r="M1278" s="738">
        <v>110.02</v>
      </c>
      <c r="N1278" s="737">
        <v>2</v>
      </c>
      <c r="O1278" s="820">
        <v>2</v>
      </c>
      <c r="P1278" s="738">
        <v>55.01</v>
      </c>
      <c r="Q1278" s="753">
        <v>0.5</v>
      </c>
      <c r="R1278" s="737">
        <v>1</v>
      </c>
      <c r="S1278" s="753">
        <v>0.5</v>
      </c>
      <c r="T1278" s="820">
        <v>1</v>
      </c>
      <c r="U1278" s="776">
        <v>0.5</v>
      </c>
    </row>
    <row r="1279" spans="1:21" ht="14.4" customHeight="1" x14ac:dyDescent="0.3">
      <c r="A1279" s="736">
        <v>21</v>
      </c>
      <c r="B1279" s="737" t="s">
        <v>2715</v>
      </c>
      <c r="C1279" s="737" t="s">
        <v>3131</v>
      </c>
      <c r="D1279" s="818" t="s">
        <v>4783</v>
      </c>
      <c r="E1279" s="819" t="s">
        <v>3167</v>
      </c>
      <c r="F1279" s="737" t="s">
        <v>3126</v>
      </c>
      <c r="G1279" s="737" t="s">
        <v>4399</v>
      </c>
      <c r="H1279" s="737" t="s">
        <v>555</v>
      </c>
      <c r="I1279" s="737" t="s">
        <v>4400</v>
      </c>
      <c r="J1279" s="737" t="s">
        <v>4401</v>
      </c>
      <c r="K1279" s="737" t="s">
        <v>4402</v>
      </c>
      <c r="L1279" s="738">
        <v>34.15</v>
      </c>
      <c r="M1279" s="738">
        <v>34.15</v>
      </c>
      <c r="N1279" s="737">
        <v>1</v>
      </c>
      <c r="O1279" s="820">
        <v>0.5</v>
      </c>
      <c r="P1279" s="738"/>
      <c r="Q1279" s="753">
        <v>0</v>
      </c>
      <c r="R1279" s="737"/>
      <c r="S1279" s="753">
        <v>0</v>
      </c>
      <c r="T1279" s="820"/>
      <c r="U1279" s="776">
        <v>0</v>
      </c>
    </row>
    <row r="1280" spans="1:21" ht="14.4" customHeight="1" x14ac:dyDescent="0.3">
      <c r="A1280" s="736">
        <v>21</v>
      </c>
      <c r="B1280" s="737" t="s">
        <v>2715</v>
      </c>
      <c r="C1280" s="737" t="s">
        <v>3131</v>
      </c>
      <c r="D1280" s="818" t="s">
        <v>4783</v>
      </c>
      <c r="E1280" s="819" t="s">
        <v>3167</v>
      </c>
      <c r="F1280" s="737" t="s">
        <v>3126</v>
      </c>
      <c r="G1280" s="737" t="s">
        <v>3486</v>
      </c>
      <c r="H1280" s="737" t="s">
        <v>555</v>
      </c>
      <c r="I1280" s="737" t="s">
        <v>3487</v>
      </c>
      <c r="J1280" s="737" t="s">
        <v>3488</v>
      </c>
      <c r="K1280" s="737" t="s">
        <v>3489</v>
      </c>
      <c r="L1280" s="738">
        <v>60.9</v>
      </c>
      <c r="M1280" s="738">
        <v>243.6</v>
      </c>
      <c r="N1280" s="737">
        <v>4</v>
      </c>
      <c r="O1280" s="820">
        <v>1.5</v>
      </c>
      <c r="P1280" s="738">
        <v>243.6</v>
      </c>
      <c r="Q1280" s="753">
        <v>1</v>
      </c>
      <c r="R1280" s="737">
        <v>4</v>
      </c>
      <c r="S1280" s="753">
        <v>1</v>
      </c>
      <c r="T1280" s="820">
        <v>1.5</v>
      </c>
      <c r="U1280" s="776">
        <v>1</v>
      </c>
    </row>
    <row r="1281" spans="1:21" ht="14.4" customHeight="1" x14ac:dyDescent="0.3">
      <c r="A1281" s="736">
        <v>21</v>
      </c>
      <c r="B1281" s="737" t="s">
        <v>2715</v>
      </c>
      <c r="C1281" s="737" t="s">
        <v>3131</v>
      </c>
      <c r="D1281" s="818" t="s">
        <v>4783</v>
      </c>
      <c r="E1281" s="819" t="s">
        <v>3167</v>
      </c>
      <c r="F1281" s="737" t="s">
        <v>3126</v>
      </c>
      <c r="G1281" s="737" t="s">
        <v>3609</v>
      </c>
      <c r="H1281" s="737" t="s">
        <v>1499</v>
      </c>
      <c r="I1281" s="737" t="s">
        <v>3610</v>
      </c>
      <c r="J1281" s="737" t="s">
        <v>3611</v>
      </c>
      <c r="K1281" s="737" t="s">
        <v>3612</v>
      </c>
      <c r="L1281" s="738">
        <v>2179.9299999999998</v>
      </c>
      <c r="M1281" s="738">
        <v>4359.8599999999997</v>
      </c>
      <c r="N1281" s="737">
        <v>2</v>
      </c>
      <c r="O1281" s="820">
        <v>0.5</v>
      </c>
      <c r="P1281" s="738">
        <v>4359.8599999999997</v>
      </c>
      <c r="Q1281" s="753">
        <v>1</v>
      </c>
      <c r="R1281" s="737">
        <v>2</v>
      </c>
      <c r="S1281" s="753">
        <v>1</v>
      </c>
      <c r="T1281" s="820">
        <v>0.5</v>
      </c>
      <c r="U1281" s="776">
        <v>1</v>
      </c>
    </row>
    <row r="1282" spans="1:21" ht="14.4" customHeight="1" x14ac:dyDescent="0.3">
      <c r="A1282" s="736">
        <v>21</v>
      </c>
      <c r="B1282" s="737" t="s">
        <v>2715</v>
      </c>
      <c r="C1282" s="737" t="s">
        <v>3131</v>
      </c>
      <c r="D1282" s="818" t="s">
        <v>4783</v>
      </c>
      <c r="E1282" s="819" t="s">
        <v>3167</v>
      </c>
      <c r="F1282" s="737" t="s">
        <v>3126</v>
      </c>
      <c r="G1282" s="737" t="s">
        <v>3613</v>
      </c>
      <c r="H1282" s="737" t="s">
        <v>555</v>
      </c>
      <c r="I1282" s="737" t="s">
        <v>3614</v>
      </c>
      <c r="J1282" s="737" t="s">
        <v>3615</v>
      </c>
      <c r="K1282" s="737" t="s">
        <v>3616</v>
      </c>
      <c r="L1282" s="738">
        <v>2615.92</v>
      </c>
      <c r="M1282" s="738">
        <v>2615.92</v>
      </c>
      <c r="N1282" s="737">
        <v>1</v>
      </c>
      <c r="O1282" s="820">
        <v>1</v>
      </c>
      <c r="P1282" s="738">
        <v>2615.92</v>
      </c>
      <c r="Q1282" s="753">
        <v>1</v>
      </c>
      <c r="R1282" s="737">
        <v>1</v>
      </c>
      <c r="S1282" s="753">
        <v>1</v>
      </c>
      <c r="T1282" s="820">
        <v>1</v>
      </c>
      <c r="U1282" s="776">
        <v>1</v>
      </c>
    </row>
    <row r="1283" spans="1:21" ht="14.4" customHeight="1" x14ac:dyDescent="0.3">
      <c r="A1283" s="736">
        <v>21</v>
      </c>
      <c r="B1283" s="737" t="s">
        <v>2715</v>
      </c>
      <c r="C1283" s="737" t="s">
        <v>3131</v>
      </c>
      <c r="D1283" s="818" t="s">
        <v>4783</v>
      </c>
      <c r="E1283" s="819" t="s">
        <v>3167</v>
      </c>
      <c r="F1283" s="737" t="s">
        <v>3126</v>
      </c>
      <c r="G1283" s="737" t="s">
        <v>3490</v>
      </c>
      <c r="H1283" s="737" t="s">
        <v>555</v>
      </c>
      <c r="I1283" s="737" t="s">
        <v>1773</v>
      </c>
      <c r="J1283" s="737" t="s">
        <v>1774</v>
      </c>
      <c r="K1283" s="737" t="s">
        <v>3491</v>
      </c>
      <c r="L1283" s="738">
        <v>48.09</v>
      </c>
      <c r="M1283" s="738">
        <v>48.09</v>
      </c>
      <c r="N1283" s="737">
        <v>1</v>
      </c>
      <c r="O1283" s="820">
        <v>1</v>
      </c>
      <c r="P1283" s="738">
        <v>48.09</v>
      </c>
      <c r="Q1283" s="753">
        <v>1</v>
      </c>
      <c r="R1283" s="737">
        <v>1</v>
      </c>
      <c r="S1283" s="753">
        <v>1</v>
      </c>
      <c r="T1283" s="820">
        <v>1</v>
      </c>
      <c r="U1283" s="776">
        <v>1</v>
      </c>
    </row>
    <row r="1284" spans="1:21" ht="14.4" customHeight="1" x14ac:dyDescent="0.3">
      <c r="A1284" s="736">
        <v>21</v>
      </c>
      <c r="B1284" s="737" t="s">
        <v>2715</v>
      </c>
      <c r="C1284" s="737" t="s">
        <v>3131</v>
      </c>
      <c r="D1284" s="818" t="s">
        <v>4783</v>
      </c>
      <c r="E1284" s="819" t="s">
        <v>3167</v>
      </c>
      <c r="F1284" s="737" t="s">
        <v>3126</v>
      </c>
      <c r="G1284" s="737" t="s">
        <v>3617</v>
      </c>
      <c r="H1284" s="737" t="s">
        <v>555</v>
      </c>
      <c r="I1284" s="737" t="s">
        <v>4403</v>
      </c>
      <c r="J1284" s="737" t="s">
        <v>4404</v>
      </c>
      <c r="K1284" s="737" t="s">
        <v>3619</v>
      </c>
      <c r="L1284" s="738">
        <v>114</v>
      </c>
      <c r="M1284" s="738">
        <v>114</v>
      </c>
      <c r="N1284" s="737">
        <v>1</v>
      </c>
      <c r="O1284" s="820">
        <v>1</v>
      </c>
      <c r="P1284" s="738">
        <v>114</v>
      </c>
      <c r="Q1284" s="753">
        <v>1</v>
      </c>
      <c r="R1284" s="737">
        <v>1</v>
      </c>
      <c r="S1284" s="753">
        <v>1</v>
      </c>
      <c r="T1284" s="820">
        <v>1</v>
      </c>
      <c r="U1284" s="776">
        <v>1</v>
      </c>
    </row>
    <row r="1285" spans="1:21" ht="14.4" customHeight="1" x14ac:dyDescent="0.3">
      <c r="A1285" s="736">
        <v>21</v>
      </c>
      <c r="B1285" s="737" t="s">
        <v>2715</v>
      </c>
      <c r="C1285" s="737" t="s">
        <v>3131</v>
      </c>
      <c r="D1285" s="818" t="s">
        <v>4783</v>
      </c>
      <c r="E1285" s="819" t="s">
        <v>3167</v>
      </c>
      <c r="F1285" s="737" t="s">
        <v>3126</v>
      </c>
      <c r="G1285" s="737" t="s">
        <v>3764</v>
      </c>
      <c r="H1285" s="737" t="s">
        <v>555</v>
      </c>
      <c r="I1285" s="737" t="s">
        <v>3765</v>
      </c>
      <c r="J1285" s="737" t="s">
        <v>1453</v>
      </c>
      <c r="K1285" s="737" t="s">
        <v>3174</v>
      </c>
      <c r="L1285" s="738">
        <v>98.75</v>
      </c>
      <c r="M1285" s="738">
        <v>98.75</v>
      </c>
      <c r="N1285" s="737">
        <v>1</v>
      </c>
      <c r="O1285" s="820">
        <v>1</v>
      </c>
      <c r="P1285" s="738"/>
      <c r="Q1285" s="753">
        <v>0</v>
      </c>
      <c r="R1285" s="737"/>
      <c r="S1285" s="753">
        <v>0</v>
      </c>
      <c r="T1285" s="820"/>
      <c r="U1285" s="776">
        <v>0</v>
      </c>
    </row>
    <row r="1286" spans="1:21" ht="14.4" customHeight="1" x14ac:dyDescent="0.3">
      <c r="A1286" s="736">
        <v>21</v>
      </c>
      <c r="B1286" s="737" t="s">
        <v>2715</v>
      </c>
      <c r="C1286" s="737" t="s">
        <v>3131</v>
      </c>
      <c r="D1286" s="818" t="s">
        <v>4783</v>
      </c>
      <c r="E1286" s="819" t="s">
        <v>3167</v>
      </c>
      <c r="F1286" s="737" t="s">
        <v>3126</v>
      </c>
      <c r="G1286" s="737" t="s">
        <v>3380</v>
      </c>
      <c r="H1286" s="737" t="s">
        <v>555</v>
      </c>
      <c r="I1286" s="737" t="s">
        <v>779</v>
      </c>
      <c r="J1286" s="737" t="s">
        <v>3382</v>
      </c>
      <c r="K1286" s="737" t="s">
        <v>3383</v>
      </c>
      <c r="L1286" s="738">
        <v>38.5</v>
      </c>
      <c r="M1286" s="738">
        <v>77</v>
      </c>
      <c r="N1286" s="737">
        <v>2</v>
      </c>
      <c r="O1286" s="820">
        <v>1</v>
      </c>
      <c r="P1286" s="738"/>
      <c r="Q1286" s="753">
        <v>0</v>
      </c>
      <c r="R1286" s="737"/>
      <c r="S1286" s="753">
        <v>0</v>
      </c>
      <c r="T1286" s="820"/>
      <c r="U1286" s="776">
        <v>0</v>
      </c>
    </row>
    <row r="1287" spans="1:21" ht="14.4" customHeight="1" x14ac:dyDescent="0.3">
      <c r="A1287" s="736">
        <v>21</v>
      </c>
      <c r="B1287" s="737" t="s">
        <v>2715</v>
      </c>
      <c r="C1287" s="737" t="s">
        <v>3131</v>
      </c>
      <c r="D1287" s="818" t="s">
        <v>4783</v>
      </c>
      <c r="E1287" s="819" t="s">
        <v>3167</v>
      </c>
      <c r="F1287" s="737" t="s">
        <v>3126</v>
      </c>
      <c r="G1287" s="737" t="s">
        <v>4097</v>
      </c>
      <c r="H1287" s="737" t="s">
        <v>555</v>
      </c>
      <c r="I1287" s="737" t="s">
        <v>4405</v>
      </c>
      <c r="J1287" s="737" t="s">
        <v>1800</v>
      </c>
      <c r="K1287" s="737" t="s">
        <v>4406</v>
      </c>
      <c r="L1287" s="738">
        <v>69.59</v>
      </c>
      <c r="M1287" s="738">
        <v>139.18</v>
      </c>
      <c r="N1287" s="737">
        <v>2</v>
      </c>
      <c r="O1287" s="820">
        <v>0.5</v>
      </c>
      <c r="P1287" s="738">
        <v>139.18</v>
      </c>
      <c r="Q1287" s="753">
        <v>1</v>
      </c>
      <c r="R1287" s="737">
        <v>2</v>
      </c>
      <c r="S1287" s="753">
        <v>1</v>
      </c>
      <c r="T1287" s="820">
        <v>0.5</v>
      </c>
      <c r="U1287" s="776">
        <v>1</v>
      </c>
    </row>
    <row r="1288" spans="1:21" ht="14.4" customHeight="1" x14ac:dyDescent="0.3">
      <c r="A1288" s="736">
        <v>21</v>
      </c>
      <c r="B1288" s="737" t="s">
        <v>2715</v>
      </c>
      <c r="C1288" s="737" t="s">
        <v>3131</v>
      </c>
      <c r="D1288" s="818" t="s">
        <v>4783</v>
      </c>
      <c r="E1288" s="819" t="s">
        <v>3167</v>
      </c>
      <c r="F1288" s="737" t="s">
        <v>3126</v>
      </c>
      <c r="G1288" s="737" t="s">
        <v>3825</v>
      </c>
      <c r="H1288" s="737" t="s">
        <v>555</v>
      </c>
      <c r="I1288" s="737" t="s">
        <v>3826</v>
      </c>
      <c r="J1288" s="737" t="s">
        <v>3827</v>
      </c>
      <c r="K1288" s="737" t="s">
        <v>3578</v>
      </c>
      <c r="L1288" s="738">
        <v>2950.43</v>
      </c>
      <c r="M1288" s="738">
        <v>14752.149999999998</v>
      </c>
      <c r="N1288" s="737">
        <v>5</v>
      </c>
      <c r="O1288" s="820">
        <v>1.5</v>
      </c>
      <c r="P1288" s="738">
        <v>5900.86</v>
      </c>
      <c r="Q1288" s="753">
        <v>0.4</v>
      </c>
      <c r="R1288" s="737">
        <v>2</v>
      </c>
      <c r="S1288" s="753">
        <v>0.4</v>
      </c>
      <c r="T1288" s="820">
        <v>1</v>
      </c>
      <c r="U1288" s="776">
        <v>0.66666666666666663</v>
      </c>
    </row>
    <row r="1289" spans="1:21" ht="14.4" customHeight="1" x14ac:dyDescent="0.3">
      <c r="A1289" s="736">
        <v>21</v>
      </c>
      <c r="B1289" s="737" t="s">
        <v>2715</v>
      </c>
      <c r="C1289" s="737" t="s">
        <v>3131</v>
      </c>
      <c r="D1289" s="818" t="s">
        <v>4783</v>
      </c>
      <c r="E1289" s="819" t="s">
        <v>3167</v>
      </c>
      <c r="F1289" s="737" t="s">
        <v>3126</v>
      </c>
      <c r="G1289" s="737" t="s">
        <v>3825</v>
      </c>
      <c r="H1289" s="737" t="s">
        <v>555</v>
      </c>
      <c r="I1289" s="737" t="s">
        <v>4314</v>
      </c>
      <c r="J1289" s="737" t="s">
        <v>3827</v>
      </c>
      <c r="K1289" s="737" t="s">
        <v>4315</v>
      </c>
      <c r="L1289" s="738">
        <v>0</v>
      </c>
      <c r="M1289" s="738">
        <v>0</v>
      </c>
      <c r="N1289" s="737">
        <v>1</v>
      </c>
      <c r="O1289" s="820">
        <v>0.5</v>
      </c>
      <c r="P1289" s="738">
        <v>0</v>
      </c>
      <c r="Q1289" s="753"/>
      <c r="R1289" s="737">
        <v>1</v>
      </c>
      <c r="S1289" s="753">
        <v>1</v>
      </c>
      <c r="T1289" s="820">
        <v>0.5</v>
      </c>
      <c r="U1289" s="776">
        <v>1</v>
      </c>
    </row>
    <row r="1290" spans="1:21" ht="14.4" customHeight="1" x14ac:dyDescent="0.3">
      <c r="A1290" s="736">
        <v>21</v>
      </c>
      <c r="B1290" s="737" t="s">
        <v>2715</v>
      </c>
      <c r="C1290" s="737" t="s">
        <v>3131</v>
      </c>
      <c r="D1290" s="818" t="s">
        <v>4783</v>
      </c>
      <c r="E1290" s="819" t="s">
        <v>3167</v>
      </c>
      <c r="F1290" s="737" t="s">
        <v>3126</v>
      </c>
      <c r="G1290" s="737" t="s">
        <v>3493</v>
      </c>
      <c r="H1290" s="737" t="s">
        <v>555</v>
      </c>
      <c r="I1290" s="737" t="s">
        <v>810</v>
      </c>
      <c r="J1290" s="737" t="s">
        <v>3494</v>
      </c>
      <c r="K1290" s="737" t="s">
        <v>3495</v>
      </c>
      <c r="L1290" s="738">
        <v>88.76</v>
      </c>
      <c r="M1290" s="738">
        <v>355.04</v>
      </c>
      <c r="N1290" s="737">
        <v>4</v>
      </c>
      <c r="O1290" s="820">
        <v>0.5</v>
      </c>
      <c r="P1290" s="738">
        <v>355.04</v>
      </c>
      <c r="Q1290" s="753">
        <v>1</v>
      </c>
      <c r="R1290" s="737">
        <v>4</v>
      </c>
      <c r="S1290" s="753">
        <v>1</v>
      </c>
      <c r="T1290" s="820">
        <v>0.5</v>
      </c>
      <c r="U1290" s="776">
        <v>1</v>
      </c>
    </row>
    <row r="1291" spans="1:21" ht="14.4" customHeight="1" x14ac:dyDescent="0.3">
      <c r="A1291" s="736">
        <v>21</v>
      </c>
      <c r="B1291" s="737" t="s">
        <v>2715</v>
      </c>
      <c r="C1291" s="737" t="s">
        <v>3131</v>
      </c>
      <c r="D1291" s="818" t="s">
        <v>4783</v>
      </c>
      <c r="E1291" s="819" t="s">
        <v>3167</v>
      </c>
      <c r="F1291" s="737" t="s">
        <v>3126</v>
      </c>
      <c r="G1291" s="737" t="s">
        <v>4407</v>
      </c>
      <c r="H1291" s="737" t="s">
        <v>555</v>
      </c>
      <c r="I1291" s="737" t="s">
        <v>1211</v>
      </c>
      <c r="J1291" s="737" t="s">
        <v>4408</v>
      </c>
      <c r="K1291" s="737" t="s">
        <v>4409</v>
      </c>
      <c r="L1291" s="738">
        <v>32.28</v>
      </c>
      <c r="M1291" s="738">
        <v>32.28</v>
      </c>
      <c r="N1291" s="737">
        <v>1</v>
      </c>
      <c r="O1291" s="820">
        <v>0.5</v>
      </c>
      <c r="P1291" s="738"/>
      <c r="Q1291" s="753">
        <v>0</v>
      </c>
      <c r="R1291" s="737"/>
      <c r="S1291" s="753">
        <v>0</v>
      </c>
      <c r="T1291" s="820"/>
      <c r="U1291" s="776">
        <v>0</v>
      </c>
    </row>
    <row r="1292" spans="1:21" ht="14.4" customHeight="1" x14ac:dyDescent="0.3">
      <c r="A1292" s="736">
        <v>21</v>
      </c>
      <c r="B1292" s="737" t="s">
        <v>2715</v>
      </c>
      <c r="C1292" s="737" t="s">
        <v>3131</v>
      </c>
      <c r="D1292" s="818" t="s">
        <v>4783</v>
      </c>
      <c r="E1292" s="819" t="s">
        <v>3167</v>
      </c>
      <c r="F1292" s="737" t="s">
        <v>3126</v>
      </c>
      <c r="G1292" s="737" t="s">
        <v>3496</v>
      </c>
      <c r="H1292" s="737" t="s">
        <v>555</v>
      </c>
      <c r="I1292" s="737" t="s">
        <v>3632</v>
      </c>
      <c r="J1292" s="737" t="s">
        <v>3633</v>
      </c>
      <c r="K1292" s="737" t="s">
        <v>3634</v>
      </c>
      <c r="L1292" s="738">
        <v>550.39</v>
      </c>
      <c r="M1292" s="738">
        <v>3302.34</v>
      </c>
      <c r="N1292" s="737">
        <v>6</v>
      </c>
      <c r="O1292" s="820">
        <v>2</v>
      </c>
      <c r="P1292" s="738"/>
      <c r="Q1292" s="753">
        <v>0</v>
      </c>
      <c r="R1292" s="737"/>
      <c r="S1292" s="753">
        <v>0</v>
      </c>
      <c r="T1292" s="820"/>
      <c r="U1292" s="776">
        <v>0</v>
      </c>
    </row>
    <row r="1293" spans="1:21" ht="14.4" customHeight="1" x14ac:dyDescent="0.3">
      <c r="A1293" s="736">
        <v>21</v>
      </c>
      <c r="B1293" s="737" t="s">
        <v>2715</v>
      </c>
      <c r="C1293" s="737" t="s">
        <v>3131</v>
      </c>
      <c r="D1293" s="818" t="s">
        <v>4783</v>
      </c>
      <c r="E1293" s="819" t="s">
        <v>3167</v>
      </c>
      <c r="F1293" s="737" t="s">
        <v>3126</v>
      </c>
      <c r="G1293" s="737" t="s">
        <v>3496</v>
      </c>
      <c r="H1293" s="737" t="s">
        <v>1499</v>
      </c>
      <c r="I1293" s="737" t="s">
        <v>3497</v>
      </c>
      <c r="J1293" s="737" t="s">
        <v>3498</v>
      </c>
      <c r="K1293" s="737" t="s">
        <v>3499</v>
      </c>
      <c r="L1293" s="738">
        <v>550.39</v>
      </c>
      <c r="M1293" s="738">
        <v>9907.02</v>
      </c>
      <c r="N1293" s="737">
        <v>18</v>
      </c>
      <c r="O1293" s="820">
        <v>5.5</v>
      </c>
      <c r="P1293" s="738">
        <v>4953.51</v>
      </c>
      <c r="Q1293" s="753">
        <v>0.5</v>
      </c>
      <c r="R1293" s="737">
        <v>9</v>
      </c>
      <c r="S1293" s="753">
        <v>0.5</v>
      </c>
      <c r="T1293" s="820">
        <v>3</v>
      </c>
      <c r="U1293" s="776">
        <v>0.54545454545454541</v>
      </c>
    </row>
    <row r="1294" spans="1:21" ht="14.4" customHeight="1" x14ac:dyDescent="0.3">
      <c r="A1294" s="736">
        <v>21</v>
      </c>
      <c r="B1294" s="737" t="s">
        <v>2715</v>
      </c>
      <c r="C1294" s="737" t="s">
        <v>3131</v>
      </c>
      <c r="D1294" s="818" t="s">
        <v>4783</v>
      </c>
      <c r="E1294" s="819" t="s">
        <v>3167</v>
      </c>
      <c r="F1294" s="737" t="s">
        <v>3126</v>
      </c>
      <c r="G1294" s="737" t="s">
        <v>3771</v>
      </c>
      <c r="H1294" s="737" t="s">
        <v>1499</v>
      </c>
      <c r="I1294" s="737" t="s">
        <v>4410</v>
      </c>
      <c r="J1294" s="737" t="s">
        <v>4411</v>
      </c>
      <c r="K1294" s="737" t="s">
        <v>4412</v>
      </c>
      <c r="L1294" s="738">
        <v>118.54</v>
      </c>
      <c r="M1294" s="738">
        <v>118.54</v>
      </c>
      <c r="N1294" s="737">
        <v>1</v>
      </c>
      <c r="O1294" s="820">
        <v>1</v>
      </c>
      <c r="P1294" s="738"/>
      <c r="Q1294" s="753">
        <v>0</v>
      </c>
      <c r="R1294" s="737"/>
      <c r="S1294" s="753">
        <v>0</v>
      </c>
      <c r="T1294" s="820"/>
      <c r="U1294" s="776">
        <v>0</v>
      </c>
    </row>
    <row r="1295" spans="1:21" ht="14.4" customHeight="1" x14ac:dyDescent="0.3">
      <c r="A1295" s="736">
        <v>21</v>
      </c>
      <c r="B1295" s="737" t="s">
        <v>2715</v>
      </c>
      <c r="C1295" s="737" t="s">
        <v>3131</v>
      </c>
      <c r="D1295" s="818" t="s">
        <v>4783</v>
      </c>
      <c r="E1295" s="819" t="s">
        <v>3167</v>
      </c>
      <c r="F1295" s="737" t="s">
        <v>3126</v>
      </c>
      <c r="G1295" s="737" t="s">
        <v>3771</v>
      </c>
      <c r="H1295" s="737" t="s">
        <v>1499</v>
      </c>
      <c r="I1295" s="737" t="s">
        <v>4194</v>
      </c>
      <c r="J1295" s="737" t="s">
        <v>4195</v>
      </c>
      <c r="K1295" s="737" t="s">
        <v>4196</v>
      </c>
      <c r="L1295" s="738">
        <v>79.03</v>
      </c>
      <c r="M1295" s="738">
        <v>79.03</v>
      </c>
      <c r="N1295" s="737">
        <v>1</v>
      </c>
      <c r="O1295" s="820">
        <v>0.5</v>
      </c>
      <c r="P1295" s="738"/>
      <c r="Q1295" s="753">
        <v>0</v>
      </c>
      <c r="R1295" s="737"/>
      <c r="S1295" s="753">
        <v>0</v>
      </c>
      <c r="T1295" s="820"/>
      <c r="U1295" s="776">
        <v>0</v>
      </c>
    </row>
    <row r="1296" spans="1:21" ht="14.4" customHeight="1" x14ac:dyDescent="0.3">
      <c r="A1296" s="736">
        <v>21</v>
      </c>
      <c r="B1296" s="737" t="s">
        <v>2715</v>
      </c>
      <c r="C1296" s="737" t="s">
        <v>3131</v>
      </c>
      <c r="D1296" s="818" t="s">
        <v>4783</v>
      </c>
      <c r="E1296" s="819" t="s">
        <v>3167</v>
      </c>
      <c r="F1296" s="737" t="s">
        <v>3126</v>
      </c>
      <c r="G1296" s="737" t="s">
        <v>3771</v>
      </c>
      <c r="H1296" s="737" t="s">
        <v>1499</v>
      </c>
      <c r="I1296" s="737" t="s">
        <v>1573</v>
      </c>
      <c r="J1296" s="737" t="s">
        <v>2889</v>
      </c>
      <c r="K1296" s="737" t="s">
        <v>2891</v>
      </c>
      <c r="L1296" s="738">
        <v>46.07</v>
      </c>
      <c r="M1296" s="738">
        <v>138.21</v>
      </c>
      <c r="N1296" s="737">
        <v>3</v>
      </c>
      <c r="O1296" s="820">
        <v>1.5</v>
      </c>
      <c r="P1296" s="738">
        <v>92.14</v>
      </c>
      <c r="Q1296" s="753">
        <v>0.66666666666666663</v>
      </c>
      <c r="R1296" s="737">
        <v>2</v>
      </c>
      <c r="S1296" s="753">
        <v>0.66666666666666663</v>
      </c>
      <c r="T1296" s="820">
        <v>1</v>
      </c>
      <c r="U1296" s="776">
        <v>0.66666666666666663</v>
      </c>
    </row>
    <row r="1297" spans="1:21" ht="14.4" customHeight="1" x14ac:dyDescent="0.3">
      <c r="A1297" s="736">
        <v>21</v>
      </c>
      <c r="B1297" s="737" t="s">
        <v>2715</v>
      </c>
      <c r="C1297" s="737" t="s">
        <v>3131</v>
      </c>
      <c r="D1297" s="818" t="s">
        <v>4783</v>
      </c>
      <c r="E1297" s="819" t="s">
        <v>3167</v>
      </c>
      <c r="F1297" s="737" t="s">
        <v>3126</v>
      </c>
      <c r="G1297" s="737" t="s">
        <v>3771</v>
      </c>
      <c r="H1297" s="737" t="s">
        <v>1499</v>
      </c>
      <c r="I1297" s="737" t="s">
        <v>4413</v>
      </c>
      <c r="J1297" s="737" t="s">
        <v>2889</v>
      </c>
      <c r="K1297" s="737" t="s">
        <v>4414</v>
      </c>
      <c r="L1297" s="738">
        <v>0</v>
      </c>
      <c r="M1297" s="738">
        <v>0</v>
      </c>
      <c r="N1297" s="737">
        <v>1</v>
      </c>
      <c r="O1297" s="820">
        <v>0.5</v>
      </c>
      <c r="P1297" s="738">
        <v>0</v>
      </c>
      <c r="Q1297" s="753"/>
      <c r="R1297" s="737">
        <v>1</v>
      </c>
      <c r="S1297" s="753">
        <v>1</v>
      </c>
      <c r="T1297" s="820">
        <v>0.5</v>
      </c>
      <c r="U1297" s="776">
        <v>1</v>
      </c>
    </row>
    <row r="1298" spans="1:21" ht="14.4" customHeight="1" x14ac:dyDescent="0.3">
      <c r="A1298" s="736">
        <v>21</v>
      </c>
      <c r="B1298" s="737" t="s">
        <v>2715</v>
      </c>
      <c r="C1298" s="737" t="s">
        <v>3131</v>
      </c>
      <c r="D1298" s="818" t="s">
        <v>4783</v>
      </c>
      <c r="E1298" s="819" t="s">
        <v>3167</v>
      </c>
      <c r="F1298" s="737" t="s">
        <v>3126</v>
      </c>
      <c r="G1298" s="737" t="s">
        <v>3771</v>
      </c>
      <c r="H1298" s="737" t="s">
        <v>1499</v>
      </c>
      <c r="I1298" s="737" t="s">
        <v>4415</v>
      </c>
      <c r="J1298" s="737" t="s">
        <v>2889</v>
      </c>
      <c r="K1298" s="737" t="s">
        <v>4416</v>
      </c>
      <c r="L1298" s="738">
        <v>118.54</v>
      </c>
      <c r="M1298" s="738">
        <v>355.62</v>
      </c>
      <c r="N1298" s="737">
        <v>3</v>
      </c>
      <c r="O1298" s="820">
        <v>2.5</v>
      </c>
      <c r="P1298" s="738"/>
      <c r="Q1298" s="753">
        <v>0</v>
      </c>
      <c r="R1298" s="737"/>
      <c r="S1298" s="753">
        <v>0</v>
      </c>
      <c r="T1298" s="820"/>
      <c r="U1298" s="776">
        <v>0</v>
      </c>
    </row>
    <row r="1299" spans="1:21" ht="14.4" customHeight="1" x14ac:dyDescent="0.3">
      <c r="A1299" s="736">
        <v>21</v>
      </c>
      <c r="B1299" s="737" t="s">
        <v>2715</v>
      </c>
      <c r="C1299" s="737" t="s">
        <v>3131</v>
      </c>
      <c r="D1299" s="818" t="s">
        <v>4783</v>
      </c>
      <c r="E1299" s="819" t="s">
        <v>3167</v>
      </c>
      <c r="F1299" s="737" t="s">
        <v>3126</v>
      </c>
      <c r="G1299" s="737" t="s">
        <v>3771</v>
      </c>
      <c r="H1299" s="737" t="s">
        <v>555</v>
      </c>
      <c r="I1299" s="737" t="s">
        <v>4417</v>
      </c>
      <c r="J1299" s="737" t="s">
        <v>2889</v>
      </c>
      <c r="K1299" s="737" t="s">
        <v>4418</v>
      </c>
      <c r="L1299" s="738">
        <v>79.03</v>
      </c>
      <c r="M1299" s="738">
        <v>158.06</v>
      </c>
      <c r="N1299" s="737">
        <v>2</v>
      </c>
      <c r="O1299" s="820">
        <v>1</v>
      </c>
      <c r="P1299" s="738">
        <v>158.06</v>
      </c>
      <c r="Q1299" s="753">
        <v>1</v>
      </c>
      <c r="R1299" s="737">
        <v>2</v>
      </c>
      <c r="S1299" s="753">
        <v>1</v>
      </c>
      <c r="T1299" s="820">
        <v>1</v>
      </c>
      <c r="U1299" s="776">
        <v>1</v>
      </c>
    </row>
    <row r="1300" spans="1:21" ht="14.4" customHeight="1" x14ac:dyDescent="0.3">
      <c r="A1300" s="736">
        <v>21</v>
      </c>
      <c r="B1300" s="737" t="s">
        <v>2715</v>
      </c>
      <c r="C1300" s="737" t="s">
        <v>3131</v>
      </c>
      <c r="D1300" s="818" t="s">
        <v>4783</v>
      </c>
      <c r="E1300" s="819" t="s">
        <v>3167</v>
      </c>
      <c r="F1300" s="737" t="s">
        <v>3126</v>
      </c>
      <c r="G1300" s="737" t="s">
        <v>3771</v>
      </c>
      <c r="H1300" s="737" t="s">
        <v>1499</v>
      </c>
      <c r="I1300" s="737" t="s">
        <v>2308</v>
      </c>
      <c r="J1300" s="737" t="s">
        <v>2309</v>
      </c>
      <c r="K1300" s="737" t="s">
        <v>3028</v>
      </c>
      <c r="L1300" s="738">
        <v>46.07</v>
      </c>
      <c r="M1300" s="738">
        <v>46.07</v>
      </c>
      <c r="N1300" s="737">
        <v>1</v>
      </c>
      <c r="O1300" s="820">
        <v>0.5</v>
      </c>
      <c r="P1300" s="738">
        <v>46.07</v>
      </c>
      <c r="Q1300" s="753">
        <v>1</v>
      </c>
      <c r="R1300" s="737">
        <v>1</v>
      </c>
      <c r="S1300" s="753">
        <v>1</v>
      </c>
      <c r="T1300" s="820">
        <v>0.5</v>
      </c>
      <c r="U1300" s="776">
        <v>1</v>
      </c>
    </row>
    <row r="1301" spans="1:21" ht="14.4" customHeight="1" x14ac:dyDescent="0.3">
      <c r="A1301" s="736">
        <v>21</v>
      </c>
      <c r="B1301" s="737" t="s">
        <v>2715</v>
      </c>
      <c r="C1301" s="737" t="s">
        <v>3131</v>
      </c>
      <c r="D1301" s="818" t="s">
        <v>4783</v>
      </c>
      <c r="E1301" s="819" t="s">
        <v>3167</v>
      </c>
      <c r="F1301" s="737" t="s">
        <v>3126</v>
      </c>
      <c r="G1301" s="737" t="s">
        <v>4197</v>
      </c>
      <c r="H1301" s="737" t="s">
        <v>555</v>
      </c>
      <c r="I1301" s="737" t="s">
        <v>4419</v>
      </c>
      <c r="J1301" s="737" t="s">
        <v>4420</v>
      </c>
      <c r="K1301" s="737" t="s">
        <v>4240</v>
      </c>
      <c r="L1301" s="738">
        <v>14.57</v>
      </c>
      <c r="M1301" s="738">
        <v>43.71</v>
      </c>
      <c r="N1301" s="737">
        <v>3</v>
      </c>
      <c r="O1301" s="820">
        <v>0.5</v>
      </c>
      <c r="P1301" s="738"/>
      <c r="Q1301" s="753">
        <v>0</v>
      </c>
      <c r="R1301" s="737"/>
      <c r="S1301" s="753">
        <v>0</v>
      </c>
      <c r="T1301" s="820"/>
      <c r="U1301" s="776">
        <v>0</v>
      </c>
    </row>
    <row r="1302" spans="1:21" ht="14.4" customHeight="1" x14ac:dyDescent="0.3">
      <c r="A1302" s="736">
        <v>21</v>
      </c>
      <c r="B1302" s="737" t="s">
        <v>2715</v>
      </c>
      <c r="C1302" s="737" t="s">
        <v>3131</v>
      </c>
      <c r="D1302" s="818" t="s">
        <v>4783</v>
      </c>
      <c r="E1302" s="819" t="s">
        <v>3167</v>
      </c>
      <c r="F1302" s="737" t="s">
        <v>3126</v>
      </c>
      <c r="G1302" s="737" t="s">
        <v>3451</v>
      </c>
      <c r="H1302" s="737" t="s">
        <v>555</v>
      </c>
      <c r="I1302" s="737" t="s">
        <v>722</v>
      </c>
      <c r="J1302" s="737" t="s">
        <v>723</v>
      </c>
      <c r="K1302" s="737" t="s">
        <v>3452</v>
      </c>
      <c r="L1302" s="738">
        <v>0</v>
      </c>
      <c r="M1302" s="738">
        <v>0</v>
      </c>
      <c r="N1302" s="737">
        <v>2</v>
      </c>
      <c r="O1302" s="820">
        <v>1.5</v>
      </c>
      <c r="P1302" s="738">
        <v>0</v>
      </c>
      <c r="Q1302" s="753"/>
      <c r="R1302" s="737">
        <v>1</v>
      </c>
      <c r="S1302" s="753">
        <v>0.5</v>
      </c>
      <c r="T1302" s="820">
        <v>1</v>
      </c>
      <c r="U1302" s="776">
        <v>0.66666666666666663</v>
      </c>
    </row>
    <row r="1303" spans="1:21" ht="14.4" customHeight="1" x14ac:dyDescent="0.3">
      <c r="A1303" s="736">
        <v>21</v>
      </c>
      <c r="B1303" s="737" t="s">
        <v>2715</v>
      </c>
      <c r="C1303" s="737" t="s">
        <v>3131</v>
      </c>
      <c r="D1303" s="818" t="s">
        <v>4783</v>
      </c>
      <c r="E1303" s="819" t="s">
        <v>3167</v>
      </c>
      <c r="F1303" s="737" t="s">
        <v>3126</v>
      </c>
      <c r="G1303" s="737" t="s">
        <v>3236</v>
      </c>
      <c r="H1303" s="737" t="s">
        <v>555</v>
      </c>
      <c r="I1303" s="737" t="s">
        <v>3237</v>
      </c>
      <c r="J1303" s="737" t="s">
        <v>3238</v>
      </c>
      <c r="K1303" s="737" t="s">
        <v>3239</v>
      </c>
      <c r="L1303" s="738">
        <v>727.03</v>
      </c>
      <c r="M1303" s="738">
        <v>727.03</v>
      </c>
      <c r="N1303" s="737">
        <v>1</v>
      </c>
      <c r="O1303" s="820">
        <v>0.5</v>
      </c>
      <c r="P1303" s="738">
        <v>727.03</v>
      </c>
      <c r="Q1303" s="753">
        <v>1</v>
      </c>
      <c r="R1303" s="737">
        <v>1</v>
      </c>
      <c r="S1303" s="753">
        <v>1</v>
      </c>
      <c r="T1303" s="820">
        <v>0.5</v>
      </c>
      <c r="U1303" s="776">
        <v>1</v>
      </c>
    </row>
    <row r="1304" spans="1:21" ht="14.4" customHeight="1" x14ac:dyDescent="0.3">
      <c r="A1304" s="736">
        <v>21</v>
      </c>
      <c r="B1304" s="737" t="s">
        <v>2715</v>
      </c>
      <c r="C1304" s="737" t="s">
        <v>3131</v>
      </c>
      <c r="D1304" s="818" t="s">
        <v>4783</v>
      </c>
      <c r="E1304" s="819" t="s">
        <v>3167</v>
      </c>
      <c r="F1304" s="737" t="s">
        <v>3126</v>
      </c>
      <c r="G1304" s="737" t="s">
        <v>3828</v>
      </c>
      <c r="H1304" s="737" t="s">
        <v>555</v>
      </c>
      <c r="I1304" s="737" t="s">
        <v>4421</v>
      </c>
      <c r="J1304" s="737" t="s">
        <v>4422</v>
      </c>
      <c r="K1304" s="737" t="s">
        <v>4423</v>
      </c>
      <c r="L1304" s="738">
        <v>141.62</v>
      </c>
      <c r="M1304" s="738">
        <v>424.86</v>
      </c>
      <c r="N1304" s="737">
        <v>3</v>
      </c>
      <c r="O1304" s="820">
        <v>2</v>
      </c>
      <c r="P1304" s="738">
        <v>283.24</v>
      </c>
      <c r="Q1304" s="753">
        <v>0.66666666666666663</v>
      </c>
      <c r="R1304" s="737">
        <v>2</v>
      </c>
      <c r="S1304" s="753">
        <v>0.66666666666666663</v>
      </c>
      <c r="T1304" s="820">
        <v>1</v>
      </c>
      <c r="U1304" s="776">
        <v>0.5</v>
      </c>
    </row>
    <row r="1305" spans="1:21" ht="14.4" customHeight="1" x14ac:dyDescent="0.3">
      <c r="A1305" s="736">
        <v>21</v>
      </c>
      <c r="B1305" s="737" t="s">
        <v>2715</v>
      </c>
      <c r="C1305" s="737" t="s">
        <v>3131</v>
      </c>
      <c r="D1305" s="818" t="s">
        <v>4783</v>
      </c>
      <c r="E1305" s="819" t="s">
        <v>3167</v>
      </c>
      <c r="F1305" s="737" t="s">
        <v>3126</v>
      </c>
      <c r="G1305" s="737" t="s">
        <v>3828</v>
      </c>
      <c r="H1305" s="737" t="s">
        <v>555</v>
      </c>
      <c r="I1305" s="737" t="s">
        <v>4424</v>
      </c>
      <c r="J1305" s="737" t="s">
        <v>4425</v>
      </c>
      <c r="K1305" s="737" t="s">
        <v>4426</v>
      </c>
      <c r="L1305" s="738">
        <v>0</v>
      </c>
      <c r="M1305" s="738">
        <v>0</v>
      </c>
      <c r="N1305" s="737">
        <v>2</v>
      </c>
      <c r="O1305" s="820">
        <v>2</v>
      </c>
      <c r="P1305" s="738"/>
      <c r="Q1305" s="753"/>
      <c r="R1305" s="737"/>
      <c r="S1305" s="753">
        <v>0</v>
      </c>
      <c r="T1305" s="820"/>
      <c r="U1305" s="776">
        <v>0</v>
      </c>
    </row>
    <row r="1306" spans="1:21" ht="14.4" customHeight="1" x14ac:dyDescent="0.3">
      <c r="A1306" s="736">
        <v>21</v>
      </c>
      <c r="B1306" s="737" t="s">
        <v>2715</v>
      </c>
      <c r="C1306" s="737" t="s">
        <v>3131</v>
      </c>
      <c r="D1306" s="818" t="s">
        <v>4783</v>
      </c>
      <c r="E1306" s="819" t="s">
        <v>3167</v>
      </c>
      <c r="F1306" s="737" t="s">
        <v>3126</v>
      </c>
      <c r="G1306" s="737" t="s">
        <v>4207</v>
      </c>
      <c r="H1306" s="737" t="s">
        <v>1499</v>
      </c>
      <c r="I1306" s="737" t="s">
        <v>1650</v>
      </c>
      <c r="J1306" s="737" t="s">
        <v>1651</v>
      </c>
      <c r="K1306" s="737" t="s">
        <v>2840</v>
      </c>
      <c r="L1306" s="738">
        <v>86.41</v>
      </c>
      <c r="M1306" s="738">
        <v>259.23</v>
      </c>
      <c r="N1306" s="737">
        <v>3</v>
      </c>
      <c r="O1306" s="820">
        <v>0.5</v>
      </c>
      <c r="P1306" s="738"/>
      <c r="Q1306" s="753">
        <v>0</v>
      </c>
      <c r="R1306" s="737"/>
      <c r="S1306" s="753">
        <v>0</v>
      </c>
      <c r="T1306" s="820"/>
      <c r="U1306" s="776">
        <v>0</v>
      </c>
    </row>
    <row r="1307" spans="1:21" ht="14.4" customHeight="1" x14ac:dyDescent="0.3">
      <c r="A1307" s="736">
        <v>21</v>
      </c>
      <c r="B1307" s="737" t="s">
        <v>2715</v>
      </c>
      <c r="C1307" s="737" t="s">
        <v>3131</v>
      </c>
      <c r="D1307" s="818" t="s">
        <v>4783</v>
      </c>
      <c r="E1307" s="819" t="s">
        <v>3167</v>
      </c>
      <c r="F1307" s="737" t="s">
        <v>3126</v>
      </c>
      <c r="G1307" s="737" t="s">
        <v>3240</v>
      </c>
      <c r="H1307" s="737" t="s">
        <v>555</v>
      </c>
      <c r="I1307" s="737" t="s">
        <v>875</v>
      </c>
      <c r="J1307" s="737" t="s">
        <v>876</v>
      </c>
      <c r="K1307" s="737" t="s">
        <v>3241</v>
      </c>
      <c r="L1307" s="738">
        <v>53.57</v>
      </c>
      <c r="M1307" s="738">
        <v>857.12000000000012</v>
      </c>
      <c r="N1307" s="737">
        <v>16</v>
      </c>
      <c r="O1307" s="820">
        <v>6</v>
      </c>
      <c r="P1307" s="738">
        <v>107.14</v>
      </c>
      <c r="Q1307" s="753">
        <v>0.12499999999999999</v>
      </c>
      <c r="R1307" s="737">
        <v>2</v>
      </c>
      <c r="S1307" s="753">
        <v>0.125</v>
      </c>
      <c r="T1307" s="820">
        <v>1</v>
      </c>
      <c r="U1307" s="776">
        <v>0.16666666666666666</v>
      </c>
    </row>
    <row r="1308" spans="1:21" ht="14.4" customHeight="1" x14ac:dyDescent="0.3">
      <c r="A1308" s="736">
        <v>21</v>
      </c>
      <c r="B1308" s="737" t="s">
        <v>2715</v>
      </c>
      <c r="C1308" s="737" t="s">
        <v>3131</v>
      </c>
      <c r="D1308" s="818" t="s">
        <v>4783</v>
      </c>
      <c r="E1308" s="819" t="s">
        <v>3167</v>
      </c>
      <c r="F1308" s="737" t="s">
        <v>3126</v>
      </c>
      <c r="G1308" s="737" t="s">
        <v>3242</v>
      </c>
      <c r="H1308" s="737" t="s">
        <v>555</v>
      </c>
      <c r="I1308" s="737" t="s">
        <v>4427</v>
      </c>
      <c r="J1308" s="737" t="s">
        <v>3243</v>
      </c>
      <c r="K1308" s="737" t="s">
        <v>4006</v>
      </c>
      <c r="L1308" s="738">
        <v>70.23</v>
      </c>
      <c r="M1308" s="738">
        <v>140.46</v>
      </c>
      <c r="N1308" s="737">
        <v>2</v>
      </c>
      <c r="O1308" s="820">
        <v>1</v>
      </c>
      <c r="P1308" s="738"/>
      <c r="Q1308" s="753">
        <v>0</v>
      </c>
      <c r="R1308" s="737"/>
      <c r="S1308" s="753">
        <v>0</v>
      </c>
      <c r="T1308" s="820"/>
      <c r="U1308" s="776">
        <v>0</v>
      </c>
    </row>
    <row r="1309" spans="1:21" ht="14.4" customHeight="1" x14ac:dyDescent="0.3">
      <c r="A1309" s="736">
        <v>21</v>
      </c>
      <c r="B1309" s="737" t="s">
        <v>2715</v>
      </c>
      <c r="C1309" s="737" t="s">
        <v>3131</v>
      </c>
      <c r="D1309" s="818" t="s">
        <v>4783</v>
      </c>
      <c r="E1309" s="819" t="s">
        <v>3167</v>
      </c>
      <c r="F1309" s="737" t="s">
        <v>3126</v>
      </c>
      <c r="G1309" s="737" t="s">
        <v>3393</v>
      </c>
      <c r="H1309" s="737" t="s">
        <v>555</v>
      </c>
      <c r="I1309" s="737" t="s">
        <v>667</v>
      </c>
      <c r="J1309" s="737" t="s">
        <v>668</v>
      </c>
      <c r="K1309" s="737" t="s">
        <v>4428</v>
      </c>
      <c r="L1309" s="738">
        <v>53.18</v>
      </c>
      <c r="M1309" s="738">
        <v>53.18</v>
      </c>
      <c r="N1309" s="737">
        <v>1</v>
      </c>
      <c r="O1309" s="820">
        <v>1</v>
      </c>
      <c r="P1309" s="738">
        <v>53.18</v>
      </c>
      <c r="Q1309" s="753">
        <v>1</v>
      </c>
      <c r="R1309" s="737">
        <v>1</v>
      </c>
      <c r="S1309" s="753">
        <v>1</v>
      </c>
      <c r="T1309" s="820">
        <v>1</v>
      </c>
      <c r="U1309" s="776">
        <v>1</v>
      </c>
    </row>
    <row r="1310" spans="1:21" ht="14.4" customHeight="1" x14ac:dyDescent="0.3">
      <c r="A1310" s="736">
        <v>21</v>
      </c>
      <c r="B1310" s="737" t="s">
        <v>2715</v>
      </c>
      <c r="C1310" s="737" t="s">
        <v>3131</v>
      </c>
      <c r="D1310" s="818" t="s">
        <v>4783</v>
      </c>
      <c r="E1310" s="819" t="s">
        <v>3167</v>
      </c>
      <c r="F1310" s="737" t="s">
        <v>3126</v>
      </c>
      <c r="G1310" s="737" t="s">
        <v>3393</v>
      </c>
      <c r="H1310" s="737" t="s">
        <v>555</v>
      </c>
      <c r="I1310" s="737" t="s">
        <v>4429</v>
      </c>
      <c r="J1310" s="737" t="s">
        <v>668</v>
      </c>
      <c r="K1310" s="737" t="s">
        <v>4430</v>
      </c>
      <c r="L1310" s="738">
        <v>106.36</v>
      </c>
      <c r="M1310" s="738">
        <v>106.36</v>
      </c>
      <c r="N1310" s="737">
        <v>1</v>
      </c>
      <c r="O1310" s="820">
        <v>1</v>
      </c>
      <c r="P1310" s="738">
        <v>106.36</v>
      </c>
      <c r="Q1310" s="753">
        <v>1</v>
      </c>
      <c r="R1310" s="737">
        <v>1</v>
      </c>
      <c r="S1310" s="753">
        <v>1</v>
      </c>
      <c r="T1310" s="820">
        <v>1</v>
      </c>
      <c r="U1310" s="776">
        <v>1</v>
      </c>
    </row>
    <row r="1311" spans="1:21" ht="14.4" customHeight="1" x14ac:dyDescent="0.3">
      <c r="A1311" s="736">
        <v>21</v>
      </c>
      <c r="B1311" s="737" t="s">
        <v>2715</v>
      </c>
      <c r="C1311" s="737" t="s">
        <v>3131</v>
      </c>
      <c r="D1311" s="818" t="s">
        <v>4783</v>
      </c>
      <c r="E1311" s="819" t="s">
        <v>3167</v>
      </c>
      <c r="F1311" s="737" t="s">
        <v>3126</v>
      </c>
      <c r="G1311" s="737" t="s">
        <v>3500</v>
      </c>
      <c r="H1311" s="737" t="s">
        <v>555</v>
      </c>
      <c r="I1311" s="737" t="s">
        <v>3501</v>
      </c>
      <c r="J1311" s="737" t="s">
        <v>3502</v>
      </c>
      <c r="K1311" s="737" t="s">
        <v>3503</v>
      </c>
      <c r="L1311" s="738">
        <v>69.59</v>
      </c>
      <c r="M1311" s="738">
        <v>69.59</v>
      </c>
      <c r="N1311" s="737">
        <v>1</v>
      </c>
      <c r="O1311" s="820">
        <v>1</v>
      </c>
      <c r="P1311" s="738">
        <v>69.59</v>
      </c>
      <c r="Q1311" s="753">
        <v>1</v>
      </c>
      <c r="R1311" s="737">
        <v>1</v>
      </c>
      <c r="S1311" s="753">
        <v>1</v>
      </c>
      <c r="T1311" s="820">
        <v>1</v>
      </c>
      <c r="U1311" s="776">
        <v>1</v>
      </c>
    </row>
    <row r="1312" spans="1:21" ht="14.4" customHeight="1" x14ac:dyDescent="0.3">
      <c r="A1312" s="736">
        <v>21</v>
      </c>
      <c r="B1312" s="737" t="s">
        <v>2715</v>
      </c>
      <c r="C1312" s="737" t="s">
        <v>3131</v>
      </c>
      <c r="D1312" s="818" t="s">
        <v>4783</v>
      </c>
      <c r="E1312" s="819" t="s">
        <v>3167</v>
      </c>
      <c r="F1312" s="737" t="s">
        <v>3126</v>
      </c>
      <c r="G1312" s="737" t="s">
        <v>3181</v>
      </c>
      <c r="H1312" s="737" t="s">
        <v>1499</v>
      </c>
      <c r="I1312" s="737" t="s">
        <v>1534</v>
      </c>
      <c r="J1312" s="737" t="s">
        <v>1535</v>
      </c>
      <c r="K1312" s="737" t="s">
        <v>3252</v>
      </c>
      <c r="L1312" s="738">
        <v>1847.49</v>
      </c>
      <c r="M1312" s="738">
        <v>40644.780000000006</v>
      </c>
      <c r="N1312" s="737">
        <v>22</v>
      </c>
      <c r="O1312" s="820">
        <v>6.5</v>
      </c>
      <c r="P1312" s="738">
        <v>40644.780000000006</v>
      </c>
      <c r="Q1312" s="753">
        <v>1</v>
      </c>
      <c r="R1312" s="737">
        <v>22</v>
      </c>
      <c r="S1312" s="753">
        <v>1</v>
      </c>
      <c r="T1312" s="820">
        <v>6.5</v>
      </c>
      <c r="U1312" s="776">
        <v>1</v>
      </c>
    </row>
    <row r="1313" spans="1:21" ht="14.4" customHeight="1" x14ac:dyDescent="0.3">
      <c r="A1313" s="736">
        <v>21</v>
      </c>
      <c r="B1313" s="737" t="s">
        <v>2715</v>
      </c>
      <c r="C1313" s="737" t="s">
        <v>3131</v>
      </c>
      <c r="D1313" s="818" t="s">
        <v>4783</v>
      </c>
      <c r="E1313" s="819" t="s">
        <v>3167</v>
      </c>
      <c r="F1313" s="737" t="s">
        <v>3126</v>
      </c>
      <c r="G1313" s="737" t="s">
        <v>3181</v>
      </c>
      <c r="H1313" s="737" t="s">
        <v>1499</v>
      </c>
      <c r="I1313" s="737" t="s">
        <v>4219</v>
      </c>
      <c r="J1313" s="737" t="s">
        <v>1535</v>
      </c>
      <c r="K1313" s="737" t="s">
        <v>4220</v>
      </c>
      <c r="L1313" s="738">
        <v>2309.36</v>
      </c>
      <c r="M1313" s="738">
        <v>6928.08</v>
      </c>
      <c r="N1313" s="737">
        <v>3</v>
      </c>
      <c r="O1313" s="820">
        <v>0.5</v>
      </c>
      <c r="P1313" s="738">
        <v>6928.08</v>
      </c>
      <c r="Q1313" s="753">
        <v>1</v>
      </c>
      <c r="R1313" s="737">
        <v>3</v>
      </c>
      <c r="S1313" s="753">
        <v>1</v>
      </c>
      <c r="T1313" s="820">
        <v>0.5</v>
      </c>
      <c r="U1313" s="776">
        <v>1</v>
      </c>
    </row>
    <row r="1314" spans="1:21" ht="14.4" customHeight="1" x14ac:dyDescent="0.3">
      <c r="A1314" s="736">
        <v>21</v>
      </c>
      <c r="B1314" s="737" t="s">
        <v>2715</v>
      </c>
      <c r="C1314" s="737" t="s">
        <v>3131</v>
      </c>
      <c r="D1314" s="818" t="s">
        <v>4783</v>
      </c>
      <c r="E1314" s="819" t="s">
        <v>3167</v>
      </c>
      <c r="F1314" s="737" t="s">
        <v>3126</v>
      </c>
      <c r="G1314" s="737" t="s">
        <v>3643</v>
      </c>
      <c r="H1314" s="737" t="s">
        <v>555</v>
      </c>
      <c r="I1314" s="737" t="s">
        <v>1272</v>
      </c>
      <c r="J1314" s="737" t="s">
        <v>616</v>
      </c>
      <c r="K1314" s="737" t="s">
        <v>3645</v>
      </c>
      <c r="L1314" s="738">
        <v>48.42</v>
      </c>
      <c r="M1314" s="738">
        <v>96.84</v>
      </c>
      <c r="N1314" s="737">
        <v>2</v>
      </c>
      <c r="O1314" s="820">
        <v>2</v>
      </c>
      <c r="P1314" s="738">
        <v>48.42</v>
      </c>
      <c r="Q1314" s="753">
        <v>0.5</v>
      </c>
      <c r="R1314" s="737">
        <v>1</v>
      </c>
      <c r="S1314" s="753">
        <v>0.5</v>
      </c>
      <c r="T1314" s="820">
        <v>1</v>
      </c>
      <c r="U1314" s="776">
        <v>0.5</v>
      </c>
    </row>
    <row r="1315" spans="1:21" ht="14.4" customHeight="1" x14ac:dyDescent="0.3">
      <c r="A1315" s="736">
        <v>21</v>
      </c>
      <c r="B1315" s="737" t="s">
        <v>2715</v>
      </c>
      <c r="C1315" s="737" t="s">
        <v>3131</v>
      </c>
      <c r="D1315" s="818" t="s">
        <v>4783</v>
      </c>
      <c r="E1315" s="819" t="s">
        <v>3167</v>
      </c>
      <c r="F1315" s="737" t="s">
        <v>3126</v>
      </c>
      <c r="G1315" s="737" t="s">
        <v>3257</v>
      </c>
      <c r="H1315" s="737" t="s">
        <v>555</v>
      </c>
      <c r="I1315" s="737" t="s">
        <v>3259</v>
      </c>
      <c r="J1315" s="737" t="s">
        <v>1468</v>
      </c>
      <c r="K1315" s="737" t="s">
        <v>3260</v>
      </c>
      <c r="L1315" s="738">
        <v>301.2</v>
      </c>
      <c r="M1315" s="738">
        <v>1807.2</v>
      </c>
      <c r="N1315" s="737">
        <v>6</v>
      </c>
      <c r="O1315" s="820">
        <v>4</v>
      </c>
      <c r="P1315" s="738">
        <v>1807.2</v>
      </c>
      <c r="Q1315" s="753">
        <v>1</v>
      </c>
      <c r="R1315" s="737">
        <v>6</v>
      </c>
      <c r="S1315" s="753">
        <v>1</v>
      </c>
      <c r="T1315" s="820">
        <v>4</v>
      </c>
      <c r="U1315" s="776">
        <v>1</v>
      </c>
    </row>
    <row r="1316" spans="1:21" ht="14.4" customHeight="1" x14ac:dyDescent="0.3">
      <c r="A1316" s="736">
        <v>21</v>
      </c>
      <c r="B1316" s="737" t="s">
        <v>2715</v>
      </c>
      <c r="C1316" s="737" t="s">
        <v>3131</v>
      </c>
      <c r="D1316" s="818" t="s">
        <v>4783</v>
      </c>
      <c r="E1316" s="819" t="s">
        <v>3167</v>
      </c>
      <c r="F1316" s="737" t="s">
        <v>3126</v>
      </c>
      <c r="G1316" s="737" t="s">
        <v>3257</v>
      </c>
      <c r="H1316" s="737" t="s">
        <v>555</v>
      </c>
      <c r="I1316" s="737" t="s">
        <v>3396</v>
      </c>
      <c r="J1316" s="737" t="s">
        <v>1468</v>
      </c>
      <c r="K1316" s="737" t="s">
        <v>3260</v>
      </c>
      <c r="L1316" s="738">
        <v>185.26</v>
      </c>
      <c r="M1316" s="738">
        <v>555.78</v>
      </c>
      <c r="N1316" s="737">
        <v>3</v>
      </c>
      <c r="O1316" s="820">
        <v>2</v>
      </c>
      <c r="P1316" s="738">
        <v>555.78</v>
      </c>
      <c r="Q1316" s="753">
        <v>1</v>
      </c>
      <c r="R1316" s="737">
        <v>3</v>
      </c>
      <c r="S1316" s="753">
        <v>1</v>
      </c>
      <c r="T1316" s="820">
        <v>2</v>
      </c>
      <c r="U1316" s="776">
        <v>1</v>
      </c>
    </row>
    <row r="1317" spans="1:21" ht="14.4" customHeight="1" x14ac:dyDescent="0.3">
      <c r="A1317" s="736">
        <v>21</v>
      </c>
      <c r="B1317" s="737" t="s">
        <v>2715</v>
      </c>
      <c r="C1317" s="737" t="s">
        <v>3131</v>
      </c>
      <c r="D1317" s="818" t="s">
        <v>4783</v>
      </c>
      <c r="E1317" s="819" t="s">
        <v>3167</v>
      </c>
      <c r="F1317" s="737" t="s">
        <v>3126</v>
      </c>
      <c r="G1317" s="737" t="s">
        <v>3257</v>
      </c>
      <c r="H1317" s="737" t="s">
        <v>555</v>
      </c>
      <c r="I1317" s="737" t="s">
        <v>1467</v>
      </c>
      <c r="J1317" s="737" t="s">
        <v>1468</v>
      </c>
      <c r="K1317" s="737" t="s">
        <v>3260</v>
      </c>
      <c r="L1317" s="738">
        <v>301.2</v>
      </c>
      <c r="M1317" s="738">
        <v>1204.8</v>
      </c>
      <c r="N1317" s="737">
        <v>4</v>
      </c>
      <c r="O1317" s="820">
        <v>2.5</v>
      </c>
      <c r="P1317" s="738">
        <v>903.59999999999991</v>
      </c>
      <c r="Q1317" s="753">
        <v>0.75</v>
      </c>
      <c r="R1317" s="737">
        <v>3</v>
      </c>
      <c r="S1317" s="753">
        <v>0.75</v>
      </c>
      <c r="T1317" s="820">
        <v>1.5</v>
      </c>
      <c r="U1317" s="776">
        <v>0.6</v>
      </c>
    </row>
    <row r="1318" spans="1:21" ht="14.4" customHeight="1" x14ac:dyDescent="0.3">
      <c r="A1318" s="736">
        <v>21</v>
      </c>
      <c r="B1318" s="737" t="s">
        <v>2715</v>
      </c>
      <c r="C1318" s="737" t="s">
        <v>3131</v>
      </c>
      <c r="D1318" s="818" t="s">
        <v>4783</v>
      </c>
      <c r="E1318" s="819" t="s">
        <v>3167</v>
      </c>
      <c r="F1318" s="737" t="s">
        <v>3126</v>
      </c>
      <c r="G1318" s="737" t="s">
        <v>3266</v>
      </c>
      <c r="H1318" s="737" t="s">
        <v>1499</v>
      </c>
      <c r="I1318" s="737" t="s">
        <v>3267</v>
      </c>
      <c r="J1318" s="737" t="s">
        <v>1686</v>
      </c>
      <c r="K1318" s="737" t="s">
        <v>2829</v>
      </c>
      <c r="L1318" s="738">
        <v>668.54</v>
      </c>
      <c r="M1318" s="738">
        <v>9359.56</v>
      </c>
      <c r="N1318" s="737">
        <v>14</v>
      </c>
      <c r="O1318" s="820">
        <v>8.5</v>
      </c>
      <c r="P1318" s="738">
        <v>6016.86</v>
      </c>
      <c r="Q1318" s="753">
        <v>0.6428571428571429</v>
      </c>
      <c r="R1318" s="737">
        <v>9</v>
      </c>
      <c r="S1318" s="753">
        <v>0.6428571428571429</v>
      </c>
      <c r="T1318" s="820">
        <v>4.5</v>
      </c>
      <c r="U1318" s="776">
        <v>0.52941176470588236</v>
      </c>
    </row>
    <row r="1319" spans="1:21" ht="14.4" customHeight="1" x14ac:dyDescent="0.3">
      <c r="A1319" s="736">
        <v>21</v>
      </c>
      <c r="B1319" s="737" t="s">
        <v>2715</v>
      </c>
      <c r="C1319" s="737" t="s">
        <v>3131</v>
      </c>
      <c r="D1319" s="818" t="s">
        <v>4783</v>
      </c>
      <c r="E1319" s="819" t="s">
        <v>3167</v>
      </c>
      <c r="F1319" s="737" t="s">
        <v>3126</v>
      </c>
      <c r="G1319" s="737" t="s">
        <v>3266</v>
      </c>
      <c r="H1319" s="737" t="s">
        <v>555</v>
      </c>
      <c r="I1319" s="737" t="s">
        <v>3535</v>
      </c>
      <c r="J1319" s="737" t="s">
        <v>1686</v>
      </c>
      <c r="K1319" s="737" t="s">
        <v>3509</v>
      </c>
      <c r="L1319" s="738">
        <v>0</v>
      </c>
      <c r="M1319" s="738">
        <v>0</v>
      </c>
      <c r="N1319" s="737">
        <v>2</v>
      </c>
      <c r="O1319" s="820">
        <v>2</v>
      </c>
      <c r="P1319" s="738"/>
      <c r="Q1319" s="753"/>
      <c r="R1319" s="737"/>
      <c r="S1319" s="753">
        <v>0</v>
      </c>
      <c r="T1319" s="820"/>
      <c r="U1319" s="776">
        <v>0</v>
      </c>
    </row>
    <row r="1320" spans="1:21" ht="14.4" customHeight="1" x14ac:dyDescent="0.3">
      <c r="A1320" s="736">
        <v>21</v>
      </c>
      <c r="B1320" s="737" t="s">
        <v>2715</v>
      </c>
      <c r="C1320" s="737" t="s">
        <v>3131</v>
      </c>
      <c r="D1320" s="818" t="s">
        <v>4783</v>
      </c>
      <c r="E1320" s="819" t="s">
        <v>3167</v>
      </c>
      <c r="F1320" s="737" t="s">
        <v>3126</v>
      </c>
      <c r="G1320" s="737" t="s">
        <v>3266</v>
      </c>
      <c r="H1320" s="737" t="s">
        <v>555</v>
      </c>
      <c r="I1320" s="737" t="s">
        <v>3397</v>
      </c>
      <c r="J1320" s="737" t="s">
        <v>1686</v>
      </c>
      <c r="K1320" s="737" t="s">
        <v>3398</v>
      </c>
      <c r="L1320" s="738">
        <v>0</v>
      </c>
      <c r="M1320" s="738">
        <v>0</v>
      </c>
      <c r="N1320" s="737">
        <v>9</v>
      </c>
      <c r="O1320" s="820">
        <v>5</v>
      </c>
      <c r="P1320" s="738">
        <v>0</v>
      </c>
      <c r="Q1320" s="753"/>
      <c r="R1320" s="737">
        <v>8</v>
      </c>
      <c r="S1320" s="753">
        <v>0.88888888888888884</v>
      </c>
      <c r="T1320" s="820">
        <v>4</v>
      </c>
      <c r="U1320" s="776">
        <v>0.8</v>
      </c>
    </row>
    <row r="1321" spans="1:21" ht="14.4" customHeight="1" x14ac:dyDescent="0.3">
      <c r="A1321" s="736">
        <v>21</v>
      </c>
      <c r="B1321" s="737" t="s">
        <v>2715</v>
      </c>
      <c r="C1321" s="737" t="s">
        <v>3131</v>
      </c>
      <c r="D1321" s="818" t="s">
        <v>4783</v>
      </c>
      <c r="E1321" s="819" t="s">
        <v>3167</v>
      </c>
      <c r="F1321" s="737" t="s">
        <v>3126</v>
      </c>
      <c r="G1321" s="737" t="s">
        <v>3399</v>
      </c>
      <c r="H1321" s="737" t="s">
        <v>555</v>
      </c>
      <c r="I1321" s="737" t="s">
        <v>619</v>
      </c>
      <c r="J1321" s="737" t="s">
        <v>2924</v>
      </c>
      <c r="K1321" s="737" t="s">
        <v>2925</v>
      </c>
      <c r="L1321" s="738">
        <v>908.53</v>
      </c>
      <c r="M1321" s="738">
        <v>2725.59</v>
      </c>
      <c r="N1321" s="737">
        <v>3</v>
      </c>
      <c r="O1321" s="820">
        <v>1</v>
      </c>
      <c r="P1321" s="738">
        <v>2725.59</v>
      </c>
      <c r="Q1321" s="753">
        <v>1</v>
      </c>
      <c r="R1321" s="737">
        <v>3</v>
      </c>
      <c r="S1321" s="753">
        <v>1</v>
      </c>
      <c r="T1321" s="820">
        <v>1</v>
      </c>
      <c r="U1321" s="776">
        <v>1</v>
      </c>
    </row>
    <row r="1322" spans="1:21" ht="14.4" customHeight="1" x14ac:dyDescent="0.3">
      <c r="A1322" s="736">
        <v>21</v>
      </c>
      <c r="B1322" s="737" t="s">
        <v>2715</v>
      </c>
      <c r="C1322" s="737" t="s">
        <v>3131</v>
      </c>
      <c r="D1322" s="818" t="s">
        <v>4783</v>
      </c>
      <c r="E1322" s="819" t="s">
        <v>3167</v>
      </c>
      <c r="F1322" s="737" t="s">
        <v>3126</v>
      </c>
      <c r="G1322" s="737" t="s">
        <v>3399</v>
      </c>
      <c r="H1322" s="737" t="s">
        <v>555</v>
      </c>
      <c r="I1322" s="737" t="s">
        <v>3839</v>
      </c>
      <c r="J1322" s="737" t="s">
        <v>2924</v>
      </c>
      <c r="K1322" s="737" t="s">
        <v>3403</v>
      </c>
      <c r="L1322" s="738">
        <v>583.70000000000005</v>
      </c>
      <c r="M1322" s="738">
        <v>4085.9000000000005</v>
      </c>
      <c r="N1322" s="737">
        <v>7</v>
      </c>
      <c r="O1322" s="820">
        <v>3</v>
      </c>
      <c r="P1322" s="738">
        <v>2334.8000000000002</v>
      </c>
      <c r="Q1322" s="753">
        <v>0.5714285714285714</v>
      </c>
      <c r="R1322" s="737">
        <v>4</v>
      </c>
      <c r="S1322" s="753">
        <v>0.5714285714285714</v>
      </c>
      <c r="T1322" s="820">
        <v>2</v>
      </c>
      <c r="U1322" s="776">
        <v>0.66666666666666663</v>
      </c>
    </row>
    <row r="1323" spans="1:21" ht="14.4" customHeight="1" x14ac:dyDescent="0.3">
      <c r="A1323" s="736">
        <v>21</v>
      </c>
      <c r="B1323" s="737" t="s">
        <v>2715</v>
      </c>
      <c r="C1323" s="737" t="s">
        <v>3131</v>
      </c>
      <c r="D1323" s="818" t="s">
        <v>4783</v>
      </c>
      <c r="E1323" s="819" t="s">
        <v>3167</v>
      </c>
      <c r="F1323" s="737" t="s">
        <v>3126</v>
      </c>
      <c r="G1323" s="737" t="s">
        <v>3399</v>
      </c>
      <c r="H1323" s="737" t="s">
        <v>1499</v>
      </c>
      <c r="I1323" s="737" t="s">
        <v>3400</v>
      </c>
      <c r="J1323" s="737" t="s">
        <v>3051</v>
      </c>
      <c r="K1323" s="737" t="s">
        <v>3401</v>
      </c>
      <c r="L1323" s="738">
        <v>3354.59</v>
      </c>
      <c r="M1323" s="738">
        <v>10063.77</v>
      </c>
      <c r="N1323" s="737">
        <v>3</v>
      </c>
      <c r="O1323" s="820">
        <v>1</v>
      </c>
      <c r="P1323" s="738">
        <v>10063.77</v>
      </c>
      <c r="Q1323" s="753">
        <v>1</v>
      </c>
      <c r="R1323" s="737">
        <v>3</v>
      </c>
      <c r="S1323" s="753">
        <v>1</v>
      </c>
      <c r="T1323" s="820">
        <v>1</v>
      </c>
      <c r="U1323" s="776">
        <v>1</v>
      </c>
    </row>
    <row r="1324" spans="1:21" ht="14.4" customHeight="1" x14ac:dyDescent="0.3">
      <c r="A1324" s="736">
        <v>21</v>
      </c>
      <c r="B1324" s="737" t="s">
        <v>2715</v>
      </c>
      <c r="C1324" s="737" t="s">
        <v>3131</v>
      </c>
      <c r="D1324" s="818" t="s">
        <v>4783</v>
      </c>
      <c r="E1324" s="819" t="s">
        <v>3167</v>
      </c>
      <c r="F1324" s="737" t="s">
        <v>3126</v>
      </c>
      <c r="G1324" s="737" t="s">
        <v>3399</v>
      </c>
      <c r="H1324" s="737" t="s">
        <v>1499</v>
      </c>
      <c r="I1324" s="737" t="s">
        <v>3402</v>
      </c>
      <c r="J1324" s="737" t="s">
        <v>3051</v>
      </c>
      <c r="K1324" s="737" t="s">
        <v>3403</v>
      </c>
      <c r="L1324" s="738">
        <v>583.70000000000005</v>
      </c>
      <c r="M1324" s="738">
        <v>2334.8000000000002</v>
      </c>
      <c r="N1324" s="737">
        <v>4</v>
      </c>
      <c r="O1324" s="820">
        <v>2</v>
      </c>
      <c r="P1324" s="738">
        <v>2334.8000000000002</v>
      </c>
      <c r="Q1324" s="753">
        <v>1</v>
      </c>
      <c r="R1324" s="737">
        <v>4</v>
      </c>
      <c r="S1324" s="753">
        <v>1</v>
      </c>
      <c r="T1324" s="820">
        <v>2</v>
      </c>
      <c r="U1324" s="776">
        <v>1</v>
      </c>
    </row>
    <row r="1325" spans="1:21" ht="14.4" customHeight="1" x14ac:dyDescent="0.3">
      <c r="A1325" s="736">
        <v>21</v>
      </c>
      <c r="B1325" s="737" t="s">
        <v>2715</v>
      </c>
      <c r="C1325" s="737" t="s">
        <v>3131</v>
      </c>
      <c r="D1325" s="818" t="s">
        <v>4783</v>
      </c>
      <c r="E1325" s="819" t="s">
        <v>3167</v>
      </c>
      <c r="F1325" s="737" t="s">
        <v>3126</v>
      </c>
      <c r="G1325" s="737" t="s">
        <v>3399</v>
      </c>
      <c r="H1325" s="737" t="s">
        <v>1499</v>
      </c>
      <c r="I1325" s="737" t="s">
        <v>2364</v>
      </c>
      <c r="J1325" s="737" t="s">
        <v>3051</v>
      </c>
      <c r="K1325" s="737" t="s">
        <v>2925</v>
      </c>
      <c r="L1325" s="738">
        <v>908.53</v>
      </c>
      <c r="M1325" s="738">
        <v>2725.59</v>
      </c>
      <c r="N1325" s="737">
        <v>3</v>
      </c>
      <c r="O1325" s="820">
        <v>1</v>
      </c>
      <c r="P1325" s="738">
        <v>2725.59</v>
      </c>
      <c r="Q1325" s="753">
        <v>1</v>
      </c>
      <c r="R1325" s="737">
        <v>3</v>
      </c>
      <c r="S1325" s="753">
        <v>1</v>
      </c>
      <c r="T1325" s="820">
        <v>1</v>
      </c>
      <c r="U1325" s="776">
        <v>1</v>
      </c>
    </row>
    <row r="1326" spans="1:21" ht="14.4" customHeight="1" x14ac:dyDescent="0.3">
      <c r="A1326" s="736">
        <v>21</v>
      </c>
      <c r="B1326" s="737" t="s">
        <v>2715</v>
      </c>
      <c r="C1326" s="737" t="s">
        <v>3131</v>
      </c>
      <c r="D1326" s="818" t="s">
        <v>4783</v>
      </c>
      <c r="E1326" s="819" t="s">
        <v>3167</v>
      </c>
      <c r="F1326" s="737" t="s">
        <v>3126</v>
      </c>
      <c r="G1326" s="737" t="s">
        <v>3399</v>
      </c>
      <c r="H1326" s="737" t="s">
        <v>1499</v>
      </c>
      <c r="I1326" s="737" t="s">
        <v>2366</v>
      </c>
      <c r="J1326" s="737" t="s">
        <v>3051</v>
      </c>
      <c r="K1326" s="737" t="s">
        <v>3052</v>
      </c>
      <c r="L1326" s="738">
        <v>1677.3</v>
      </c>
      <c r="M1326" s="738">
        <v>3354.6</v>
      </c>
      <c r="N1326" s="737">
        <v>2</v>
      </c>
      <c r="O1326" s="820">
        <v>1</v>
      </c>
      <c r="P1326" s="738">
        <v>3354.6</v>
      </c>
      <c r="Q1326" s="753">
        <v>1</v>
      </c>
      <c r="R1326" s="737">
        <v>2</v>
      </c>
      <c r="S1326" s="753">
        <v>1</v>
      </c>
      <c r="T1326" s="820">
        <v>1</v>
      </c>
      <c r="U1326" s="776">
        <v>1</v>
      </c>
    </row>
    <row r="1327" spans="1:21" ht="14.4" customHeight="1" x14ac:dyDescent="0.3">
      <c r="A1327" s="736">
        <v>21</v>
      </c>
      <c r="B1327" s="737" t="s">
        <v>2715</v>
      </c>
      <c r="C1327" s="737" t="s">
        <v>3131</v>
      </c>
      <c r="D1327" s="818" t="s">
        <v>4783</v>
      </c>
      <c r="E1327" s="819" t="s">
        <v>3167</v>
      </c>
      <c r="F1327" s="737" t="s">
        <v>3126</v>
      </c>
      <c r="G1327" s="737" t="s">
        <v>3268</v>
      </c>
      <c r="H1327" s="737" t="s">
        <v>555</v>
      </c>
      <c r="I1327" s="737" t="s">
        <v>1994</v>
      </c>
      <c r="J1327" s="737" t="s">
        <v>4062</v>
      </c>
      <c r="K1327" s="737" t="s">
        <v>4431</v>
      </c>
      <c r="L1327" s="738">
        <v>172.91</v>
      </c>
      <c r="M1327" s="738">
        <v>518.73</v>
      </c>
      <c r="N1327" s="737">
        <v>3</v>
      </c>
      <c r="O1327" s="820">
        <v>2.5</v>
      </c>
      <c r="P1327" s="738"/>
      <c r="Q1327" s="753">
        <v>0</v>
      </c>
      <c r="R1327" s="737"/>
      <c r="S1327" s="753">
        <v>0</v>
      </c>
      <c r="T1327" s="820"/>
      <c r="U1327" s="776">
        <v>0</v>
      </c>
    </row>
    <row r="1328" spans="1:21" ht="14.4" customHeight="1" x14ac:dyDescent="0.3">
      <c r="A1328" s="736">
        <v>21</v>
      </c>
      <c r="B1328" s="737" t="s">
        <v>2715</v>
      </c>
      <c r="C1328" s="737" t="s">
        <v>3131</v>
      </c>
      <c r="D1328" s="818" t="s">
        <v>4783</v>
      </c>
      <c r="E1328" s="819" t="s">
        <v>3167</v>
      </c>
      <c r="F1328" s="737" t="s">
        <v>3126</v>
      </c>
      <c r="G1328" s="737" t="s">
        <v>3268</v>
      </c>
      <c r="H1328" s="737" t="s">
        <v>555</v>
      </c>
      <c r="I1328" s="737" t="s">
        <v>4432</v>
      </c>
      <c r="J1328" s="737" t="s">
        <v>4433</v>
      </c>
      <c r="K1328" s="737" t="s">
        <v>4434</v>
      </c>
      <c r="L1328" s="738">
        <v>205.84</v>
      </c>
      <c r="M1328" s="738">
        <v>205.84</v>
      </c>
      <c r="N1328" s="737">
        <v>1</v>
      </c>
      <c r="O1328" s="820">
        <v>0.5</v>
      </c>
      <c r="P1328" s="738">
        <v>205.84</v>
      </c>
      <c r="Q1328" s="753">
        <v>1</v>
      </c>
      <c r="R1328" s="737">
        <v>1</v>
      </c>
      <c r="S1328" s="753">
        <v>1</v>
      </c>
      <c r="T1328" s="820">
        <v>0.5</v>
      </c>
      <c r="U1328" s="776">
        <v>1</v>
      </c>
    </row>
    <row r="1329" spans="1:21" ht="14.4" customHeight="1" x14ac:dyDescent="0.3">
      <c r="A1329" s="736">
        <v>21</v>
      </c>
      <c r="B1329" s="737" t="s">
        <v>2715</v>
      </c>
      <c r="C1329" s="737" t="s">
        <v>3131</v>
      </c>
      <c r="D1329" s="818" t="s">
        <v>4783</v>
      </c>
      <c r="E1329" s="819" t="s">
        <v>3167</v>
      </c>
      <c r="F1329" s="737" t="s">
        <v>3126</v>
      </c>
      <c r="G1329" s="737" t="s">
        <v>3326</v>
      </c>
      <c r="H1329" s="737" t="s">
        <v>1499</v>
      </c>
      <c r="I1329" s="737" t="s">
        <v>4435</v>
      </c>
      <c r="J1329" s="737" t="s">
        <v>4436</v>
      </c>
      <c r="K1329" s="737" t="s">
        <v>3067</v>
      </c>
      <c r="L1329" s="738">
        <v>289.62</v>
      </c>
      <c r="M1329" s="738">
        <v>289.62</v>
      </c>
      <c r="N1329" s="737">
        <v>1</v>
      </c>
      <c r="O1329" s="820">
        <v>0.5</v>
      </c>
      <c r="P1329" s="738">
        <v>289.62</v>
      </c>
      <c r="Q1329" s="753">
        <v>1</v>
      </c>
      <c r="R1329" s="737">
        <v>1</v>
      </c>
      <c r="S1329" s="753">
        <v>1</v>
      </c>
      <c r="T1329" s="820">
        <v>0.5</v>
      </c>
      <c r="U1329" s="776">
        <v>1</v>
      </c>
    </row>
    <row r="1330" spans="1:21" ht="14.4" customHeight="1" x14ac:dyDescent="0.3">
      <c r="A1330" s="736">
        <v>21</v>
      </c>
      <c r="B1330" s="737" t="s">
        <v>2715</v>
      </c>
      <c r="C1330" s="737" t="s">
        <v>3131</v>
      </c>
      <c r="D1330" s="818" t="s">
        <v>4783</v>
      </c>
      <c r="E1330" s="819" t="s">
        <v>3167</v>
      </c>
      <c r="F1330" s="737" t="s">
        <v>3126</v>
      </c>
      <c r="G1330" s="737" t="s">
        <v>3182</v>
      </c>
      <c r="H1330" s="737" t="s">
        <v>555</v>
      </c>
      <c r="I1330" s="737" t="s">
        <v>1344</v>
      </c>
      <c r="J1330" s="737" t="s">
        <v>1345</v>
      </c>
      <c r="K1330" s="737" t="s">
        <v>3184</v>
      </c>
      <c r="L1330" s="738">
        <v>108.44</v>
      </c>
      <c r="M1330" s="738">
        <v>975.96</v>
      </c>
      <c r="N1330" s="737">
        <v>9</v>
      </c>
      <c r="O1330" s="820">
        <v>7</v>
      </c>
      <c r="P1330" s="738">
        <v>325.32</v>
      </c>
      <c r="Q1330" s="753">
        <v>0.33333333333333331</v>
      </c>
      <c r="R1330" s="737">
        <v>3</v>
      </c>
      <c r="S1330" s="753">
        <v>0.33333333333333331</v>
      </c>
      <c r="T1330" s="820">
        <v>1</v>
      </c>
      <c r="U1330" s="776">
        <v>0.14285714285714285</v>
      </c>
    </row>
    <row r="1331" spans="1:21" ht="14.4" customHeight="1" x14ac:dyDescent="0.3">
      <c r="A1331" s="736">
        <v>21</v>
      </c>
      <c r="B1331" s="737" t="s">
        <v>2715</v>
      </c>
      <c r="C1331" s="737" t="s">
        <v>3131</v>
      </c>
      <c r="D1331" s="818" t="s">
        <v>4783</v>
      </c>
      <c r="E1331" s="819" t="s">
        <v>3167</v>
      </c>
      <c r="F1331" s="737" t="s">
        <v>3126</v>
      </c>
      <c r="G1331" s="737" t="s">
        <v>3182</v>
      </c>
      <c r="H1331" s="737" t="s">
        <v>555</v>
      </c>
      <c r="I1331" s="737" t="s">
        <v>3183</v>
      </c>
      <c r="J1331" s="737" t="s">
        <v>1345</v>
      </c>
      <c r="K1331" s="737" t="s">
        <v>3184</v>
      </c>
      <c r="L1331" s="738">
        <v>52.61</v>
      </c>
      <c r="M1331" s="738">
        <v>52.61</v>
      </c>
      <c r="N1331" s="737">
        <v>1</v>
      </c>
      <c r="O1331" s="820">
        <v>1</v>
      </c>
      <c r="P1331" s="738"/>
      <c r="Q1331" s="753">
        <v>0</v>
      </c>
      <c r="R1331" s="737"/>
      <c r="S1331" s="753">
        <v>0</v>
      </c>
      <c r="T1331" s="820"/>
      <c r="U1331" s="776">
        <v>0</v>
      </c>
    </row>
    <row r="1332" spans="1:21" ht="14.4" customHeight="1" x14ac:dyDescent="0.3">
      <c r="A1332" s="736">
        <v>21</v>
      </c>
      <c r="B1332" s="737" t="s">
        <v>2715</v>
      </c>
      <c r="C1332" s="737" t="s">
        <v>3131</v>
      </c>
      <c r="D1332" s="818" t="s">
        <v>4783</v>
      </c>
      <c r="E1332" s="819" t="s">
        <v>3167</v>
      </c>
      <c r="F1332" s="737" t="s">
        <v>3126</v>
      </c>
      <c r="G1332" s="737" t="s">
        <v>4034</v>
      </c>
      <c r="H1332" s="737" t="s">
        <v>555</v>
      </c>
      <c r="I1332" s="737" t="s">
        <v>1958</v>
      </c>
      <c r="J1332" s="737" t="s">
        <v>1959</v>
      </c>
      <c r="K1332" s="737" t="s">
        <v>4035</v>
      </c>
      <c r="L1332" s="738">
        <v>79.099999999999994</v>
      </c>
      <c r="M1332" s="738">
        <v>79.099999999999994</v>
      </c>
      <c r="N1332" s="737">
        <v>1</v>
      </c>
      <c r="O1332" s="820">
        <v>1</v>
      </c>
      <c r="P1332" s="738"/>
      <c r="Q1332" s="753">
        <v>0</v>
      </c>
      <c r="R1332" s="737"/>
      <c r="S1332" s="753">
        <v>0</v>
      </c>
      <c r="T1332" s="820"/>
      <c r="U1332" s="776">
        <v>0</v>
      </c>
    </row>
    <row r="1333" spans="1:21" ht="14.4" customHeight="1" x14ac:dyDescent="0.3">
      <c r="A1333" s="736">
        <v>21</v>
      </c>
      <c r="B1333" s="737" t="s">
        <v>2715</v>
      </c>
      <c r="C1333" s="737" t="s">
        <v>3131</v>
      </c>
      <c r="D1333" s="818" t="s">
        <v>4783</v>
      </c>
      <c r="E1333" s="819" t="s">
        <v>3167</v>
      </c>
      <c r="F1333" s="737" t="s">
        <v>3126</v>
      </c>
      <c r="G1333" s="737" t="s">
        <v>3272</v>
      </c>
      <c r="H1333" s="737" t="s">
        <v>555</v>
      </c>
      <c r="I1333" s="737" t="s">
        <v>3695</v>
      </c>
      <c r="J1333" s="737" t="s">
        <v>3696</v>
      </c>
      <c r="K1333" s="737" t="s">
        <v>3697</v>
      </c>
      <c r="L1333" s="738">
        <v>24.78</v>
      </c>
      <c r="M1333" s="738">
        <v>1784.1600000000003</v>
      </c>
      <c r="N1333" s="737">
        <v>72</v>
      </c>
      <c r="O1333" s="820">
        <v>21</v>
      </c>
      <c r="P1333" s="738">
        <v>941.64000000000021</v>
      </c>
      <c r="Q1333" s="753">
        <v>0.52777777777777779</v>
      </c>
      <c r="R1333" s="737">
        <v>38</v>
      </c>
      <c r="S1333" s="753">
        <v>0.52777777777777779</v>
      </c>
      <c r="T1333" s="820">
        <v>10.5</v>
      </c>
      <c r="U1333" s="776">
        <v>0.5</v>
      </c>
    </row>
    <row r="1334" spans="1:21" ht="14.4" customHeight="1" x14ac:dyDescent="0.3">
      <c r="A1334" s="736">
        <v>21</v>
      </c>
      <c r="B1334" s="737" t="s">
        <v>2715</v>
      </c>
      <c r="C1334" s="737" t="s">
        <v>3131</v>
      </c>
      <c r="D1334" s="818" t="s">
        <v>4783</v>
      </c>
      <c r="E1334" s="819" t="s">
        <v>3167</v>
      </c>
      <c r="F1334" s="737" t="s">
        <v>3126</v>
      </c>
      <c r="G1334" s="737" t="s">
        <v>3272</v>
      </c>
      <c r="H1334" s="737" t="s">
        <v>555</v>
      </c>
      <c r="I1334" s="737" t="s">
        <v>1068</v>
      </c>
      <c r="J1334" s="737" t="s">
        <v>3273</v>
      </c>
      <c r="K1334" s="737" t="s">
        <v>3274</v>
      </c>
      <c r="L1334" s="738">
        <v>99.11</v>
      </c>
      <c r="M1334" s="738">
        <v>693.77</v>
      </c>
      <c r="N1334" s="737">
        <v>7</v>
      </c>
      <c r="O1334" s="820">
        <v>1</v>
      </c>
      <c r="P1334" s="738">
        <v>693.77</v>
      </c>
      <c r="Q1334" s="753">
        <v>1</v>
      </c>
      <c r="R1334" s="737">
        <v>7</v>
      </c>
      <c r="S1334" s="753">
        <v>1</v>
      </c>
      <c r="T1334" s="820">
        <v>1</v>
      </c>
      <c r="U1334" s="776">
        <v>1</v>
      </c>
    </row>
    <row r="1335" spans="1:21" ht="14.4" customHeight="1" x14ac:dyDescent="0.3">
      <c r="A1335" s="736">
        <v>21</v>
      </c>
      <c r="B1335" s="737" t="s">
        <v>2715</v>
      </c>
      <c r="C1335" s="737" t="s">
        <v>3131</v>
      </c>
      <c r="D1335" s="818" t="s">
        <v>4783</v>
      </c>
      <c r="E1335" s="819" t="s">
        <v>3167</v>
      </c>
      <c r="F1335" s="737" t="s">
        <v>3126</v>
      </c>
      <c r="G1335" s="737" t="s">
        <v>3406</v>
      </c>
      <c r="H1335" s="737" t="s">
        <v>555</v>
      </c>
      <c r="I1335" s="737" t="s">
        <v>4437</v>
      </c>
      <c r="J1335" s="737" t="s">
        <v>3408</v>
      </c>
      <c r="K1335" s="737" t="s">
        <v>4438</v>
      </c>
      <c r="L1335" s="738">
        <v>1286.6199999999999</v>
      </c>
      <c r="M1335" s="738">
        <v>2573.2399999999998</v>
      </c>
      <c r="N1335" s="737">
        <v>2</v>
      </c>
      <c r="O1335" s="820">
        <v>0.5</v>
      </c>
      <c r="P1335" s="738"/>
      <c r="Q1335" s="753">
        <v>0</v>
      </c>
      <c r="R1335" s="737"/>
      <c r="S1335" s="753">
        <v>0</v>
      </c>
      <c r="T1335" s="820"/>
      <c r="U1335" s="776">
        <v>0</v>
      </c>
    </row>
    <row r="1336" spans="1:21" ht="14.4" customHeight="1" x14ac:dyDescent="0.3">
      <c r="A1336" s="736">
        <v>21</v>
      </c>
      <c r="B1336" s="737" t="s">
        <v>2715</v>
      </c>
      <c r="C1336" s="737" t="s">
        <v>3131</v>
      </c>
      <c r="D1336" s="818" t="s">
        <v>4783</v>
      </c>
      <c r="E1336" s="819" t="s">
        <v>3167</v>
      </c>
      <c r="F1336" s="737" t="s">
        <v>3126</v>
      </c>
      <c r="G1336" s="737" t="s">
        <v>3905</v>
      </c>
      <c r="H1336" s="737" t="s">
        <v>1499</v>
      </c>
      <c r="I1336" s="737" t="s">
        <v>1538</v>
      </c>
      <c r="J1336" s="737" t="s">
        <v>1539</v>
      </c>
      <c r="K1336" s="737" t="s">
        <v>2815</v>
      </c>
      <c r="L1336" s="738">
        <v>41.63</v>
      </c>
      <c r="M1336" s="738">
        <v>83.26</v>
      </c>
      <c r="N1336" s="737">
        <v>2</v>
      </c>
      <c r="O1336" s="820">
        <v>0.5</v>
      </c>
      <c r="P1336" s="738">
        <v>83.26</v>
      </c>
      <c r="Q1336" s="753">
        <v>1</v>
      </c>
      <c r="R1336" s="737">
        <v>2</v>
      </c>
      <c r="S1336" s="753">
        <v>1</v>
      </c>
      <c r="T1336" s="820">
        <v>0.5</v>
      </c>
      <c r="U1336" s="776">
        <v>1</v>
      </c>
    </row>
    <row r="1337" spans="1:21" ht="14.4" customHeight="1" x14ac:dyDescent="0.3">
      <c r="A1337" s="736">
        <v>21</v>
      </c>
      <c r="B1337" s="737" t="s">
        <v>2715</v>
      </c>
      <c r="C1337" s="737" t="s">
        <v>3131</v>
      </c>
      <c r="D1337" s="818" t="s">
        <v>4783</v>
      </c>
      <c r="E1337" s="819" t="s">
        <v>3167</v>
      </c>
      <c r="F1337" s="737" t="s">
        <v>3126</v>
      </c>
      <c r="G1337" s="737" t="s">
        <v>3442</v>
      </c>
      <c r="H1337" s="737" t="s">
        <v>555</v>
      </c>
      <c r="I1337" s="737" t="s">
        <v>4439</v>
      </c>
      <c r="J1337" s="737" t="s">
        <v>3538</v>
      </c>
      <c r="K1337" s="737" t="s">
        <v>3702</v>
      </c>
      <c r="L1337" s="738">
        <v>316.36</v>
      </c>
      <c r="M1337" s="738">
        <v>316.36</v>
      </c>
      <c r="N1337" s="737">
        <v>1</v>
      </c>
      <c r="O1337" s="820">
        <v>0.5</v>
      </c>
      <c r="P1337" s="738"/>
      <c r="Q1337" s="753">
        <v>0</v>
      </c>
      <c r="R1337" s="737"/>
      <c r="S1337" s="753">
        <v>0</v>
      </c>
      <c r="T1337" s="820"/>
      <c r="U1337" s="776">
        <v>0</v>
      </c>
    </row>
    <row r="1338" spans="1:21" ht="14.4" customHeight="1" x14ac:dyDescent="0.3">
      <c r="A1338" s="736">
        <v>21</v>
      </c>
      <c r="B1338" s="737" t="s">
        <v>2715</v>
      </c>
      <c r="C1338" s="737" t="s">
        <v>3131</v>
      </c>
      <c r="D1338" s="818" t="s">
        <v>4783</v>
      </c>
      <c r="E1338" s="819" t="s">
        <v>3167</v>
      </c>
      <c r="F1338" s="737" t="s">
        <v>3126</v>
      </c>
      <c r="G1338" s="737" t="s">
        <v>4041</v>
      </c>
      <c r="H1338" s="737" t="s">
        <v>1499</v>
      </c>
      <c r="I1338" s="737" t="s">
        <v>4440</v>
      </c>
      <c r="J1338" s="737" t="s">
        <v>4441</v>
      </c>
      <c r="K1338" s="737" t="s">
        <v>3578</v>
      </c>
      <c r="L1338" s="738">
        <v>122.96</v>
      </c>
      <c r="M1338" s="738">
        <v>614.79999999999995</v>
      </c>
      <c r="N1338" s="737">
        <v>5</v>
      </c>
      <c r="O1338" s="820">
        <v>1.5</v>
      </c>
      <c r="P1338" s="738">
        <v>614.79999999999995</v>
      </c>
      <c r="Q1338" s="753">
        <v>1</v>
      </c>
      <c r="R1338" s="737">
        <v>5</v>
      </c>
      <c r="S1338" s="753">
        <v>1</v>
      </c>
      <c r="T1338" s="820">
        <v>1.5</v>
      </c>
      <c r="U1338" s="776">
        <v>1</v>
      </c>
    </row>
    <row r="1339" spans="1:21" ht="14.4" customHeight="1" x14ac:dyDescent="0.3">
      <c r="A1339" s="736">
        <v>21</v>
      </c>
      <c r="B1339" s="737" t="s">
        <v>2715</v>
      </c>
      <c r="C1339" s="737" t="s">
        <v>3131</v>
      </c>
      <c r="D1339" s="818" t="s">
        <v>4783</v>
      </c>
      <c r="E1339" s="819" t="s">
        <v>3167</v>
      </c>
      <c r="F1339" s="737" t="s">
        <v>3126</v>
      </c>
      <c r="G1339" s="737" t="s">
        <v>4041</v>
      </c>
      <c r="H1339" s="737" t="s">
        <v>1499</v>
      </c>
      <c r="I1339" s="737" t="s">
        <v>4442</v>
      </c>
      <c r="J1339" s="737" t="s">
        <v>4441</v>
      </c>
      <c r="K1339" s="737" t="s">
        <v>4443</v>
      </c>
      <c r="L1339" s="738">
        <v>245.91</v>
      </c>
      <c r="M1339" s="738">
        <v>737.73</v>
      </c>
      <c r="N1339" s="737">
        <v>3</v>
      </c>
      <c r="O1339" s="820">
        <v>1</v>
      </c>
      <c r="P1339" s="738">
        <v>737.73</v>
      </c>
      <c r="Q1339" s="753">
        <v>1</v>
      </c>
      <c r="R1339" s="737">
        <v>3</v>
      </c>
      <c r="S1339" s="753">
        <v>1</v>
      </c>
      <c r="T1339" s="820">
        <v>1</v>
      </c>
      <c r="U1339" s="776">
        <v>1</v>
      </c>
    </row>
    <row r="1340" spans="1:21" ht="14.4" customHeight="1" x14ac:dyDescent="0.3">
      <c r="A1340" s="736">
        <v>21</v>
      </c>
      <c r="B1340" s="737" t="s">
        <v>2715</v>
      </c>
      <c r="C1340" s="737" t="s">
        <v>3131</v>
      </c>
      <c r="D1340" s="818" t="s">
        <v>4783</v>
      </c>
      <c r="E1340" s="819" t="s">
        <v>3167</v>
      </c>
      <c r="F1340" s="737" t="s">
        <v>3126</v>
      </c>
      <c r="G1340" s="737" t="s">
        <v>4444</v>
      </c>
      <c r="H1340" s="737" t="s">
        <v>1499</v>
      </c>
      <c r="I1340" s="737" t="s">
        <v>4445</v>
      </c>
      <c r="J1340" s="737" t="s">
        <v>4446</v>
      </c>
      <c r="K1340" s="737" t="s">
        <v>2958</v>
      </c>
      <c r="L1340" s="738">
        <v>98.11</v>
      </c>
      <c r="M1340" s="738">
        <v>98.11</v>
      </c>
      <c r="N1340" s="737">
        <v>1</v>
      </c>
      <c r="O1340" s="820">
        <v>0.5</v>
      </c>
      <c r="P1340" s="738"/>
      <c r="Q1340" s="753">
        <v>0</v>
      </c>
      <c r="R1340" s="737"/>
      <c r="S1340" s="753">
        <v>0</v>
      </c>
      <c r="T1340" s="820"/>
      <c r="U1340" s="776">
        <v>0</v>
      </c>
    </row>
    <row r="1341" spans="1:21" ht="14.4" customHeight="1" x14ac:dyDescent="0.3">
      <c r="A1341" s="736">
        <v>21</v>
      </c>
      <c r="B1341" s="737" t="s">
        <v>2715</v>
      </c>
      <c r="C1341" s="737" t="s">
        <v>3131</v>
      </c>
      <c r="D1341" s="818" t="s">
        <v>4783</v>
      </c>
      <c r="E1341" s="819" t="s">
        <v>3167</v>
      </c>
      <c r="F1341" s="737" t="s">
        <v>3126</v>
      </c>
      <c r="G1341" s="737" t="s">
        <v>3279</v>
      </c>
      <c r="H1341" s="737" t="s">
        <v>1499</v>
      </c>
      <c r="I1341" s="737" t="s">
        <v>1531</v>
      </c>
      <c r="J1341" s="737" t="s">
        <v>2938</v>
      </c>
      <c r="K1341" s="737" t="s">
        <v>2939</v>
      </c>
      <c r="L1341" s="738">
        <v>0</v>
      </c>
      <c r="M1341" s="738">
        <v>0</v>
      </c>
      <c r="N1341" s="737">
        <v>71</v>
      </c>
      <c r="O1341" s="820">
        <v>14.5</v>
      </c>
      <c r="P1341" s="738">
        <v>0</v>
      </c>
      <c r="Q1341" s="753"/>
      <c r="R1341" s="737">
        <v>36</v>
      </c>
      <c r="S1341" s="753">
        <v>0.50704225352112675</v>
      </c>
      <c r="T1341" s="820">
        <v>7.5</v>
      </c>
      <c r="U1341" s="776">
        <v>0.51724137931034486</v>
      </c>
    </row>
    <row r="1342" spans="1:21" ht="14.4" customHeight="1" x14ac:dyDescent="0.3">
      <c r="A1342" s="736">
        <v>21</v>
      </c>
      <c r="B1342" s="737" t="s">
        <v>2715</v>
      </c>
      <c r="C1342" s="737" t="s">
        <v>3131</v>
      </c>
      <c r="D1342" s="818" t="s">
        <v>4783</v>
      </c>
      <c r="E1342" s="819" t="s">
        <v>3167</v>
      </c>
      <c r="F1342" s="737" t="s">
        <v>3126</v>
      </c>
      <c r="G1342" s="737" t="s">
        <v>3329</v>
      </c>
      <c r="H1342" s="737" t="s">
        <v>555</v>
      </c>
      <c r="I1342" s="737" t="s">
        <v>1432</v>
      </c>
      <c r="J1342" s="737" t="s">
        <v>1433</v>
      </c>
      <c r="K1342" s="737" t="s">
        <v>3520</v>
      </c>
      <c r="L1342" s="738">
        <v>59.56</v>
      </c>
      <c r="M1342" s="738">
        <v>59.56</v>
      </c>
      <c r="N1342" s="737">
        <v>1</v>
      </c>
      <c r="O1342" s="820">
        <v>1</v>
      </c>
      <c r="P1342" s="738">
        <v>59.56</v>
      </c>
      <c r="Q1342" s="753">
        <v>1</v>
      </c>
      <c r="R1342" s="737">
        <v>1</v>
      </c>
      <c r="S1342" s="753">
        <v>1</v>
      </c>
      <c r="T1342" s="820">
        <v>1</v>
      </c>
      <c r="U1342" s="776">
        <v>1</v>
      </c>
    </row>
    <row r="1343" spans="1:21" ht="14.4" customHeight="1" x14ac:dyDescent="0.3">
      <c r="A1343" s="736">
        <v>21</v>
      </c>
      <c r="B1343" s="737" t="s">
        <v>2715</v>
      </c>
      <c r="C1343" s="737" t="s">
        <v>3131</v>
      </c>
      <c r="D1343" s="818" t="s">
        <v>4783</v>
      </c>
      <c r="E1343" s="819" t="s">
        <v>3167</v>
      </c>
      <c r="F1343" s="737" t="s">
        <v>3126</v>
      </c>
      <c r="G1343" s="737" t="s">
        <v>3332</v>
      </c>
      <c r="H1343" s="737" t="s">
        <v>555</v>
      </c>
      <c r="I1343" s="737" t="s">
        <v>999</v>
      </c>
      <c r="J1343" s="737" t="s">
        <v>707</v>
      </c>
      <c r="K1343" s="737" t="s">
        <v>3457</v>
      </c>
      <c r="L1343" s="738">
        <v>85.76</v>
      </c>
      <c r="M1343" s="738">
        <v>85.76</v>
      </c>
      <c r="N1343" s="737">
        <v>1</v>
      </c>
      <c r="O1343" s="820">
        <v>0.5</v>
      </c>
      <c r="P1343" s="738">
        <v>85.76</v>
      </c>
      <c r="Q1343" s="753">
        <v>1</v>
      </c>
      <c r="R1343" s="737">
        <v>1</v>
      </c>
      <c r="S1343" s="753">
        <v>1</v>
      </c>
      <c r="T1343" s="820">
        <v>0.5</v>
      </c>
      <c r="U1343" s="776">
        <v>1</v>
      </c>
    </row>
    <row r="1344" spans="1:21" ht="14.4" customHeight="1" x14ac:dyDescent="0.3">
      <c r="A1344" s="736">
        <v>21</v>
      </c>
      <c r="B1344" s="737" t="s">
        <v>2715</v>
      </c>
      <c r="C1344" s="737" t="s">
        <v>3131</v>
      </c>
      <c r="D1344" s="818" t="s">
        <v>4783</v>
      </c>
      <c r="E1344" s="819" t="s">
        <v>3167</v>
      </c>
      <c r="F1344" s="737" t="s">
        <v>3126</v>
      </c>
      <c r="G1344" s="737" t="s">
        <v>3332</v>
      </c>
      <c r="H1344" s="737" t="s">
        <v>555</v>
      </c>
      <c r="I1344" s="737" t="s">
        <v>706</v>
      </c>
      <c r="J1344" s="737" t="s">
        <v>707</v>
      </c>
      <c r="K1344" s="737" t="s">
        <v>3333</v>
      </c>
      <c r="L1344" s="738">
        <v>55.16</v>
      </c>
      <c r="M1344" s="738">
        <v>275.79999999999995</v>
      </c>
      <c r="N1344" s="737">
        <v>5</v>
      </c>
      <c r="O1344" s="820">
        <v>2.5</v>
      </c>
      <c r="P1344" s="738">
        <v>165.48</v>
      </c>
      <c r="Q1344" s="753">
        <v>0.60000000000000009</v>
      </c>
      <c r="R1344" s="737">
        <v>3</v>
      </c>
      <c r="S1344" s="753">
        <v>0.6</v>
      </c>
      <c r="T1344" s="820">
        <v>1.5</v>
      </c>
      <c r="U1344" s="776">
        <v>0.6</v>
      </c>
    </row>
    <row r="1345" spans="1:21" ht="14.4" customHeight="1" x14ac:dyDescent="0.3">
      <c r="A1345" s="736">
        <v>21</v>
      </c>
      <c r="B1345" s="737" t="s">
        <v>2715</v>
      </c>
      <c r="C1345" s="737" t="s">
        <v>3131</v>
      </c>
      <c r="D1345" s="818" t="s">
        <v>4783</v>
      </c>
      <c r="E1345" s="819" t="s">
        <v>3167</v>
      </c>
      <c r="F1345" s="737" t="s">
        <v>3126</v>
      </c>
      <c r="G1345" s="737" t="s">
        <v>3792</v>
      </c>
      <c r="H1345" s="737" t="s">
        <v>555</v>
      </c>
      <c r="I1345" s="737" t="s">
        <v>799</v>
      </c>
      <c r="J1345" s="737" t="s">
        <v>796</v>
      </c>
      <c r="K1345" s="737" t="s">
        <v>3216</v>
      </c>
      <c r="L1345" s="738">
        <v>156.61000000000001</v>
      </c>
      <c r="M1345" s="738">
        <v>313.22000000000003</v>
      </c>
      <c r="N1345" s="737">
        <v>2</v>
      </c>
      <c r="O1345" s="820">
        <v>1</v>
      </c>
      <c r="P1345" s="738">
        <v>313.22000000000003</v>
      </c>
      <c r="Q1345" s="753">
        <v>1</v>
      </c>
      <c r="R1345" s="737">
        <v>2</v>
      </c>
      <c r="S1345" s="753">
        <v>1</v>
      </c>
      <c r="T1345" s="820">
        <v>1</v>
      </c>
      <c r="U1345" s="776">
        <v>1</v>
      </c>
    </row>
    <row r="1346" spans="1:21" ht="14.4" customHeight="1" x14ac:dyDescent="0.3">
      <c r="A1346" s="736">
        <v>21</v>
      </c>
      <c r="B1346" s="737" t="s">
        <v>2715</v>
      </c>
      <c r="C1346" s="737" t="s">
        <v>3131</v>
      </c>
      <c r="D1346" s="818" t="s">
        <v>4783</v>
      </c>
      <c r="E1346" s="819" t="s">
        <v>3167</v>
      </c>
      <c r="F1346" s="737" t="s">
        <v>3126</v>
      </c>
      <c r="G1346" s="737" t="s">
        <v>3792</v>
      </c>
      <c r="H1346" s="737" t="s">
        <v>555</v>
      </c>
      <c r="I1346" s="737" t="s">
        <v>4447</v>
      </c>
      <c r="J1346" s="737" t="s">
        <v>4448</v>
      </c>
      <c r="K1346" s="737" t="s">
        <v>4449</v>
      </c>
      <c r="L1346" s="738">
        <v>119.1</v>
      </c>
      <c r="M1346" s="738">
        <v>357.29999999999995</v>
      </c>
      <c r="N1346" s="737">
        <v>3</v>
      </c>
      <c r="O1346" s="820">
        <v>0.5</v>
      </c>
      <c r="P1346" s="738"/>
      <c r="Q1346" s="753">
        <v>0</v>
      </c>
      <c r="R1346" s="737"/>
      <c r="S1346" s="753">
        <v>0</v>
      </c>
      <c r="T1346" s="820"/>
      <c r="U1346" s="776">
        <v>0</v>
      </c>
    </row>
    <row r="1347" spans="1:21" ht="14.4" customHeight="1" x14ac:dyDescent="0.3">
      <c r="A1347" s="736">
        <v>21</v>
      </c>
      <c r="B1347" s="737" t="s">
        <v>2715</v>
      </c>
      <c r="C1347" s="737" t="s">
        <v>3131</v>
      </c>
      <c r="D1347" s="818" t="s">
        <v>4783</v>
      </c>
      <c r="E1347" s="819" t="s">
        <v>3167</v>
      </c>
      <c r="F1347" s="737" t="s">
        <v>3126</v>
      </c>
      <c r="G1347" s="737" t="s">
        <v>3792</v>
      </c>
      <c r="H1347" s="737" t="s">
        <v>555</v>
      </c>
      <c r="I1347" s="737" t="s">
        <v>4450</v>
      </c>
      <c r="J1347" s="737" t="s">
        <v>4451</v>
      </c>
      <c r="K1347" s="737" t="s">
        <v>4452</v>
      </c>
      <c r="L1347" s="738">
        <v>281.88</v>
      </c>
      <c r="M1347" s="738">
        <v>845.64</v>
      </c>
      <c r="N1347" s="737">
        <v>3</v>
      </c>
      <c r="O1347" s="820">
        <v>1</v>
      </c>
      <c r="P1347" s="738"/>
      <c r="Q1347" s="753">
        <v>0</v>
      </c>
      <c r="R1347" s="737"/>
      <c r="S1347" s="753">
        <v>0</v>
      </c>
      <c r="T1347" s="820"/>
      <c r="U1347" s="776">
        <v>0</v>
      </c>
    </row>
    <row r="1348" spans="1:21" ht="14.4" customHeight="1" x14ac:dyDescent="0.3">
      <c r="A1348" s="736">
        <v>21</v>
      </c>
      <c r="B1348" s="737" t="s">
        <v>2715</v>
      </c>
      <c r="C1348" s="737" t="s">
        <v>3131</v>
      </c>
      <c r="D1348" s="818" t="s">
        <v>4783</v>
      </c>
      <c r="E1348" s="819" t="s">
        <v>3167</v>
      </c>
      <c r="F1348" s="737" t="s">
        <v>3126</v>
      </c>
      <c r="G1348" s="737" t="s">
        <v>3185</v>
      </c>
      <c r="H1348" s="737" t="s">
        <v>555</v>
      </c>
      <c r="I1348" s="737" t="s">
        <v>4051</v>
      </c>
      <c r="J1348" s="737" t="s">
        <v>3561</v>
      </c>
      <c r="K1348" s="737" t="s">
        <v>4052</v>
      </c>
      <c r="L1348" s="738">
        <v>0</v>
      </c>
      <c r="M1348" s="738">
        <v>0</v>
      </c>
      <c r="N1348" s="737">
        <v>2</v>
      </c>
      <c r="O1348" s="820">
        <v>0.5</v>
      </c>
      <c r="P1348" s="738"/>
      <c r="Q1348" s="753"/>
      <c r="R1348" s="737"/>
      <c r="S1348" s="753">
        <v>0</v>
      </c>
      <c r="T1348" s="820"/>
      <c r="U1348" s="776">
        <v>0</v>
      </c>
    </row>
    <row r="1349" spans="1:21" ht="14.4" customHeight="1" x14ac:dyDescent="0.3">
      <c r="A1349" s="736">
        <v>21</v>
      </c>
      <c r="B1349" s="737" t="s">
        <v>2715</v>
      </c>
      <c r="C1349" s="737" t="s">
        <v>3131</v>
      </c>
      <c r="D1349" s="818" t="s">
        <v>4783</v>
      </c>
      <c r="E1349" s="819" t="s">
        <v>3167</v>
      </c>
      <c r="F1349" s="737" t="s">
        <v>3126</v>
      </c>
      <c r="G1349" s="737" t="s">
        <v>3185</v>
      </c>
      <c r="H1349" s="737" t="s">
        <v>555</v>
      </c>
      <c r="I1349" s="737" t="s">
        <v>1915</v>
      </c>
      <c r="J1349" s="737" t="s">
        <v>3920</v>
      </c>
      <c r="K1349" s="737" t="s">
        <v>3921</v>
      </c>
      <c r="L1349" s="738">
        <v>151.62</v>
      </c>
      <c r="M1349" s="738">
        <v>1971.06</v>
      </c>
      <c r="N1349" s="737">
        <v>13</v>
      </c>
      <c r="O1349" s="820">
        <v>5</v>
      </c>
      <c r="P1349" s="738">
        <v>1212.96</v>
      </c>
      <c r="Q1349" s="753">
        <v>0.61538461538461542</v>
      </c>
      <c r="R1349" s="737">
        <v>8</v>
      </c>
      <c r="S1349" s="753">
        <v>0.61538461538461542</v>
      </c>
      <c r="T1349" s="820">
        <v>3</v>
      </c>
      <c r="U1349" s="776">
        <v>0.6</v>
      </c>
    </row>
    <row r="1350" spans="1:21" ht="14.4" customHeight="1" x14ac:dyDescent="0.3">
      <c r="A1350" s="736">
        <v>21</v>
      </c>
      <c r="B1350" s="737" t="s">
        <v>2715</v>
      </c>
      <c r="C1350" s="737" t="s">
        <v>3131</v>
      </c>
      <c r="D1350" s="818" t="s">
        <v>4783</v>
      </c>
      <c r="E1350" s="819" t="s">
        <v>3167</v>
      </c>
      <c r="F1350" s="737" t="s">
        <v>3126</v>
      </c>
      <c r="G1350" s="737" t="s">
        <v>3185</v>
      </c>
      <c r="H1350" s="737" t="s">
        <v>555</v>
      </c>
      <c r="I1350" s="737" t="s">
        <v>3919</v>
      </c>
      <c r="J1350" s="737" t="s">
        <v>3920</v>
      </c>
      <c r="K1350" s="737" t="s">
        <v>3921</v>
      </c>
      <c r="L1350" s="738">
        <v>0</v>
      </c>
      <c r="M1350" s="738">
        <v>0</v>
      </c>
      <c r="N1350" s="737">
        <v>1</v>
      </c>
      <c r="O1350" s="820">
        <v>0.5</v>
      </c>
      <c r="P1350" s="738">
        <v>0</v>
      </c>
      <c r="Q1350" s="753"/>
      <c r="R1350" s="737">
        <v>1</v>
      </c>
      <c r="S1350" s="753">
        <v>1</v>
      </c>
      <c r="T1350" s="820">
        <v>0.5</v>
      </c>
      <c r="U1350" s="776">
        <v>1</v>
      </c>
    </row>
    <row r="1351" spans="1:21" ht="14.4" customHeight="1" x14ac:dyDescent="0.3">
      <c r="A1351" s="736">
        <v>21</v>
      </c>
      <c r="B1351" s="737" t="s">
        <v>2715</v>
      </c>
      <c r="C1351" s="737" t="s">
        <v>3131</v>
      </c>
      <c r="D1351" s="818" t="s">
        <v>4783</v>
      </c>
      <c r="E1351" s="819" t="s">
        <v>3167</v>
      </c>
      <c r="F1351" s="737" t="s">
        <v>3126</v>
      </c>
      <c r="G1351" s="737" t="s">
        <v>4453</v>
      </c>
      <c r="H1351" s="737" t="s">
        <v>555</v>
      </c>
      <c r="I1351" s="737" t="s">
        <v>4454</v>
      </c>
      <c r="J1351" s="737" t="s">
        <v>4455</v>
      </c>
      <c r="K1351" s="737" t="s">
        <v>4456</v>
      </c>
      <c r="L1351" s="738">
        <v>150.9</v>
      </c>
      <c r="M1351" s="738">
        <v>301.8</v>
      </c>
      <c r="N1351" s="737">
        <v>2</v>
      </c>
      <c r="O1351" s="820">
        <v>1</v>
      </c>
      <c r="P1351" s="738">
        <v>301.8</v>
      </c>
      <c r="Q1351" s="753">
        <v>1</v>
      </c>
      <c r="R1351" s="737">
        <v>2</v>
      </c>
      <c r="S1351" s="753">
        <v>1</v>
      </c>
      <c r="T1351" s="820">
        <v>1</v>
      </c>
      <c r="U1351" s="776">
        <v>1</v>
      </c>
    </row>
    <row r="1352" spans="1:21" ht="14.4" customHeight="1" x14ac:dyDescent="0.3">
      <c r="A1352" s="736">
        <v>21</v>
      </c>
      <c r="B1352" s="737" t="s">
        <v>2715</v>
      </c>
      <c r="C1352" s="737" t="s">
        <v>3131</v>
      </c>
      <c r="D1352" s="818" t="s">
        <v>4783</v>
      </c>
      <c r="E1352" s="819" t="s">
        <v>3167</v>
      </c>
      <c r="F1352" s="737" t="s">
        <v>3126</v>
      </c>
      <c r="G1352" s="737" t="s">
        <v>3338</v>
      </c>
      <c r="H1352" s="737" t="s">
        <v>1499</v>
      </c>
      <c r="I1352" s="737" t="s">
        <v>3339</v>
      </c>
      <c r="J1352" s="737" t="s">
        <v>1699</v>
      </c>
      <c r="K1352" s="737" t="s">
        <v>3340</v>
      </c>
      <c r="L1352" s="738">
        <v>0</v>
      </c>
      <c r="M1352" s="738">
        <v>0</v>
      </c>
      <c r="N1352" s="737">
        <v>2</v>
      </c>
      <c r="O1352" s="820">
        <v>1</v>
      </c>
      <c r="P1352" s="738"/>
      <c r="Q1352" s="753"/>
      <c r="R1352" s="737"/>
      <c r="S1352" s="753">
        <v>0</v>
      </c>
      <c r="T1352" s="820"/>
      <c r="U1352" s="776">
        <v>0</v>
      </c>
    </row>
    <row r="1353" spans="1:21" ht="14.4" customHeight="1" x14ac:dyDescent="0.3">
      <c r="A1353" s="736">
        <v>21</v>
      </c>
      <c r="B1353" s="737" t="s">
        <v>2715</v>
      </c>
      <c r="C1353" s="737" t="s">
        <v>3131</v>
      </c>
      <c r="D1353" s="818" t="s">
        <v>4783</v>
      </c>
      <c r="E1353" s="819" t="s">
        <v>3167</v>
      </c>
      <c r="F1353" s="737" t="s">
        <v>3126</v>
      </c>
      <c r="G1353" s="737" t="s">
        <v>3338</v>
      </c>
      <c r="H1353" s="737" t="s">
        <v>555</v>
      </c>
      <c r="I1353" s="737" t="s">
        <v>4275</v>
      </c>
      <c r="J1353" s="737" t="s">
        <v>3851</v>
      </c>
      <c r="K1353" s="737" t="s">
        <v>2958</v>
      </c>
      <c r="L1353" s="738">
        <v>0</v>
      </c>
      <c r="M1353" s="738">
        <v>0</v>
      </c>
      <c r="N1353" s="737">
        <v>1</v>
      </c>
      <c r="O1353" s="820">
        <v>0.5</v>
      </c>
      <c r="P1353" s="738">
        <v>0</v>
      </c>
      <c r="Q1353" s="753"/>
      <c r="R1353" s="737">
        <v>1</v>
      </c>
      <c r="S1353" s="753">
        <v>1</v>
      </c>
      <c r="T1353" s="820">
        <v>0.5</v>
      </c>
      <c r="U1353" s="776">
        <v>1</v>
      </c>
    </row>
    <row r="1354" spans="1:21" ht="14.4" customHeight="1" x14ac:dyDescent="0.3">
      <c r="A1354" s="736">
        <v>21</v>
      </c>
      <c r="B1354" s="737" t="s">
        <v>2715</v>
      </c>
      <c r="C1354" s="737" t="s">
        <v>3131</v>
      </c>
      <c r="D1354" s="818" t="s">
        <v>4783</v>
      </c>
      <c r="E1354" s="819" t="s">
        <v>3167</v>
      </c>
      <c r="F1354" s="737" t="s">
        <v>3126</v>
      </c>
      <c r="G1354" s="737" t="s">
        <v>3338</v>
      </c>
      <c r="H1354" s="737" t="s">
        <v>555</v>
      </c>
      <c r="I1354" s="737" t="s">
        <v>3849</v>
      </c>
      <c r="J1354" s="737" t="s">
        <v>3800</v>
      </c>
      <c r="K1354" s="737" t="s">
        <v>3340</v>
      </c>
      <c r="L1354" s="738">
        <v>0</v>
      </c>
      <c r="M1354" s="738">
        <v>0</v>
      </c>
      <c r="N1354" s="737">
        <v>2</v>
      </c>
      <c r="O1354" s="820">
        <v>1</v>
      </c>
      <c r="P1354" s="738"/>
      <c r="Q1354" s="753"/>
      <c r="R1354" s="737"/>
      <c r="S1354" s="753">
        <v>0</v>
      </c>
      <c r="T1354" s="820"/>
      <c r="U1354" s="776">
        <v>0</v>
      </c>
    </row>
    <row r="1355" spans="1:21" ht="14.4" customHeight="1" x14ac:dyDescent="0.3">
      <c r="A1355" s="736">
        <v>21</v>
      </c>
      <c r="B1355" s="737" t="s">
        <v>2715</v>
      </c>
      <c r="C1355" s="737" t="s">
        <v>3131</v>
      </c>
      <c r="D1355" s="818" t="s">
        <v>4783</v>
      </c>
      <c r="E1355" s="819" t="s">
        <v>3167</v>
      </c>
      <c r="F1355" s="737" t="s">
        <v>3126</v>
      </c>
      <c r="G1355" s="737" t="s">
        <v>3338</v>
      </c>
      <c r="H1355" s="737" t="s">
        <v>555</v>
      </c>
      <c r="I1355" s="737" t="s">
        <v>610</v>
      </c>
      <c r="J1355" s="737" t="s">
        <v>2957</v>
      </c>
      <c r="K1355" s="737" t="s">
        <v>3340</v>
      </c>
      <c r="L1355" s="738">
        <v>0</v>
      </c>
      <c r="M1355" s="738">
        <v>0</v>
      </c>
      <c r="N1355" s="737">
        <v>1</v>
      </c>
      <c r="O1355" s="820">
        <v>1</v>
      </c>
      <c r="P1355" s="738">
        <v>0</v>
      </c>
      <c r="Q1355" s="753"/>
      <c r="R1355" s="737">
        <v>1</v>
      </c>
      <c r="S1355" s="753">
        <v>1</v>
      </c>
      <c r="T1355" s="820">
        <v>1</v>
      </c>
      <c r="U1355" s="776">
        <v>1</v>
      </c>
    </row>
    <row r="1356" spans="1:21" ht="14.4" customHeight="1" x14ac:dyDescent="0.3">
      <c r="A1356" s="736">
        <v>21</v>
      </c>
      <c r="B1356" s="737" t="s">
        <v>2715</v>
      </c>
      <c r="C1356" s="737" t="s">
        <v>3131</v>
      </c>
      <c r="D1356" s="818" t="s">
        <v>4783</v>
      </c>
      <c r="E1356" s="819" t="s">
        <v>3167</v>
      </c>
      <c r="F1356" s="737" t="s">
        <v>3126</v>
      </c>
      <c r="G1356" s="737" t="s">
        <v>3338</v>
      </c>
      <c r="H1356" s="737" t="s">
        <v>555</v>
      </c>
      <c r="I1356" s="737" t="s">
        <v>4343</v>
      </c>
      <c r="J1356" s="737" t="s">
        <v>3851</v>
      </c>
      <c r="K1356" s="737" t="s">
        <v>3340</v>
      </c>
      <c r="L1356" s="738">
        <v>0</v>
      </c>
      <c r="M1356" s="738">
        <v>0</v>
      </c>
      <c r="N1356" s="737">
        <v>2</v>
      </c>
      <c r="O1356" s="820">
        <v>0.5</v>
      </c>
      <c r="P1356" s="738">
        <v>0</v>
      </c>
      <c r="Q1356" s="753"/>
      <c r="R1356" s="737">
        <v>2</v>
      </c>
      <c r="S1356" s="753">
        <v>1</v>
      </c>
      <c r="T1356" s="820">
        <v>0.5</v>
      </c>
      <c r="U1356" s="776">
        <v>1</v>
      </c>
    </row>
    <row r="1357" spans="1:21" ht="14.4" customHeight="1" x14ac:dyDescent="0.3">
      <c r="A1357" s="736">
        <v>21</v>
      </c>
      <c r="B1357" s="737" t="s">
        <v>2715</v>
      </c>
      <c r="C1357" s="737" t="s">
        <v>3131</v>
      </c>
      <c r="D1357" s="818" t="s">
        <v>4783</v>
      </c>
      <c r="E1357" s="819" t="s">
        <v>3167</v>
      </c>
      <c r="F1357" s="737" t="s">
        <v>3126</v>
      </c>
      <c r="G1357" s="737" t="s">
        <v>3927</v>
      </c>
      <c r="H1357" s="737" t="s">
        <v>555</v>
      </c>
      <c r="I1357" s="737" t="s">
        <v>4457</v>
      </c>
      <c r="J1357" s="737" t="s">
        <v>3929</v>
      </c>
      <c r="K1357" s="737" t="s">
        <v>4458</v>
      </c>
      <c r="L1357" s="738">
        <v>277.70999999999998</v>
      </c>
      <c r="M1357" s="738">
        <v>277.70999999999998</v>
      </c>
      <c r="N1357" s="737">
        <v>1</v>
      </c>
      <c r="O1357" s="820">
        <v>1</v>
      </c>
      <c r="P1357" s="738">
        <v>277.70999999999998</v>
      </c>
      <c r="Q1357" s="753">
        <v>1</v>
      </c>
      <c r="R1357" s="737">
        <v>1</v>
      </c>
      <c r="S1357" s="753">
        <v>1</v>
      </c>
      <c r="T1357" s="820">
        <v>1</v>
      </c>
      <c r="U1357" s="776">
        <v>1</v>
      </c>
    </row>
    <row r="1358" spans="1:21" ht="14.4" customHeight="1" x14ac:dyDescent="0.3">
      <c r="A1358" s="736">
        <v>21</v>
      </c>
      <c r="B1358" s="737" t="s">
        <v>2715</v>
      </c>
      <c r="C1358" s="737" t="s">
        <v>3131</v>
      </c>
      <c r="D1358" s="818" t="s">
        <v>4783</v>
      </c>
      <c r="E1358" s="819" t="s">
        <v>3167</v>
      </c>
      <c r="F1358" s="737" t="s">
        <v>3126</v>
      </c>
      <c r="G1358" s="737" t="s">
        <v>4459</v>
      </c>
      <c r="H1358" s="737" t="s">
        <v>1499</v>
      </c>
      <c r="I1358" s="737" t="s">
        <v>4460</v>
      </c>
      <c r="J1358" s="737" t="s">
        <v>4461</v>
      </c>
      <c r="K1358" s="737" t="s">
        <v>4462</v>
      </c>
      <c r="L1358" s="738">
        <v>46118.83</v>
      </c>
      <c r="M1358" s="738">
        <v>461188.30000000005</v>
      </c>
      <c r="N1358" s="737">
        <v>10</v>
      </c>
      <c r="O1358" s="820">
        <v>2</v>
      </c>
      <c r="P1358" s="738"/>
      <c r="Q1358" s="753">
        <v>0</v>
      </c>
      <c r="R1358" s="737"/>
      <c r="S1358" s="753">
        <v>0</v>
      </c>
      <c r="T1358" s="820"/>
      <c r="U1358" s="776">
        <v>0</v>
      </c>
    </row>
    <row r="1359" spans="1:21" ht="14.4" customHeight="1" x14ac:dyDescent="0.3">
      <c r="A1359" s="736">
        <v>21</v>
      </c>
      <c r="B1359" s="737" t="s">
        <v>2715</v>
      </c>
      <c r="C1359" s="737" t="s">
        <v>3131</v>
      </c>
      <c r="D1359" s="818" t="s">
        <v>4783</v>
      </c>
      <c r="E1359" s="819" t="s">
        <v>3167</v>
      </c>
      <c r="F1359" s="737" t="s">
        <v>3126</v>
      </c>
      <c r="G1359" s="737" t="s">
        <v>3284</v>
      </c>
      <c r="H1359" s="737" t="s">
        <v>555</v>
      </c>
      <c r="I1359" s="737" t="s">
        <v>4463</v>
      </c>
      <c r="J1359" s="737" t="s">
        <v>3288</v>
      </c>
      <c r="K1359" s="737" t="s">
        <v>4464</v>
      </c>
      <c r="L1359" s="738">
        <v>0</v>
      </c>
      <c r="M1359" s="738">
        <v>0</v>
      </c>
      <c r="N1359" s="737">
        <v>3</v>
      </c>
      <c r="O1359" s="820">
        <v>1</v>
      </c>
      <c r="P1359" s="738"/>
      <c r="Q1359" s="753"/>
      <c r="R1359" s="737"/>
      <c r="S1359" s="753">
        <v>0</v>
      </c>
      <c r="T1359" s="820"/>
      <c r="U1359" s="776">
        <v>0</v>
      </c>
    </row>
    <row r="1360" spans="1:21" ht="14.4" customHeight="1" x14ac:dyDescent="0.3">
      <c r="A1360" s="736">
        <v>21</v>
      </c>
      <c r="B1360" s="737" t="s">
        <v>2715</v>
      </c>
      <c r="C1360" s="737" t="s">
        <v>3131</v>
      </c>
      <c r="D1360" s="818" t="s">
        <v>4783</v>
      </c>
      <c r="E1360" s="819" t="s">
        <v>3167</v>
      </c>
      <c r="F1360" s="737" t="s">
        <v>3126</v>
      </c>
      <c r="G1360" s="737" t="s">
        <v>3284</v>
      </c>
      <c r="H1360" s="737" t="s">
        <v>555</v>
      </c>
      <c r="I1360" s="737" t="s">
        <v>3418</v>
      </c>
      <c r="J1360" s="737" t="s">
        <v>1300</v>
      </c>
      <c r="K1360" s="737" t="s">
        <v>3419</v>
      </c>
      <c r="L1360" s="738">
        <v>0</v>
      </c>
      <c r="M1360" s="738">
        <v>0</v>
      </c>
      <c r="N1360" s="737">
        <v>18</v>
      </c>
      <c r="O1360" s="820">
        <v>4.5</v>
      </c>
      <c r="P1360" s="738">
        <v>0</v>
      </c>
      <c r="Q1360" s="753"/>
      <c r="R1360" s="737">
        <v>10</v>
      </c>
      <c r="S1360" s="753">
        <v>0.55555555555555558</v>
      </c>
      <c r="T1360" s="820">
        <v>2.5</v>
      </c>
      <c r="U1360" s="776">
        <v>0.55555555555555558</v>
      </c>
    </row>
    <row r="1361" spans="1:21" ht="14.4" customHeight="1" x14ac:dyDescent="0.3">
      <c r="A1361" s="736">
        <v>21</v>
      </c>
      <c r="B1361" s="737" t="s">
        <v>2715</v>
      </c>
      <c r="C1361" s="737" t="s">
        <v>3131</v>
      </c>
      <c r="D1361" s="818" t="s">
        <v>4783</v>
      </c>
      <c r="E1361" s="819" t="s">
        <v>3167</v>
      </c>
      <c r="F1361" s="737" t="s">
        <v>3126</v>
      </c>
      <c r="G1361" s="737" t="s">
        <v>3284</v>
      </c>
      <c r="H1361" s="737" t="s">
        <v>555</v>
      </c>
      <c r="I1361" s="737" t="s">
        <v>3418</v>
      </c>
      <c r="J1361" s="737" t="s">
        <v>1300</v>
      </c>
      <c r="K1361" s="737" t="s">
        <v>3419</v>
      </c>
      <c r="L1361" s="738">
        <v>100.62</v>
      </c>
      <c r="M1361" s="738">
        <v>704.34</v>
      </c>
      <c r="N1361" s="737">
        <v>7</v>
      </c>
      <c r="O1361" s="820">
        <v>1.5</v>
      </c>
      <c r="P1361" s="738">
        <v>301.86</v>
      </c>
      <c r="Q1361" s="753">
        <v>0.42857142857142855</v>
      </c>
      <c r="R1361" s="737">
        <v>3</v>
      </c>
      <c r="S1361" s="753">
        <v>0.42857142857142855</v>
      </c>
      <c r="T1361" s="820">
        <v>0.5</v>
      </c>
      <c r="U1361" s="776">
        <v>0.33333333333333331</v>
      </c>
    </row>
    <row r="1362" spans="1:21" ht="14.4" customHeight="1" x14ac:dyDescent="0.3">
      <c r="A1362" s="736">
        <v>21</v>
      </c>
      <c r="B1362" s="737" t="s">
        <v>2715</v>
      </c>
      <c r="C1362" s="737" t="s">
        <v>3131</v>
      </c>
      <c r="D1362" s="818" t="s">
        <v>4783</v>
      </c>
      <c r="E1362" s="819" t="s">
        <v>3167</v>
      </c>
      <c r="F1362" s="737" t="s">
        <v>3126</v>
      </c>
      <c r="G1362" s="737" t="s">
        <v>4346</v>
      </c>
      <c r="H1362" s="737" t="s">
        <v>1499</v>
      </c>
      <c r="I1362" s="737" t="s">
        <v>4465</v>
      </c>
      <c r="J1362" s="737" t="s">
        <v>4466</v>
      </c>
      <c r="K1362" s="737" t="s">
        <v>4467</v>
      </c>
      <c r="L1362" s="738">
        <v>65.36</v>
      </c>
      <c r="M1362" s="738">
        <v>65.36</v>
      </c>
      <c r="N1362" s="737">
        <v>1</v>
      </c>
      <c r="O1362" s="820">
        <v>1</v>
      </c>
      <c r="P1362" s="738">
        <v>65.36</v>
      </c>
      <c r="Q1362" s="753">
        <v>1</v>
      </c>
      <c r="R1362" s="737">
        <v>1</v>
      </c>
      <c r="S1362" s="753">
        <v>1</v>
      </c>
      <c r="T1362" s="820">
        <v>1</v>
      </c>
      <c r="U1362" s="776">
        <v>1</v>
      </c>
    </row>
    <row r="1363" spans="1:21" ht="14.4" customHeight="1" x14ac:dyDescent="0.3">
      <c r="A1363" s="736">
        <v>21</v>
      </c>
      <c r="B1363" s="737" t="s">
        <v>2715</v>
      </c>
      <c r="C1363" s="737" t="s">
        <v>3131</v>
      </c>
      <c r="D1363" s="818" t="s">
        <v>4783</v>
      </c>
      <c r="E1363" s="819" t="s">
        <v>3167</v>
      </c>
      <c r="F1363" s="737" t="s">
        <v>3126</v>
      </c>
      <c r="G1363" s="737" t="s">
        <v>3523</v>
      </c>
      <c r="H1363" s="737" t="s">
        <v>555</v>
      </c>
      <c r="I1363" s="737" t="s">
        <v>4468</v>
      </c>
      <c r="J1363" s="737" t="s">
        <v>3525</v>
      </c>
      <c r="K1363" s="737" t="s">
        <v>4469</v>
      </c>
      <c r="L1363" s="738">
        <v>1112.45</v>
      </c>
      <c r="M1363" s="738">
        <v>5562.25</v>
      </c>
      <c r="N1363" s="737">
        <v>5</v>
      </c>
      <c r="O1363" s="820">
        <v>3</v>
      </c>
      <c r="P1363" s="738">
        <v>5562.25</v>
      </c>
      <c r="Q1363" s="753">
        <v>1</v>
      </c>
      <c r="R1363" s="737">
        <v>5</v>
      </c>
      <c r="S1363" s="753">
        <v>1</v>
      </c>
      <c r="T1363" s="820">
        <v>3</v>
      </c>
      <c r="U1363" s="776">
        <v>1</v>
      </c>
    </row>
    <row r="1364" spans="1:21" ht="14.4" customHeight="1" x14ac:dyDescent="0.3">
      <c r="A1364" s="736">
        <v>21</v>
      </c>
      <c r="B1364" s="737" t="s">
        <v>2715</v>
      </c>
      <c r="C1364" s="737" t="s">
        <v>3131</v>
      </c>
      <c r="D1364" s="818" t="s">
        <v>4783</v>
      </c>
      <c r="E1364" s="819" t="s">
        <v>3167</v>
      </c>
      <c r="F1364" s="737" t="s">
        <v>3127</v>
      </c>
      <c r="G1364" s="737" t="s">
        <v>3291</v>
      </c>
      <c r="H1364" s="737" t="s">
        <v>555</v>
      </c>
      <c r="I1364" s="737" t="s">
        <v>4470</v>
      </c>
      <c r="J1364" s="737" t="s">
        <v>3149</v>
      </c>
      <c r="K1364" s="737"/>
      <c r="L1364" s="738">
        <v>0</v>
      </c>
      <c r="M1364" s="738">
        <v>0</v>
      </c>
      <c r="N1364" s="737">
        <v>1</v>
      </c>
      <c r="O1364" s="820">
        <v>1</v>
      </c>
      <c r="P1364" s="738"/>
      <c r="Q1364" s="753"/>
      <c r="R1364" s="737"/>
      <c r="S1364" s="753">
        <v>0</v>
      </c>
      <c r="T1364" s="820"/>
      <c r="U1364" s="776">
        <v>0</v>
      </c>
    </row>
    <row r="1365" spans="1:21" ht="14.4" customHeight="1" x14ac:dyDescent="0.3">
      <c r="A1365" s="736">
        <v>21</v>
      </c>
      <c r="B1365" s="737" t="s">
        <v>2715</v>
      </c>
      <c r="C1365" s="737" t="s">
        <v>3131</v>
      </c>
      <c r="D1365" s="818" t="s">
        <v>4783</v>
      </c>
      <c r="E1365" s="819" t="s">
        <v>3167</v>
      </c>
      <c r="F1365" s="737" t="s">
        <v>3128</v>
      </c>
      <c r="G1365" s="737" t="s">
        <v>3420</v>
      </c>
      <c r="H1365" s="737" t="s">
        <v>555</v>
      </c>
      <c r="I1365" s="737" t="s">
        <v>3421</v>
      </c>
      <c r="J1365" s="737" t="s">
        <v>3422</v>
      </c>
      <c r="K1365" s="737" t="s">
        <v>3423</v>
      </c>
      <c r="L1365" s="738">
        <v>1267.1300000000001</v>
      </c>
      <c r="M1365" s="738">
        <v>3801.3900000000003</v>
      </c>
      <c r="N1365" s="737">
        <v>3</v>
      </c>
      <c r="O1365" s="820">
        <v>3</v>
      </c>
      <c r="P1365" s="738">
        <v>2534.2600000000002</v>
      </c>
      <c r="Q1365" s="753">
        <v>0.66666666666666663</v>
      </c>
      <c r="R1365" s="737">
        <v>2</v>
      </c>
      <c r="S1365" s="753">
        <v>0.66666666666666663</v>
      </c>
      <c r="T1365" s="820">
        <v>2</v>
      </c>
      <c r="U1365" s="776">
        <v>0.66666666666666663</v>
      </c>
    </row>
    <row r="1366" spans="1:21" ht="14.4" customHeight="1" x14ac:dyDescent="0.3">
      <c r="A1366" s="736">
        <v>21</v>
      </c>
      <c r="B1366" s="737" t="s">
        <v>2715</v>
      </c>
      <c r="C1366" s="737" t="s">
        <v>3131</v>
      </c>
      <c r="D1366" s="818" t="s">
        <v>4783</v>
      </c>
      <c r="E1366" s="819" t="s">
        <v>3167</v>
      </c>
      <c r="F1366" s="737" t="s">
        <v>3128</v>
      </c>
      <c r="G1366" s="737" t="s">
        <v>3420</v>
      </c>
      <c r="H1366" s="737" t="s">
        <v>555</v>
      </c>
      <c r="I1366" s="737" t="s">
        <v>3424</v>
      </c>
      <c r="J1366" s="737" t="s">
        <v>3425</v>
      </c>
      <c r="K1366" s="737" t="s">
        <v>3426</v>
      </c>
      <c r="L1366" s="738">
        <v>1000</v>
      </c>
      <c r="M1366" s="738">
        <v>2000</v>
      </c>
      <c r="N1366" s="737">
        <v>2</v>
      </c>
      <c r="O1366" s="820">
        <v>2</v>
      </c>
      <c r="P1366" s="738"/>
      <c r="Q1366" s="753">
        <v>0</v>
      </c>
      <c r="R1366" s="737"/>
      <c r="S1366" s="753">
        <v>0</v>
      </c>
      <c r="T1366" s="820"/>
      <c r="U1366" s="776">
        <v>0</v>
      </c>
    </row>
    <row r="1367" spans="1:21" ht="14.4" customHeight="1" x14ac:dyDescent="0.3">
      <c r="A1367" s="736">
        <v>21</v>
      </c>
      <c r="B1367" s="737" t="s">
        <v>2715</v>
      </c>
      <c r="C1367" s="737" t="s">
        <v>3131</v>
      </c>
      <c r="D1367" s="818" t="s">
        <v>4783</v>
      </c>
      <c r="E1367" s="819" t="s">
        <v>3170</v>
      </c>
      <c r="F1367" s="737" t="s">
        <v>3126</v>
      </c>
      <c r="G1367" s="737" t="s">
        <v>3189</v>
      </c>
      <c r="H1367" s="737" t="s">
        <v>555</v>
      </c>
      <c r="I1367" s="737" t="s">
        <v>3346</v>
      </c>
      <c r="J1367" s="737" t="s">
        <v>687</v>
      </c>
      <c r="K1367" s="737" t="s">
        <v>3347</v>
      </c>
      <c r="L1367" s="738">
        <v>0</v>
      </c>
      <c r="M1367" s="738">
        <v>0</v>
      </c>
      <c r="N1367" s="737">
        <v>1</v>
      </c>
      <c r="O1367" s="820">
        <v>0.5</v>
      </c>
      <c r="P1367" s="738"/>
      <c r="Q1367" s="753"/>
      <c r="R1367" s="737"/>
      <c r="S1367" s="753">
        <v>0</v>
      </c>
      <c r="T1367" s="820"/>
      <c r="U1367" s="776">
        <v>0</v>
      </c>
    </row>
    <row r="1368" spans="1:21" ht="14.4" customHeight="1" x14ac:dyDescent="0.3">
      <c r="A1368" s="736">
        <v>21</v>
      </c>
      <c r="B1368" s="737" t="s">
        <v>2715</v>
      </c>
      <c r="C1368" s="737" t="s">
        <v>3131</v>
      </c>
      <c r="D1368" s="818" t="s">
        <v>4783</v>
      </c>
      <c r="E1368" s="819" t="s">
        <v>3170</v>
      </c>
      <c r="F1368" s="737" t="s">
        <v>3126</v>
      </c>
      <c r="G1368" s="737" t="s">
        <v>3189</v>
      </c>
      <c r="H1368" s="737" t="s">
        <v>555</v>
      </c>
      <c r="I1368" s="737" t="s">
        <v>3348</v>
      </c>
      <c r="J1368" s="737" t="s">
        <v>672</v>
      </c>
      <c r="K1368" s="737" t="s">
        <v>3349</v>
      </c>
      <c r="L1368" s="738">
        <v>121.75</v>
      </c>
      <c r="M1368" s="738">
        <v>243.5</v>
      </c>
      <c r="N1368" s="737">
        <v>2</v>
      </c>
      <c r="O1368" s="820">
        <v>1.5</v>
      </c>
      <c r="P1368" s="738"/>
      <c r="Q1368" s="753">
        <v>0</v>
      </c>
      <c r="R1368" s="737"/>
      <c r="S1368" s="753">
        <v>0</v>
      </c>
      <c r="T1368" s="820"/>
      <c r="U1368" s="776">
        <v>0</v>
      </c>
    </row>
    <row r="1369" spans="1:21" ht="14.4" customHeight="1" x14ac:dyDescent="0.3">
      <c r="A1369" s="736">
        <v>21</v>
      </c>
      <c r="B1369" s="737" t="s">
        <v>2715</v>
      </c>
      <c r="C1369" s="737" t="s">
        <v>3131</v>
      </c>
      <c r="D1369" s="818" t="s">
        <v>4783</v>
      </c>
      <c r="E1369" s="819" t="s">
        <v>3170</v>
      </c>
      <c r="F1369" s="737" t="s">
        <v>3126</v>
      </c>
      <c r="G1369" s="737" t="s">
        <v>3196</v>
      </c>
      <c r="H1369" s="737" t="s">
        <v>1499</v>
      </c>
      <c r="I1369" s="737" t="s">
        <v>2358</v>
      </c>
      <c r="J1369" s="737" t="s">
        <v>3057</v>
      </c>
      <c r="K1369" s="737" t="s">
        <v>2951</v>
      </c>
      <c r="L1369" s="738">
        <v>9.4</v>
      </c>
      <c r="M1369" s="738">
        <v>37.6</v>
      </c>
      <c r="N1369" s="737">
        <v>4</v>
      </c>
      <c r="O1369" s="820">
        <v>3</v>
      </c>
      <c r="P1369" s="738">
        <v>28.200000000000003</v>
      </c>
      <c r="Q1369" s="753">
        <v>0.75</v>
      </c>
      <c r="R1369" s="737">
        <v>3</v>
      </c>
      <c r="S1369" s="753">
        <v>0.75</v>
      </c>
      <c r="T1369" s="820">
        <v>2</v>
      </c>
      <c r="U1369" s="776">
        <v>0.66666666666666663</v>
      </c>
    </row>
    <row r="1370" spans="1:21" ht="14.4" customHeight="1" x14ac:dyDescent="0.3">
      <c r="A1370" s="736">
        <v>21</v>
      </c>
      <c r="B1370" s="737" t="s">
        <v>2715</v>
      </c>
      <c r="C1370" s="737" t="s">
        <v>3131</v>
      </c>
      <c r="D1370" s="818" t="s">
        <v>4783</v>
      </c>
      <c r="E1370" s="819" t="s">
        <v>3170</v>
      </c>
      <c r="F1370" s="737" t="s">
        <v>3126</v>
      </c>
      <c r="G1370" s="737" t="s">
        <v>3196</v>
      </c>
      <c r="H1370" s="737" t="s">
        <v>555</v>
      </c>
      <c r="I1370" s="737" t="s">
        <v>4471</v>
      </c>
      <c r="J1370" s="737" t="s">
        <v>4472</v>
      </c>
      <c r="K1370" s="737" t="s">
        <v>4473</v>
      </c>
      <c r="L1370" s="738">
        <v>14.11</v>
      </c>
      <c r="M1370" s="738">
        <v>42.33</v>
      </c>
      <c r="N1370" s="737">
        <v>3</v>
      </c>
      <c r="O1370" s="820">
        <v>1.5</v>
      </c>
      <c r="P1370" s="738">
        <v>28.22</v>
      </c>
      <c r="Q1370" s="753">
        <v>0.66666666666666663</v>
      </c>
      <c r="R1370" s="737">
        <v>2</v>
      </c>
      <c r="S1370" s="753">
        <v>0.66666666666666663</v>
      </c>
      <c r="T1370" s="820">
        <v>0.5</v>
      </c>
      <c r="U1370" s="776">
        <v>0.33333333333333331</v>
      </c>
    </row>
    <row r="1371" spans="1:21" ht="14.4" customHeight="1" x14ac:dyDescent="0.3">
      <c r="A1371" s="736">
        <v>21</v>
      </c>
      <c r="B1371" s="737" t="s">
        <v>2715</v>
      </c>
      <c r="C1371" s="737" t="s">
        <v>3131</v>
      </c>
      <c r="D1371" s="818" t="s">
        <v>4783</v>
      </c>
      <c r="E1371" s="819" t="s">
        <v>3170</v>
      </c>
      <c r="F1371" s="737" t="s">
        <v>3126</v>
      </c>
      <c r="G1371" s="737" t="s">
        <v>3196</v>
      </c>
      <c r="H1371" s="737" t="s">
        <v>555</v>
      </c>
      <c r="I1371" s="737" t="s">
        <v>596</v>
      </c>
      <c r="J1371" s="737" t="s">
        <v>581</v>
      </c>
      <c r="K1371" s="737" t="s">
        <v>2951</v>
      </c>
      <c r="L1371" s="738">
        <v>9.4</v>
      </c>
      <c r="M1371" s="738">
        <v>9.4</v>
      </c>
      <c r="N1371" s="737">
        <v>1</v>
      </c>
      <c r="O1371" s="820">
        <v>1</v>
      </c>
      <c r="P1371" s="738"/>
      <c r="Q1371" s="753">
        <v>0</v>
      </c>
      <c r="R1371" s="737"/>
      <c r="S1371" s="753">
        <v>0</v>
      </c>
      <c r="T1371" s="820"/>
      <c r="U1371" s="776">
        <v>0</v>
      </c>
    </row>
    <row r="1372" spans="1:21" ht="14.4" customHeight="1" x14ac:dyDescent="0.3">
      <c r="A1372" s="736">
        <v>21</v>
      </c>
      <c r="B1372" s="737" t="s">
        <v>2715</v>
      </c>
      <c r="C1372" s="737" t="s">
        <v>3131</v>
      </c>
      <c r="D1372" s="818" t="s">
        <v>4783</v>
      </c>
      <c r="E1372" s="819" t="s">
        <v>3170</v>
      </c>
      <c r="F1372" s="737" t="s">
        <v>3126</v>
      </c>
      <c r="G1372" s="737" t="s">
        <v>3196</v>
      </c>
      <c r="H1372" s="737" t="s">
        <v>555</v>
      </c>
      <c r="I1372" s="737" t="s">
        <v>1858</v>
      </c>
      <c r="J1372" s="737" t="s">
        <v>581</v>
      </c>
      <c r="K1372" s="737" t="s">
        <v>3059</v>
      </c>
      <c r="L1372" s="738">
        <v>18.809999999999999</v>
      </c>
      <c r="M1372" s="738">
        <v>112.85999999999999</v>
      </c>
      <c r="N1372" s="737">
        <v>6</v>
      </c>
      <c r="O1372" s="820">
        <v>1.5</v>
      </c>
      <c r="P1372" s="738">
        <v>56.429999999999993</v>
      </c>
      <c r="Q1372" s="753">
        <v>0.5</v>
      </c>
      <c r="R1372" s="737">
        <v>3</v>
      </c>
      <c r="S1372" s="753">
        <v>0.5</v>
      </c>
      <c r="T1372" s="820">
        <v>0.5</v>
      </c>
      <c r="U1372" s="776">
        <v>0.33333333333333331</v>
      </c>
    </row>
    <row r="1373" spans="1:21" ht="14.4" customHeight="1" x14ac:dyDescent="0.3">
      <c r="A1373" s="736">
        <v>21</v>
      </c>
      <c r="B1373" s="737" t="s">
        <v>2715</v>
      </c>
      <c r="C1373" s="737" t="s">
        <v>3131</v>
      </c>
      <c r="D1373" s="818" t="s">
        <v>4783</v>
      </c>
      <c r="E1373" s="819" t="s">
        <v>3170</v>
      </c>
      <c r="F1373" s="737" t="s">
        <v>3126</v>
      </c>
      <c r="G1373" s="737" t="s">
        <v>3198</v>
      </c>
      <c r="H1373" s="737" t="s">
        <v>1499</v>
      </c>
      <c r="I1373" s="737" t="s">
        <v>1817</v>
      </c>
      <c r="J1373" s="737" t="s">
        <v>1662</v>
      </c>
      <c r="K1373" s="737" t="s">
        <v>2894</v>
      </c>
      <c r="L1373" s="738">
        <v>154.36000000000001</v>
      </c>
      <c r="M1373" s="738">
        <v>308.72000000000003</v>
      </c>
      <c r="N1373" s="737">
        <v>2</v>
      </c>
      <c r="O1373" s="820">
        <v>2</v>
      </c>
      <c r="P1373" s="738"/>
      <c r="Q1373" s="753">
        <v>0</v>
      </c>
      <c r="R1373" s="737"/>
      <c r="S1373" s="753">
        <v>0</v>
      </c>
      <c r="T1373" s="820"/>
      <c r="U1373" s="776">
        <v>0</v>
      </c>
    </row>
    <row r="1374" spans="1:21" ht="14.4" customHeight="1" x14ac:dyDescent="0.3">
      <c r="A1374" s="736">
        <v>21</v>
      </c>
      <c r="B1374" s="737" t="s">
        <v>2715</v>
      </c>
      <c r="C1374" s="737" t="s">
        <v>3131</v>
      </c>
      <c r="D1374" s="818" t="s">
        <v>4783</v>
      </c>
      <c r="E1374" s="819" t="s">
        <v>3170</v>
      </c>
      <c r="F1374" s="737" t="s">
        <v>3126</v>
      </c>
      <c r="G1374" s="737" t="s">
        <v>3198</v>
      </c>
      <c r="H1374" s="737" t="s">
        <v>1499</v>
      </c>
      <c r="I1374" s="737" t="s">
        <v>1661</v>
      </c>
      <c r="J1374" s="737" t="s">
        <v>1662</v>
      </c>
      <c r="K1374" s="737" t="s">
        <v>2893</v>
      </c>
      <c r="L1374" s="738">
        <v>225.06</v>
      </c>
      <c r="M1374" s="738">
        <v>225.06</v>
      </c>
      <c r="N1374" s="737">
        <v>1</v>
      </c>
      <c r="O1374" s="820">
        <v>1</v>
      </c>
      <c r="P1374" s="738">
        <v>225.06</v>
      </c>
      <c r="Q1374" s="753">
        <v>1</v>
      </c>
      <c r="R1374" s="737">
        <v>1</v>
      </c>
      <c r="S1374" s="753">
        <v>1</v>
      </c>
      <c r="T1374" s="820">
        <v>1</v>
      </c>
      <c r="U1374" s="776">
        <v>1</v>
      </c>
    </row>
    <row r="1375" spans="1:21" ht="14.4" customHeight="1" x14ac:dyDescent="0.3">
      <c r="A1375" s="736">
        <v>21</v>
      </c>
      <c r="B1375" s="737" t="s">
        <v>2715</v>
      </c>
      <c r="C1375" s="737" t="s">
        <v>3131</v>
      </c>
      <c r="D1375" s="818" t="s">
        <v>4783</v>
      </c>
      <c r="E1375" s="819" t="s">
        <v>3170</v>
      </c>
      <c r="F1375" s="737" t="s">
        <v>3126</v>
      </c>
      <c r="G1375" s="737" t="s">
        <v>3569</v>
      </c>
      <c r="H1375" s="737" t="s">
        <v>1499</v>
      </c>
      <c r="I1375" s="737" t="s">
        <v>3856</v>
      </c>
      <c r="J1375" s="737" t="s">
        <v>3571</v>
      </c>
      <c r="K1375" s="737" t="s">
        <v>3857</v>
      </c>
      <c r="L1375" s="738">
        <v>1834.64</v>
      </c>
      <c r="M1375" s="738">
        <v>7338.56</v>
      </c>
      <c r="N1375" s="737">
        <v>4</v>
      </c>
      <c r="O1375" s="820">
        <v>3</v>
      </c>
      <c r="P1375" s="738">
        <v>5503.92</v>
      </c>
      <c r="Q1375" s="753">
        <v>0.75</v>
      </c>
      <c r="R1375" s="737">
        <v>3</v>
      </c>
      <c r="S1375" s="753">
        <v>0.75</v>
      </c>
      <c r="T1375" s="820">
        <v>2</v>
      </c>
      <c r="U1375" s="776">
        <v>0.66666666666666663</v>
      </c>
    </row>
    <row r="1376" spans="1:21" ht="14.4" customHeight="1" x14ac:dyDescent="0.3">
      <c r="A1376" s="736">
        <v>21</v>
      </c>
      <c r="B1376" s="737" t="s">
        <v>2715</v>
      </c>
      <c r="C1376" s="737" t="s">
        <v>3131</v>
      </c>
      <c r="D1376" s="818" t="s">
        <v>4783</v>
      </c>
      <c r="E1376" s="819" t="s">
        <v>3170</v>
      </c>
      <c r="F1376" s="737" t="s">
        <v>3126</v>
      </c>
      <c r="G1376" s="737" t="s">
        <v>3350</v>
      </c>
      <c r="H1376" s="737" t="s">
        <v>555</v>
      </c>
      <c r="I1376" s="737" t="s">
        <v>3351</v>
      </c>
      <c r="J1376" s="737" t="s">
        <v>3352</v>
      </c>
      <c r="K1376" s="737" t="s">
        <v>3353</v>
      </c>
      <c r="L1376" s="738">
        <v>1540.82</v>
      </c>
      <c r="M1376" s="738">
        <v>9244.92</v>
      </c>
      <c r="N1376" s="737">
        <v>6</v>
      </c>
      <c r="O1376" s="820">
        <v>1.5</v>
      </c>
      <c r="P1376" s="738">
        <v>9244.92</v>
      </c>
      <c r="Q1376" s="753">
        <v>1</v>
      </c>
      <c r="R1376" s="737">
        <v>6</v>
      </c>
      <c r="S1376" s="753">
        <v>1</v>
      </c>
      <c r="T1376" s="820">
        <v>1.5</v>
      </c>
      <c r="U1376" s="776">
        <v>1</v>
      </c>
    </row>
    <row r="1377" spans="1:21" ht="14.4" customHeight="1" x14ac:dyDescent="0.3">
      <c r="A1377" s="736">
        <v>21</v>
      </c>
      <c r="B1377" s="737" t="s">
        <v>2715</v>
      </c>
      <c r="C1377" s="737" t="s">
        <v>3131</v>
      </c>
      <c r="D1377" s="818" t="s">
        <v>4783</v>
      </c>
      <c r="E1377" s="819" t="s">
        <v>3170</v>
      </c>
      <c r="F1377" s="737" t="s">
        <v>3126</v>
      </c>
      <c r="G1377" s="737" t="s">
        <v>3171</v>
      </c>
      <c r="H1377" s="737" t="s">
        <v>555</v>
      </c>
      <c r="I1377" s="737" t="s">
        <v>3172</v>
      </c>
      <c r="J1377" s="737" t="s">
        <v>3173</v>
      </c>
      <c r="K1377" s="737" t="s">
        <v>3174</v>
      </c>
      <c r="L1377" s="738">
        <v>238.72</v>
      </c>
      <c r="M1377" s="738">
        <v>238.72</v>
      </c>
      <c r="N1377" s="737">
        <v>1</v>
      </c>
      <c r="O1377" s="820">
        <v>0.5</v>
      </c>
      <c r="P1377" s="738"/>
      <c r="Q1377" s="753">
        <v>0</v>
      </c>
      <c r="R1377" s="737"/>
      <c r="S1377" s="753">
        <v>0</v>
      </c>
      <c r="T1377" s="820"/>
      <c r="U1377" s="776">
        <v>0</v>
      </c>
    </row>
    <row r="1378" spans="1:21" ht="14.4" customHeight="1" x14ac:dyDescent="0.3">
      <c r="A1378" s="736">
        <v>21</v>
      </c>
      <c r="B1378" s="737" t="s">
        <v>2715</v>
      </c>
      <c r="C1378" s="737" t="s">
        <v>3131</v>
      </c>
      <c r="D1378" s="818" t="s">
        <v>4783</v>
      </c>
      <c r="E1378" s="819" t="s">
        <v>3170</v>
      </c>
      <c r="F1378" s="737" t="s">
        <v>3126</v>
      </c>
      <c r="G1378" s="737" t="s">
        <v>3210</v>
      </c>
      <c r="H1378" s="737" t="s">
        <v>555</v>
      </c>
      <c r="I1378" s="737" t="s">
        <v>1104</v>
      </c>
      <c r="J1378" s="737" t="s">
        <v>1105</v>
      </c>
      <c r="K1378" s="737" t="s">
        <v>3211</v>
      </c>
      <c r="L1378" s="738">
        <v>344</v>
      </c>
      <c r="M1378" s="738">
        <v>344</v>
      </c>
      <c r="N1378" s="737">
        <v>1</v>
      </c>
      <c r="O1378" s="820">
        <v>0.5</v>
      </c>
      <c r="P1378" s="738">
        <v>344</v>
      </c>
      <c r="Q1378" s="753">
        <v>1</v>
      </c>
      <c r="R1378" s="737">
        <v>1</v>
      </c>
      <c r="S1378" s="753">
        <v>1</v>
      </c>
      <c r="T1378" s="820">
        <v>0.5</v>
      </c>
      <c r="U1378" s="776">
        <v>1</v>
      </c>
    </row>
    <row r="1379" spans="1:21" ht="14.4" customHeight="1" x14ac:dyDescent="0.3">
      <c r="A1379" s="736">
        <v>21</v>
      </c>
      <c r="B1379" s="737" t="s">
        <v>2715</v>
      </c>
      <c r="C1379" s="737" t="s">
        <v>3131</v>
      </c>
      <c r="D1379" s="818" t="s">
        <v>4783</v>
      </c>
      <c r="E1379" s="819" t="s">
        <v>3170</v>
      </c>
      <c r="F1379" s="737" t="s">
        <v>3126</v>
      </c>
      <c r="G1379" s="737" t="s">
        <v>3210</v>
      </c>
      <c r="H1379" s="737" t="s">
        <v>555</v>
      </c>
      <c r="I1379" s="737" t="s">
        <v>3300</v>
      </c>
      <c r="J1379" s="737" t="s">
        <v>1105</v>
      </c>
      <c r="K1379" s="737" t="s">
        <v>3301</v>
      </c>
      <c r="L1379" s="738">
        <v>0</v>
      </c>
      <c r="M1379" s="738">
        <v>0</v>
      </c>
      <c r="N1379" s="737">
        <v>1</v>
      </c>
      <c r="O1379" s="820">
        <v>0.5</v>
      </c>
      <c r="P1379" s="738">
        <v>0</v>
      </c>
      <c r="Q1379" s="753"/>
      <c r="R1379" s="737">
        <v>1</v>
      </c>
      <c r="S1379" s="753">
        <v>1</v>
      </c>
      <c r="T1379" s="820">
        <v>0.5</v>
      </c>
      <c r="U1379" s="776">
        <v>1</v>
      </c>
    </row>
    <row r="1380" spans="1:21" ht="14.4" customHeight="1" x14ac:dyDescent="0.3">
      <c r="A1380" s="736">
        <v>21</v>
      </c>
      <c r="B1380" s="737" t="s">
        <v>2715</v>
      </c>
      <c r="C1380" s="737" t="s">
        <v>3131</v>
      </c>
      <c r="D1380" s="818" t="s">
        <v>4783</v>
      </c>
      <c r="E1380" s="819" t="s">
        <v>3170</v>
      </c>
      <c r="F1380" s="737" t="s">
        <v>3126</v>
      </c>
      <c r="G1380" s="737" t="s">
        <v>3210</v>
      </c>
      <c r="H1380" s="737" t="s">
        <v>555</v>
      </c>
      <c r="I1380" s="737" t="s">
        <v>3358</v>
      </c>
      <c r="J1380" s="737" t="s">
        <v>1105</v>
      </c>
      <c r="K1380" s="737" t="s">
        <v>3359</v>
      </c>
      <c r="L1380" s="738">
        <v>0</v>
      </c>
      <c r="M1380" s="738">
        <v>0</v>
      </c>
      <c r="N1380" s="737">
        <v>1</v>
      </c>
      <c r="O1380" s="820">
        <v>1</v>
      </c>
      <c r="P1380" s="738">
        <v>0</v>
      </c>
      <c r="Q1380" s="753"/>
      <c r="R1380" s="737">
        <v>1</v>
      </c>
      <c r="S1380" s="753">
        <v>1</v>
      </c>
      <c r="T1380" s="820">
        <v>1</v>
      </c>
      <c r="U1380" s="776">
        <v>1</v>
      </c>
    </row>
    <row r="1381" spans="1:21" ht="14.4" customHeight="1" x14ac:dyDescent="0.3">
      <c r="A1381" s="736">
        <v>21</v>
      </c>
      <c r="B1381" s="737" t="s">
        <v>2715</v>
      </c>
      <c r="C1381" s="737" t="s">
        <v>3131</v>
      </c>
      <c r="D1381" s="818" t="s">
        <v>4783</v>
      </c>
      <c r="E1381" s="819" t="s">
        <v>3170</v>
      </c>
      <c r="F1381" s="737" t="s">
        <v>3126</v>
      </c>
      <c r="G1381" s="737" t="s">
        <v>4139</v>
      </c>
      <c r="H1381" s="737" t="s">
        <v>555</v>
      </c>
      <c r="I1381" s="737" t="s">
        <v>4474</v>
      </c>
      <c r="J1381" s="737" t="s">
        <v>680</v>
      </c>
      <c r="K1381" s="737" t="s">
        <v>4475</v>
      </c>
      <c r="L1381" s="738">
        <v>18.809999999999999</v>
      </c>
      <c r="M1381" s="738">
        <v>18.809999999999999</v>
      </c>
      <c r="N1381" s="737">
        <v>1</v>
      </c>
      <c r="O1381" s="820">
        <v>1</v>
      </c>
      <c r="P1381" s="738">
        <v>18.809999999999999</v>
      </c>
      <c r="Q1381" s="753">
        <v>1</v>
      </c>
      <c r="R1381" s="737">
        <v>1</v>
      </c>
      <c r="S1381" s="753">
        <v>1</v>
      </c>
      <c r="T1381" s="820">
        <v>1</v>
      </c>
      <c r="U1381" s="776">
        <v>1</v>
      </c>
    </row>
    <row r="1382" spans="1:21" ht="14.4" customHeight="1" x14ac:dyDescent="0.3">
      <c r="A1382" s="736">
        <v>21</v>
      </c>
      <c r="B1382" s="737" t="s">
        <v>2715</v>
      </c>
      <c r="C1382" s="737" t="s">
        <v>3131</v>
      </c>
      <c r="D1382" s="818" t="s">
        <v>4783</v>
      </c>
      <c r="E1382" s="819" t="s">
        <v>3170</v>
      </c>
      <c r="F1382" s="737" t="s">
        <v>3126</v>
      </c>
      <c r="G1382" s="737" t="s">
        <v>4476</v>
      </c>
      <c r="H1382" s="737" t="s">
        <v>555</v>
      </c>
      <c r="I1382" s="737" t="s">
        <v>826</v>
      </c>
      <c r="J1382" s="737" t="s">
        <v>4477</v>
      </c>
      <c r="K1382" s="737" t="s">
        <v>4478</v>
      </c>
      <c r="L1382" s="738">
        <v>23.72</v>
      </c>
      <c r="M1382" s="738">
        <v>23.72</v>
      </c>
      <c r="N1382" s="737">
        <v>1</v>
      </c>
      <c r="O1382" s="820">
        <v>0.5</v>
      </c>
      <c r="P1382" s="738">
        <v>23.72</v>
      </c>
      <c r="Q1382" s="753">
        <v>1</v>
      </c>
      <c r="R1382" s="737">
        <v>1</v>
      </c>
      <c r="S1382" s="753">
        <v>1</v>
      </c>
      <c r="T1382" s="820">
        <v>0.5</v>
      </c>
      <c r="U1382" s="776">
        <v>1</v>
      </c>
    </row>
    <row r="1383" spans="1:21" ht="14.4" customHeight="1" x14ac:dyDescent="0.3">
      <c r="A1383" s="736">
        <v>21</v>
      </c>
      <c r="B1383" s="737" t="s">
        <v>2715</v>
      </c>
      <c r="C1383" s="737" t="s">
        <v>3131</v>
      </c>
      <c r="D1383" s="818" t="s">
        <v>4783</v>
      </c>
      <c r="E1383" s="819" t="s">
        <v>3170</v>
      </c>
      <c r="F1383" s="737" t="s">
        <v>3126</v>
      </c>
      <c r="G1383" s="737" t="s">
        <v>3212</v>
      </c>
      <c r="H1383" s="737" t="s">
        <v>555</v>
      </c>
      <c r="I1383" s="737" t="s">
        <v>1048</v>
      </c>
      <c r="J1383" s="737" t="s">
        <v>4479</v>
      </c>
      <c r="K1383" s="737" t="s">
        <v>4480</v>
      </c>
      <c r="L1383" s="738">
        <v>72.64</v>
      </c>
      <c r="M1383" s="738">
        <v>72.64</v>
      </c>
      <c r="N1383" s="737">
        <v>1</v>
      </c>
      <c r="O1383" s="820">
        <v>0.5</v>
      </c>
      <c r="P1383" s="738">
        <v>72.64</v>
      </c>
      <c r="Q1383" s="753">
        <v>1</v>
      </c>
      <c r="R1383" s="737">
        <v>1</v>
      </c>
      <c r="S1383" s="753">
        <v>1</v>
      </c>
      <c r="T1383" s="820">
        <v>0.5</v>
      </c>
      <c r="U1383" s="776">
        <v>1</v>
      </c>
    </row>
    <row r="1384" spans="1:21" ht="14.4" customHeight="1" x14ac:dyDescent="0.3">
      <c r="A1384" s="736">
        <v>21</v>
      </c>
      <c r="B1384" s="737" t="s">
        <v>2715</v>
      </c>
      <c r="C1384" s="737" t="s">
        <v>3131</v>
      </c>
      <c r="D1384" s="818" t="s">
        <v>4783</v>
      </c>
      <c r="E1384" s="819" t="s">
        <v>3170</v>
      </c>
      <c r="F1384" s="737" t="s">
        <v>3126</v>
      </c>
      <c r="G1384" s="737" t="s">
        <v>3212</v>
      </c>
      <c r="H1384" s="737" t="s">
        <v>555</v>
      </c>
      <c r="I1384" s="737" t="s">
        <v>4481</v>
      </c>
      <c r="J1384" s="737" t="s">
        <v>4479</v>
      </c>
      <c r="K1384" s="737" t="s">
        <v>4482</v>
      </c>
      <c r="L1384" s="738">
        <v>0</v>
      </c>
      <c r="M1384" s="738">
        <v>0</v>
      </c>
      <c r="N1384" s="737">
        <v>3</v>
      </c>
      <c r="O1384" s="820">
        <v>1.5</v>
      </c>
      <c r="P1384" s="738">
        <v>0</v>
      </c>
      <c r="Q1384" s="753"/>
      <c r="R1384" s="737">
        <v>1</v>
      </c>
      <c r="S1384" s="753">
        <v>0.33333333333333331</v>
      </c>
      <c r="T1384" s="820">
        <v>0.5</v>
      </c>
      <c r="U1384" s="776">
        <v>0.33333333333333331</v>
      </c>
    </row>
    <row r="1385" spans="1:21" ht="14.4" customHeight="1" x14ac:dyDescent="0.3">
      <c r="A1385" s="736">
        <v>21</v>
      </c>
      <c r="B1385" s="737" t="s">
        <v>2715</v>
      </c>
      <c r="C1385" s="737" t="s">
        <v>3131</v>
      </c>
      <c r="D1385" s="818" t="s">
        <v>4783</v>
      </c>
      <c r="E1385" s="819" t="s">
        <v>3170</v>
      </c>
      <c r="F1385" s="737" t="s">
        <v>3126</v>
      </c>
      <c r="G1385" s="737" t="s">
        <v>3589</v>
      </c>
      <c r="H1385" s="737" t="s">
        <v>555</v>
      </c>
      <c r="I1385" s="737" t="s">
        <v>3965</v>
      </c>
      <c r="J1385" s="737" t="s">
        <v>711</v>
      </c>
      <c r="K1385" s="737" t="s">
        <v>3872</v>
      </c>
      <c r="L1385" s="738">
        <v>91.11</v>
      </c>
      <c r="M1385" s="738">
        <v>182.22</v>
      </c>
      <c r="N1385" s="737">
        <v>2</v>
      </c>
      <c r="O1385" s="820">
        <v>0.5</v>
      </c>
      <c r="P1385" s="738">
        <v>182.22</v>
      </c>
      <c r="Q1385" s="753">
        <v>1</v>
      </c>
      <c r="R1385" s="737">
        <v>2</v>
      </c>
      <c r="S1385" s="753">
        <v>1</v>
      </c>
      <c r="T1385" s="820">
        <v>0.5</v>
      </c>
      <c r="U1385" s="776">
        <v>1</v>
      </c>
    </row>
    <row r="1386" spans="1:21" ht="14.4" customHeight="1" x14ac:dyDescent="0.3">
      <c r="A1386" s="736">
        <v>21</v>
      </c>
      <c r="B1386" s="737" t="s">
        <v>2715</v>
      </c>
      <c r="C1386" s="737" t="s">
        <v>3131</v>
      </c>
      <c r="D1386" s="818" t="s">
        <v>4783</v>
      </c>
      <c r="E1386" s="819" t="s">
        <v>3170</v>
      </c>
      <c r="F1386" s="737" t="s">
        <v>3126</v>
      </c>
      <c r="G1386" s="737" t="s">
        <v>3589</v>
      </c>
      <c r="H1386" s="737" t="s">
        <v>555</v>
      </c>
      <c r="I1386" s="737" t="s">
        <v>4483</v>
      </c>
      <c r="J1386" s="737" t="s">
        <v>711</v>
      </c>
      <c r="K1386" s="737" t="s">
        <v>3872</v>
      </c>
      <c r="L1386" s="738">
        <v>91.11</v>
      </c>
      <c r="M1386" s="738">
        <v>91.11</v>
      </c>
      <c r="N1386" s="737">
        <v>1</v>
      </c>
      <c r="O1386" s="820">
        <v>1</v>
      </c>
      <c r="P1386" s="738"/>
      <c r="Q1386" s="753">
        <v>0</v>
      </c>
      <c r="R1386" s="737"/>
      <c r="S1386" s="753">
        <v>0</v>
      </c>
      <c r="T1386" s="820"/>
      <c r="U1386" s="776">
        <v>0</v>
      </c>
    </row>
    <row r="1387" spans="1:21" ht="14.4" customHeight="1" x14ac:dyDescent="0.3">
      <c r="A1387" s="736">
        <v>21</v>
      </c>
      <c r="B1387" s="737" t="s">
        <v>2715</v>
      </c>
      <c r="C1387" s="737" t="s">
        <v>3131</v>
      </c>
      <c r="D1387" s="818" t="s">
        <v>4783</v>
      </c>
      <c r="E1387" s="819" t="s">
        <v>3170</v>
      </c>
      <c r="F1387" s="737" t="s">
        <v>3126</v>
      </c>
      <c r="G1387" s="737" t="s">
        <v>3363</v>
      </c>
      <c r="H1387" s="737" t="s">
        <v>555</v>
      </c>
      <c r="I1387" s="737" t="s">
        <v>4484</v>
      </c>
      <c r="J1387" s="737" t="s">
        <v>2962</v>
      </c>
      <c r="K1387" s="737" t="s">
        <v>3067</v>
      </c>
      <c r="L1387" s="738">
        <v>255.47</v>
      </c>
      <c r="M1387" s="738">
        <v>255.47</v>
      </c>
      <c r="N1387" s="737">
        <v>1</v>
      </c>
      <c r="O1387" s="820">
        <v>1</v>
      </c>
      <c r="P1387" s="738"/>
      <c r="Q1387" s="753">
        <v>0</v>
      </c>
      <c r="R1387" s="737"/>
      <c r="S1387" s="753">
        <v>0</v>
      </c>
      <c r="T1387" s="820"/>
      <c r="U1387" s="776">
        <v>0</v>
      </c>
    </row>
    <row r="1388" spans="1:21" ht="14.4" customHeight="1" x14ac:dyDescent="0.3">
      <c r="A1388" s="736">
        <v>21</v>
      </c>
      <c r="B1388" s="737" t="s">
        <v>2715</v>
      </c>
      <c r="C1388" s="737" t="s">
        <v>3131</v>
      </c>
      <c r="D1388" s="818" t="s">
        <v>4783</v>
      </c>
      <c r="E1388" s="819" t="s">
        <v>3170</v>
      </c>
      <c r="F1388" s="737" t="s">
        <v>3126</v>
      </c>
      <c r="G1388" s="737" t="s">
        <v>3302</v>
      </c>
      <c r="H1388" s="737" t="s">
        <v>555</v>
      </c>
      <c r="I1388" s="737" t="s">
        <v>592</v>
      </c>
      <c r="J1388" s="737" t="s">
        <v>2932</v>
      </c>
      <c r="K1388" s="737" t="s">
        <v>3304</v>
      </c>
      <c r="L1388" s="738">
        <v>969.48</v>
      </c>
      <c r="M1388" s="738">
        <v>2908.44</v>
      </c>
      <c r="N1388" s="737">
        <v>3</v>
      </c>
      <c r="O1388" s="820">
        <v>1</v>
      </c>
      <c r="P1388" s="738">
        <v>2908.44</v>
      </c>
      <c r="Q1388" s="753">
        <v>1</v>
      </c>
      <c r="R1388" s="737">
        <v>3</v>
      </c>
      <c r="S1388" s="753">
        <v>1</v>
      </c>
      <c r="T1388" s="820">
        <v>1</v>
      </c>
      <c r="U1388" s="776">
        <v>1</v>
      </c>
    </row>
    <row r="1389" spans="1:21" ht="14.4" customHeight="1" x14ac:dyDescent="0.3">
      <c r="A1389" s="736">
        <v>21</v>
      </c>
      <c r="B1389" s="737" t="s">
        <v>2715</v>
      </c>
      <c r="C1389" s="737" t="s">
        <v>3131</v>
      </c>
      <c r="D1389" s="818" t="s">
        <v>4783</v>
      </c>
      <c r="E1389" s="819" t="s">
        <v>3170</v>
      </c>
      <c r="F1389" s="737" t="s">
        <v>3126</v>
      </c>
      <c r="G1389" s="737" t="s">
        <v>4485</v>
      </c>
      <c r="H1389" s="737" t="s">
        <v>555</v>
      </c>
      <c r="I1389" s="737" t="s">
        <v>4486</v>
      </c>
      <c r="J1389" s="737" t="s">
        <v>4487</v>
      </c>
      <c r="K1389" s="737" t="s">
        <v>4488</v>
      </c>
      <c r="L1389" s="738">
        <v>45.05</v>
      </c>
      <c r="M1389" s="738">
        <v>90.1</v>
      </c>
      <c r="N1389" s="737">
        <v>2</v>
      </c>
      <c r="O1389" s="820">
        <v>0.5</v>
      </c>
      <c r="P1389" s="738"/>
      <c r="Q1389" s="753">
        <v>0</v>
      </c>
      <c r="R1389" s="737"/>
      <c r="S1389" s="753">
        <v>0</v>
      </c>
      <c r="T1389" s="820"/>
      <c r="U1389" s="776">
        <v>0</v>
      </c>
    </row>
    <row r="1390" spans="1:21" ht="14.4" customHeight="1" x14ac:dyDescent="0.3">
      <c r="A1390" s="736">
        <v>21</v>
      </c>
      <c r="B1390" s="737" t="s">
        <v>2715</v>
      </c>
      <c r="C1390" s="737" t="s">
        <v>3131</v>
      </c>
      <c r="D1390" s="818" t="s">
        <v>4783</v>
      </c>
      <c r="E1390" s="819" t="s">
        <v>3170</v>
      </c>
      <c r="F1390" s="737" t="s">
        <v>3126</v>
      </c>
      <c r="G1390" s="737" t="s">
        <v>3222</v>
      </c>
      <c r="H1390" s="737" t="s">
        <v>555</v>
      </c>
      <c r="I1390" s="737" t="s">
        <v>4489</v>
      </c>
      <c r="J1390" s="737" t="s">
        <v>4490</v>
      </c>
      <c r="K1390" s="737" t="s">
        <v>4491</v>
      </c>
      <c r="L1390" s="738">
        <v>393.13</v>
      </c>
      <c r="M1390" s="738">
        <v>393.13</v>
      </c>
      <c r="N1390" s="737">
        <v>1</v>
      </c>
      <c r="O1390" s="820">
        <v>0.5</v>
      </c>
      <c r="P1390" s="738"/>
      <c r="Q1390" s="753">
        <v>0</v>
      </c>
      <c r="R1390" s="737"/>
      <c r="S1390" s="753">
        <v>0</v>
      </c>
      <c r="T1390" s="820"/>
      <c r="U1390" s="776">
        <v>0</v>
      </c>
    </row>
    <row r="1391" spans="1:21" ht="14.4" customHeight="1" x14ac:dyDescent="0.3">
      <c r="A1391" s="736">
        <v>21</v>
      </c>
      <c r="B1391" s="737" t="s">
        <v>2715</v>
      </c>
      <c r="C1391" s="737" t="s">
        <v>3131</v>
      </c>
      <c r="D1391" s="818" t="s">
        <v>4783</v>
      </c>
      <c r="E1391" s="819" t="s">
        <v>3170</v>
      </c>
      <c r="F1391" s="737" t="s">
        <v>3126</v>
      </c>
      <c r="G1391" s="737" t="s">
        <v>3224</v>
      </c>
      <c r="H1391" s="737" t="s">
        <v>555</v>
      </c>
      <c r="I1391" s="737" t="s">
        <v>806</v>
      </c>
      <c r="J1391" s="737" t="s">
        <v>807</v>
      </c>
      <c r="K1391" s="737" t="s">
        <v>3225</v>
      </c>
      <c r="L1391" s="738">
        <v>107.27</v>
      </c>
      <c r="M1391" s="738">
        <v>1072.7</v>
      </c>
      <c r="N1391" s="737">
        <v>10</v>
      </c>
      <c r="O1391" s="820">
        <v>3</v>
      </c>
      <c r="P1391" s="738">
        <v>750.89</v>
      </c>
      <c r="Q1391" s="753">
        <v>0.7</v>
      </c>
      <c r="R1391" s="737">
        <v>7</v>
      </c>
      <c r="S1391" s="753">
        <v>0.7</v>
      </c>
      <c r="T1391" s="820">
        <v>2</v>
      </c>
      <c r="U1391" s="776">
        <v>0.66666666666666663</v>
      </c>
    </row>
    <row r="1392" spans="1:21" ht="14.4" customHeight="1" x14ac:dyDescent="0.3">
      <c r="A1392" s="736">
        <v>21</v>
      </c>
      <c r="B1392" s="737" t="s">
        <v>2715</v>
      </c>
      <c r="C1392" s="737" t="s">
        <v>3131</v>
      </c>
      <c r="D1392" s="818" t="s">
        <v>4783</v>
      </c>
      <c r="E1392" s="819" t="s">
        <v>3170</v>
      </c>
      <c r="F1392" s="737" t="s">
        <v>3126</v>
      </c>
      <c r="G1392" s="737" t="s">
        <v>3224</v>
      </c>
      <c r="H1392" s="737" t="s">
        <v>555</v>
      </c>
      <c r="I1392" s="737" t="s">
        <v>3226</v>
      </c>
      <c r="J1392" s="737" t="s">
        <v>807</v>
      </c>
      <c r="K1392" s="737" t="s">
        <v>3225</v>
      </c>
      <c r="L1392" s="738">
        <v>107.27</v>
      </c>
      <c r="M1392" s="738">
        <v>3003.56</v>
      </c>
      <c r="N1392" s="737">
        <v>28</v>
      </c>
      <c r="O1392" s="820">
        <v>7.5</v>
      </c>
      <c r="P1392" s="738">
        <v>2789.02</v>
      </c>
      <c r="Q1392" s="753">
        <v>0.9285714285714286</v>
      </c>
      <c r="R1392" s="737">
        <v>26</v>
      </c>
      <c r="S1392" s="753">
        <v>0.9285714285714286</v>
      </c>
      <c r="T1392" s="820">
        <v>6.5</v>
      </c>
      <c r="U1392" s="776">
        <v>0.8666666666666667</v>
      </c>
    </row>
    <row r="1393" spans="1:21" ht="14.4" customHeight="1" x14ac:dyDescent="0.3">
      <c r="A1393" s="736">
        <v>21</v>
      </c>
      <c r="B1393" s="737" t="s">
        <v>2715</v>
      </c>
      <c r="C1393" s="737" t="s">
        <v>3131</v>
      </c>
      <c r="D1393" s="818" t="s">
        <v>4783</v>
      </c>
      <c r="E1393" s="819" t="s">
        <v>3170</v>
      </c>
      <c r="F1393" s="737" t="s">
        <v>3126</v>
      </c>
      <c r="G1393" s="737" t="s">
        <v>3227</v>
      </c>
      <c r="H1393" s="737" t="s">
        <v>555</v>
      </c>
      <c r="I1393" s="737" t="s">
        <v>4492</v>
      </c>
      <c r="J1393" s="737" t="s">
        <v>719</v>
      </c>
      <c r="K1393" s="737" t="s">
        <v>4493</v>
      </c>
      <c r="L1393" s="738">
        <v>0</v>
      </c>
      <c r="M1393" s="738">
        <v>0</v>
      </c>
      <c r="N1393" s="737">
        <v>2</v>
      </c>
      <c r="O1393" s="820">
        <v>2</v>
      </c>
      <c r="P1393" s="738">
        <v>0</v>
      </c>
      <c r="Q1393" s="753"/>
      <c r="R1393" s="737">
        <v>1</v>
      </c>
      <c r="S1393" s="753">
        <v>0.5</v>
      </c>
      <c r="T1393" s="820">
        <v>1</v>
      </c>
      <c r="U1393" s="776">
        <v>0.5</v>
      </c>
    </row>
    <row r="1394" spans="1:21" ht="14.4" customHeight="1" x14ac:dyDescent="0.3">
      <c r="A1394" s="736">
        <v>21</v>
      </c>
      <c r="B1394" s="737" t="s">
        <v>2715</v>
      </c>
      <c r="C1394" s="737" t="s">
        <v>3131</v>
      </c>
      <c r="D1394" s="818" t="s">
        <v>4783</v>
      </c>
      <c r="E1394" s="819" t="s">
        <v>3170</v>
      </c>
      <c r="F1394" s="737" t="s">
        <v>3126</v>
      </c>
      <c r="G1394" s="737" t="s">
        <v>3227</v>
      </c>
      <c r="H1394" s="737" t="s">
        <v>555</v>
      </c>
      <c r="I1394" s="737" t="s">
        <v>2201</v>
      </c>
      <c r="J1394" s="737" t="s">
        <v>941</v>
      </c>
      <c r="K1394" s="737" t="s">
        <v>3228</v>
      </c>
      <c r="L1394" s="738">
        <v>33</v>
      </c>
      <c r="M1394" s="738">
        <v>165</v>
      </c>
      <c r="N1394" s="737">
        <v>5</v>
      </c>
      <c r="O1394" s="820">
        <v>1</v>
      </c>
      <c r="P1394" s="738"/>
      <c r="Q1394" s="753">
        <v>0</v>
      </c>
      <c r="R1394" s="737"/>
      <c r="S1394" s="753">
        <v>0</v>
      </c>
      <c r="T1394" s="820"/>
      <c r="U1394" s="776">
        <v>0</v>
      </c>
    </row>
    <row r="1395" spans="1:21" ht="14.4" customHeight="1" x14ac:dyDescent="0.3">
      <c r="A1395" s="736">
        <v>21</v>
      </c>
      <c r="B1395" s="737" t="s">
        <v>2715</v>
      </c>
      <c r="C1395" s="737" t="s">
        <v>3131</v>
      </c>
      <c r="D1395" s="818" t="s">
        <v>4783</v>
      </c>
      <c r="E1395" s="819" t="s">
        <v>3170</v>
      </c>
      <c r="F1395" s="737" t="s">
        <v>3126</v>
      </c>
      <c r="G1395" s="737" t="s">
        <v>3613</v>
      </c>
      <c r="H1395" s="737" t="s">
        <v>555</v>
      </c>
      <c r="I1395" s="737" t="s">
        <v>3614</v>
      </c>
      <c r="J1395" s="737" t="s">
        <v>3615</v>
      </c>
      <c r="K1395" s="737" t="s">
        <v>3616</v>
      </c>
      <c r="L1395" s="738">
        <v>2615.92</v>
      </c>
      <c r="M1395" s="738">
        <v>7847.76</v>
      </c>
      <c r="N1395" s="737">
        <v>3</v>
      </c>
      <c r="O1395" s="820">
        <v>1</v>
      </c>
      <c r="P1395" s="738">
        <v>7847.76</v>
      </c>
      <c r="Q1395" s="753">
        <v>1</v>
      </c>
      <c r="R1395" s="737">
        <v>3</v>
      </c>
      <c r="S1395" s="753">
        <v>1</v>
      </c>
      <c r="T1395" s="820">
        <v>1</v>
      </c>
      <c r="U1395" s="776">
        <v>1</v>
      </c>
    </row>
    <row r="1396" spans="1:21" ht="14.4" customHeight="1" x14ac:dyDescent="0.3">
      <c r="A1396" s="736">
        <v>21</v>
      </c>
      <c r="B1396" s="737" t="s">
        <v>2715</v>
      </c>
      <c r="C1396" s="737" t="s">
        <v>3131</v>
      </c>
      <c r="D1396" s="818" t="s">
        <v>4783</v>
      </c>
      <c r="E1396" s="819" t="s">
        <v>3170</v>
      </c>
      <c r="F1396" s="737" t="s">
        <v>3126</v>
      </c>
      <c r="G1396" s="737" t="s">
        <v>4172</v>
      </c>
      <c r="H1396" s="737" t="s">
        <v>555</v>
      </c>
      <c r="I1396" s="737" t="s">
        <v>1881</v>
      </c>
      <c r="J1396" s="737" t="s">
        <v>1057</v>
      </c>
      <c r="K1396" s="737" t="s">
        <v>4173</v>
      </c>
      <c r="L1396" s="738">
        <v>27.28</v>
      </c>
      <c r="M1396" s="738">
        <v>54.56</v>
      </c>
      <c r="N1396" s="737">
        <v>2</v>
      </c>
      <c r="O1396" s="820">
        <v>1</v>
      </c>
      <c r="P1396" s="738">
        <v>54.56</v>
      </c>
      <c r="Q1396" s="753">
        <v>1</v>
      </c>
      <c r="R1396" s="737">
        <v>2</v>
      </c>
      <c r="S1396" s="753">
        <v>1</v>
      </c>
      <c r="T1396" s="820">
        <v>1</v>
      </c>
      <c r="U1396" s="776">
        <v>1</v>
      </c>
    </row>
    <row r="1397" spans="1:21" ht="14.4" customHeight="1" x14ac:dyDescent="0.3">
      <c r="A1397" s="736">
        <v>21</v>
      </c>
      <c r="B1397" s="737" t="s">
        <v>2715</v>
      </c>
      <c r="C1397" s="737" t="s">
        <v>3131</v>
      </c>
      <c r="D1397" s="818" t="s">
        <v>4783</v>
      </c>
      <c r="E1397" s="819" t="s">
        <v>3170</v>
      </c>
      <c r="F1397" s="737" t="s">
        <v>3126</v>
      </c>
      <c r="G1397" s="737" t="s">
        <v>4494</v>
      </c>
      <c r="H1397" s="737" t="s">
        <v>555</v>
      </c>
      <c r="I1397" s="737" t="s">
        <v>4495</v>
      </c>
      <c r="J1397" s="737" t="s">
        <v>4496</v>
      </c>
      <c r="K1397" s="737" t="s">
        <v>4497</v>
      </c>
      <c r="L1397" s="738">
        <v>237.62</v>
      </c>
      <c r="M1397" s="738">
        <v>475.24</v>
      </c>
      <c r="N1397" s="737">
        <v>2</v>
      </c>
      <c r="O1397" s="820">
        <v>0.5</v>
      </c>
      <c r="P1397" s="738"/>
      <c r="Q1397" s="753">
        <v>0</v>
      </c>
      <c r="R1397" s="737"/>
      <c r="S1397" s="753">
        <v>0</v>
      </c>
      <c r="T1397" s="820"/>
      <c r="U1397" s="776">
        <v>0</v>
      </c>
    </row>
    <row r="1398" spans="1:21" ht="14.4" customHeight="1" x14ac:dyDescent="0.3">
      <c r="A1398" s="736">
        <v>21</v>
      </c>
      <c r="B1398" s="737" t="s">
        <v>2715</v>
      </c>
      <c r="C1398" s="737" t="s">
        <v>3131</v>
      </c>
      <c r="D1398" s="818" t="s">
        <v>4783</v>
      </c>
      <c r="E1398" s="819" t="s">
        <v>3170</v>
      </c>
      <c r="F1398" s="737" t="s">
        <v>3126</v>
      </c>
      <c r="G1398" s="737" t="s">
        <v>3764</v>
      </c>
      <c r="H1398" s="737" t="s">
        <v>555</v>
      </c>
      <c r="I1398" s="737" t="s">
        <v>3765</v>
      </c>
      <c r="J1398" s="737" t="s">
        <v>1453</v>
      </c>
      <c r="K1398" s="737" t="s">
        <v>3174</v>
      </c>
      <c r="L1398" s="738">
        <v>98.75</v>
      </c>
      <c r="M1398" s="738">
        <v>98.75</v>
      </c>
      <c r="N1398" s="737">
        <v>1</v>
      </c>
      <c r="O1398" s="820">
        <v>0.5</v>
      </c>
      <c r="P1398" s="738"/>
      <c r="Q1398" s="753">
        <v>0</v>
      </c>
      <c r="R1398" s="737"/>
      <c r="S1398" s="753">
        <v>0</v>
      </c>
      <c r="T1398" s="820"/>
      <c r="U1398" s="776">
        <v>0</v>
      </c>
    </row>
    <row r="1399" spans="1:21" ht="14.4" customHeight="1" x14ac:dyDescent="0.3">
      <c r="A1399" s="736">
        <v>21</v>
      </c>
      <c r="B1399" s="737" t="s">
        <v>2715</v>
      </c>
      <c r="C1399" s="737" t="s">
        <v>3131</v>
      </c>
      <c r="D1399" s="818" t="s">
        <v>4783</v>
      </c>
      <c r="E1399" s="819" t="s">
        <v>3170</v>
      </c>
      <c r="F1399" s="737" t="s">
        <v>3126</v>
      </c>
      <c r="G1399" s="737" t="s">
        <v>3380</v>
      </c>
      <c r="H1399" s="737" t="s">
        <v>555</v>
      </c>
      <c r="I1399" s="737" t="s">
        <v>4096</v>
      </c>
      <c r="J1399" s="737" t="s">
        <v>3382</v>
      </c>
      <c r="K1399" s="737" t="s">
        <v>3492</v>
      </c>
      <c r="L1399" s="738">
        <v>0</v>
      </c>
      <c r="M1399" s="738">
        <v>0</v>
      </c>
      <c r="N1399" s="737">
        <v>2</v>
      </c>
      <c r="O1399" s="820">
        <v>0.5</v>
      </c>
      <c r="P1399" s="738">
        <v>0</v>
      </c>
      <c r="Q1399" s="753"/>
      <c r="R1399" s="737">
        <v>2</v>
      </c>
      <c r="S1399" s="753">
        <v>1</v>
      </c>
      <c r="T1399" s="820">
        <v>0.5</v>
      </c>
      <c r="U1399" s="776">
        <v>1</v>
      </c>
    </row>
    <row r="1400" spans="1:21" ht="14.4" customHeight="1" x14ac:dyDescent="0.3">
      <c r="A1400" s="736">
        <v>21</v>
      </c>
      <c r="B1400" s="737" t="s">
        <v>2715</v>
      </c>
      <c r="C1400" s="737" t="s">
        <v>3131</v>
      </c>
      <c r="D1400" s="818" t="s">
        <v>4783</v>
      </c>
      <c r="E1400" s="819" t="s">
        <v>3170</v>
      </c>
      <c r="F1400" s="737" t="s">
        <v>3126</v>
      </c>
      <c r="G1400" s="737" t="s">
        <v>3230</v>
      </c>
      <c r="H1400" s="737" t="s">
        <v>555</v>
      </c>
      <c r="I1400" s="737" t="s">
        <v>3231</v>
      </c>
      <c r="J1400" s="737" t="s">
        <v>3232</v>
      </c>
      <c r="K1400" s="737" t="s">
        <v>3192</v>
      </c>
      <c r="L1400" s="738">
        <v>58.62</v>
      </c>
      <c r="M1400" s="738">
        <v>58.62</v>
      </c>
      <c r="N1400" s="737">
        <v>1</v>
      </c>
      <c r="O1400" s="820">
        <v>0.5</v>
      </c>
      <c r="P1400" s="738"/>
      <c r="Q1400" s="753">
        <v>0</v>
      </c>
      <c r="R1400" s="737"/>
      <c r="S1400" s="753">
        <v>0</v>
      </c>
      <c r="T1400" s="820"/>
      <c r="U1400" s="776">
        <v>0</v>
      </c>
    </row>
    <row r="1401" spans="1:21" ht="14.4" customHeight="1" x14ac:dyDescent="0.3">
      <c r="A1401" s="736">
        <v>21</v>
      </c>
      <c r="B1401" s="737" t="s">
        <v>2715</v>
      </c>
      <c r="C1401" s="737" t="s">
        <v>3131</v>
      </c>
      <c r="D1401" s="818" t="s">
        <v>4783</v>
      </c>
      <c r="E1401" s="819" t="s">
        <v>3170</v>
      </c>
      <c r="F1401" s="737" t="s">
        <v>3126</v>
      </c>
      <c r="G1401" s="737" t="s">
        <v>3230</v>
      </c>
      <c r="H1401" s="737" t="s">
        <v>555</v>
      </c>
      <c r="I1401" s="737" t="s">
        <v>4498</v>
      </c>
      <c r="J1401" s="737" t="s">
        <v>3993</v>
      </c>
      <c r="K1401" s="737" t="s">
        <v>4499</v>
      </c>
      <c r="L1401" s="738">
        <v>0</v>
      </c>
      <c r="M1401" s="738">
        <v>0</v>
      </c>
      <c r="N1401" s="737">
        <v>1</v>
      </c>
      <c r="O1401" s="820">
        <v>0.5</v>
      </c>
      <c r="P1401" s="738">
        <v>0</v>
      </c>
      <c r="Q1401" s="753"/>
      <c r="R1401" s="737">
        <v>1</v>
      </c>
      <c r="S1401" s="753">
        <v>1</v>
      </c>
      <c r="T1401" s="820">
        <v>0.5</v>
      </c>
      <c r="U1401" s="776">
        <v>1</v>
      </c>
    </row>
    <row r="1402" spans="1:21" ht="14.4" customHeight="1" x14ac:dyDescent="0.3">
      <c r="A1402" s="736">
        <v>21</v>
      </c>
      <c r="B1402" s="737" t="s">
        <v>2715</v>
      </c>
      <c r="C1402" s="737" t="s">
        <v>3131</v>
      </c>
      <c r="D1402" s="818" t="s">
        <v>4783</v>
      </c>
      <c r="E1402" s="819" t="s">
        <v>3170</v>
      </c>
      <c r="F1402" s="737" t="s">
        <v>3126</v>
      </c>
      <c r="G1402" s="737" t="s">
        <v>3448</v>
      </c>
      <c r="H1402" s="737" t="s">
        <v>1499</v>
      </c>
      <c r="I1402" s="737" t="s">
        <v>3449</v>
      </c>
      <c r="J1402" s="737" t="s">
        <v>2218</v>
      </c>
      <c r="K1402" s="737" t="s">
        <v>3450</v>
      </c>
      <c r="L1402" s="738">
        <v>115.27</v>
      </c>
      <c r="M1402" s="738">
        <v>115.27</v>
      </c>
      <c r="N1402" s="737">
        <v>1</v>
      </c>
      <c r="O1402" s="820">
        <v>1</v>
      </c>
      <c r="P1402" s="738"/>
      <c r="Q1402" s="753">
        <v>0</v>
      </c>
      <c r="R1402" s="737"/>
      <c r="S1402" s="753">
        <v>0</v>
      </c>
      <c r="T1402" s="820"/>
      <c r="U1402" s="776">
        <v>0</v>
      </c>
    </row>
    <row r="1403" spans="1:21" ht="14.4" customHeight="1" x14ac:dyDescent="0.3">
      <c r="A1403" s="736">
        <v>21</v>
      </c>
      <c r="B1403" s="737" t="s">
        <v>2715</v>
      </c>
      <c r="C1403" s="737" t="s">
        <v>3131</v>
      </c>
      <c r="D1403" s="818" t="s">
        <v>4783</v>
      </c>
      <c r="E1403" s="819" t="s">
        <v>3170</v>
      </c>
      <c r="F1403" s="737" t="s">
        <v>3126</v>
      </c>
      <c r="G1403" s="737" t="s">
        <v>3496</v>
      </c>
      <c r="H1403" s="737" t="s">
        <v>555</v>
      </c>
      <c r="I1403" s="737" t="s">
        <v>3632</v>
      </c>
      <c r="J1403" s="737" t="s">
        <v>3633</v>
      </c>
      <c r="K1403" s="737" t="s">
        <v>3634</v>
      </c>
      <c r="L1403" s="738">
        <v>550.39</v>
      </c>
      <c r="M1403" s="738">
        <v>1651.17</v>
      </c>
      <c r="N1403" s="737">
        <v>3</v>
      </c>
      <c r="O1403" s="820">
        <v>1</v>
      </c>
      <c r="P1403" s="738">
        <v>1651.17</v>
      </c>
      <c r="Q1403" s="753">
        <v>1</v>
      </c>
      <c r="R1403" s="737">
        <v>3</v>
      </c>
      <c r="S1403" s="753">
        <v>1</v>
      </c>
      <c r="T1403" s="820">
        <v>1</v>
      </c>
      <c r="U1403" s="776">
        <v>1</v>
      </c>
    </row>
    <row r="1404" spans="1:21" ht="14.4" customHeight="1" x14ac:dyDescent="0.3">
      <c r="A1404" s="736">
        <v>21</v>
      </c>
      <c r="B1404" s="737" t="s">
        <v>2715</v>
      </c>
      <c r="C1404" s="737" t="s">
        <v>3131</v>
      </c>
      <c r="D1404" s="818" t="s">
        <v>4783</v>
      </c>
      <c r="E1404" s="819" t="s">
        <v>3170</v>
      </c>
      <c r="F1404" s="737" t="s">
        <v>3126</v>
      </c>
      <c r="G1404" s="737" t="s">
        <v>3496</v>
      </c>
      <c r="H1404" s="737" t="s">
        <v>1499</v>
      </c>
      <c r="I1404" s="737" t="s">
        <v>3497</v>
      </c>
      <c r="J1404" s="737" t="s">
        <v>3498</v>
      </c>
      <c r="K1404" s="737" t="s">
        <v>3499</v>
      </c>
      <c r="L1404" s="738">
        <v>550.39</v>
      </c>
      <c r="M1404" s="738">
        <v>70449.919999999969</v>
      </c>
      <c r="N1404" s="737">
        <v>128</v>
      </c>
      <c r="O1404" s="820">
        <v>53.5</v>
      </c>
      <c r="P1404" s="738">
        <v>50635.879999999968</v>
      </c>
      <c r="Q1404" s="753">
        <v>0.71874999999999989</v>
      </c>
      <c r="R1404" s="737">
        <v>92</v>
      </c>
      <c r="S1404" s="753">
        <v>0.71875</v>
      </c>
      <c r="T1404" s="820">
        <v>39</v>
      </c>
      <c r="U1404" s="776">
        <v>0.7289719626168224</v>
      </c>
    </row>
    <row r="1405" spans="1:21" ht="14.4" customHeight="1" x14ac:dyDescent="0.3">
      <c r="A1405" s="736">
        <v>21</v>
      </c>
      <c r="B1405" s="737" t="s">
        <v>2715</v>
      </c>
      <c r="C1405" s="737" t="s">
        <v>3131</v>
      </c>
      <c r="D1405" s="818" t="s">
        <v>4783</v>
      </c>
      <c r="E1405" s="819" t="s">
        <v>3170</v>
      </c>
      <c r="F1405" s="737" t="s">
        <v>3126</v>
      </c>
      <c r="G1405" s="737" t="s">
        <v>3496</v>
      </c>
      <c r="H1405" s="737" t="s">
        <v>555</v>
      </c>
      <c r="I1405" s="737" t="s">
        <v>4500</v>
      </c>
      <c r="J1405" s="737" t="s">
        <v>4501</v>
      </c>
      <c r="K1405" s="737" t="s">
        <v>4502</v>
      </c>
      <c r="L1405" s="738">
        <v>0</v>
      </c>
      <c r="M1405" s="738">
        <v>0</v>
      </c>
      <c r="N1405" s="737">
        <v>1</v>
      </c>
      <c r="O1405" s="820">
        <v>1</v>
      </c>
      <c r="P1405" s="738"/>
      <c r="Q1405" s="753"/>
      <c r="R1405" s="737"/>
      <c r="S1405" s="753">
        <v>0</v>
      </c>
      <c r="T1405" s="820"/>
      <c r="U1405" s="776">
        <v>0</v>
      </c>
    </row>
    <row r="1406" spans="1:21" ht="14.4" customHeight="1" x14ac:dyDescent="0.3">
      <c r="A1406" s="736">
        <v>21</v>
      </c>
      <c r="B1406" s="737" t="s">
        <v>2715</v>
      </c>
      <c r="C1406" s="737" t="s">
        <v>3131</v>
      </c>
      <c r="D1406" s="818" t="s">
        <v>4783</v>
      </c>
      <c r="E1406" s="819" t="s">
        <v>3170</v>
      </c>
      <c r="F1406" s="737" t="s">
        <v>3126</v>
      </c>
      <c r="G1406" s="737" t="s">
        <v>3312</v>
      </c>
      <c r="H1406" s="737" t="s">
        <v>555</v>
      </c>
      <c r="I1406" s="737" t="s">
        <v>871</v>
      </c>
      <c r="J1406" s="737" t="s">
        <v>872</v>
      </c>
      <c r="K1406" s="737" t="s">
        <v>3384</v>
      </c>
      <c r="L1406" s="738">
        <v>0</v>
      </c>
      <c r="M1406" s="738">
        <v>0</v>
      </c>
      <c r="N1406" s="737">
        <v>4</v>
      </c>
      <c r="O1406" s="820">
        <v>1.5</v>
      </c>
      <c r="P1406" s="738"/>
      <c r="Q1406" s="753"/>
      <c r="R1406" s="737"/>
      <c r="S1406" s="753">
        <v>0</v>
      </c>
      <c r="T1406" s="820"/>
      <c r="U1406" s="776">
        <v>0</v>
      </c>
    </row>
    <row r="1407" spans="1:21" ht="14.4" customHeight="1" x14ac:dyDescent="0.3">
      <c r="A1407" s="736">
        <v>21</v>
      </c>
      <c r="B1407" s="737" t="s">
        <v>2715</v>
      </c>
      <c r="C1407" s="737" t="s">
        <v>3131</v>
      </c>
      <c r="D1407" s="818" t="s">
        <v>4783</v>
      </c>
      <c r="E1407" s="819" t="s">
        <v>3170</v>
      </c>
      <c r="F1407" s="737" t="s">
        <v>3126</v>
      </c>
      <c r="G1407" s="737" t="s">
        <v>3236</v>
      </c>
      <c r="H1407" s="737" t="s">
        <v>555</v>
      </c>
      <c r="I1407" s="737" t="s">
        <v>3237</v>
      </c>
      <c r="J1407" s="737" t="s">
        <v>3238</v>
      </c>
      <c r="K1407" s="737" t="s">
        <v>3239</v>
      </c>
      <c r="L1407" s="738">
        <v>727.03</v>
      </c>
      <c r="M1407" s="738">
        <v>3635.15</v>
      </c>
      <c r="N1407" s="737">
        <v>5</v>
      </c>
      <c r="O1407" s="820">
        <v>1.5</v>
      </c>
      <c r="P1407" s="738">
        <v>3635.15</v>
      </c>
      <c r="Q1407" s="753">
        <v>1</v>
      </c>
      <c r="R1407" s="737">
        <v>5</v>
      </c>
      <c r="S1407" s="753">
        <v>1</v>
      </c>
      <c r="T1407" s="820">
        <v>1.5</v>
      </c>
      <c r="U1407" s="776">
        <v>1</v>
      </c>
    </row>
    <row r="1408" spans="1:21" ht="14.4" customHeight="1" x14ac:dyDescent="0.3">
      <c r="A1408" s="736">
        <v>21</v>
      </c>
      <c r="B1408" s="737" t="s">
        <v>2715</v>
      </c>
      <c r="C1408" s="737" t="s">
        <v>3131</v>
      </c>
      <c r="D1408" s="818" t="s">
        <v>4783</v>
      </c>
      <c r="E1408" s="819" t="s">
        <v>3170</v>
      </c>
      <c r="F1408" s="737" t="s">
        <v>3126</v>
      </c>
      <c r="G1408" s="737" t="s">
        <v>3240</v>
      </c>
      <c r="H1408" s="737" t="s">
        <v>555</v>
      </c>
      <c r="I1408" s="737" t="s">
        <v>875</v>
      </c>
      <c r="J1408" s="737" t="s">
        <v>876</v>
      </c>
      <c r="K1408" s="737" t="s">
        <v>3241</v>
      </c>
      <c r="L1408" s="738">
        <v>53.57</v>
      </c>
      <c r="M1408" s="738">
        <v>1874.9500000000003</v>
      </c>
      <c r="N1408" s="737">
        <v>35</v>
      </c>
      <c r="O1408" s="820">
        <v>16.5</v>
      </c>
      <c r="P1408" s="738">
        <v>857.12000000000012</v>
      </c>
      <c r="Q1408" s="753">
        <v>0.45714285714285713</v>
      </c>
      <c r="R1408" s="737">
        <v>16</v>
      </c>
      <c r="S1408" s="753">
        <v>0.45714285714285713</v>
      </c>
      <c r="T1408" s="820">
        <v>9.5</v>
      </c>
      <c r="U1408" s="776">
        <v>0.5757575757575758</v>
      </c>
    </row>
    <row r="1409" spans="1:21" ht="14.4" customHeight="1" x14ac:dyDescent="0.3">
      <c r="A1409" s="736">
        <v>21</v>
      </c>
      <c r="B1409" s="737" t="s">
        <v>2715</v>
      </c>
      <c r="C1409" s="737" t="s">
        <v>3131</v>
      </c>
      <c r="D1409" s="818" t="s">
        <v>4783</v>
      </c>
      <c r="E1409" s="819" t="s">
        <v>3170</v>
      </c>
      <c r="F1409" s="737" t="s">
        <v>3126</v>
      </c>
      <c r="G1409" s="737" t="s">
        <v>3242</v>
      </c>
      <c r="H1409" s="737" t="s">
        <v>555</v>
      </c>
      <c r="I1409" s="737" t="s">
        <v>4503</v>
      </c>
      <c r="J1409" s="737" t="s">
        <v>4504</v>
      </c>
      <c r="K1409" s="737" t="s">
        <v>4505</v>
      </c>
      <c r="L1409" s="738">
        <v>16.5</v>
      </c>
      <c r="M1409" s="738">
        <v>16.5</v>
      </c>
      <c r="N1409" s="737">
        <v>1</v>
      </c>
      <c r="O1409" s="820">
        <v>0.5</v>
      </c>
      <c r="P1409" s="738">
        <v>16.5</v>
      </c>
      <c r="Q1409" s="753">
        <v>1</v>
      </c>
      <c r="R1409" s="737">
        <v>1</v>
      </c>
      <c r="S1409" s="753">
        <v>1</v>
      </c>
      <c r="T1409" s="820">
        <v>0.5</v>
      </c>
      <c r="U1409" s="776">
        <v>1</v>
      </c>
    </row>
    <row r="1410" spans="1:21" ht="14.4" customHeight="1" x14ac:dyDescent="0.3">
      <c r="A1410" s="736">
        <v>21</v>
      </c>
      <c r="B1410" s="737" t="s">
        <v>2715</v>
      </c>
      <c r="C1410" s="737" t="s">
        <v>3131</v>
      </c>
      <c r="D1410" s="818" t="s">
        <v>4783</v>
      </c>
      <c r="E1410" s="819" t="s">
        <v>3170</v>
      </c>
      <c r="F1410" s="737" t="s">
        <v>3126</v>
      </c>
      <c r="G1410" s="737" t="s">
        <v>3181</v>
      </c>
      <c r="H1410" s="737" t="s">
        <v>1499</v>
      </c>
      <c r="I1410" s="737" t="s">
        <v>3317</v>
      </c>
      <c r="J1410" s="737" t="s">
        <v>1673</v>
      </c>
      <c r="K1410" s="737" t="s">
        <v>2848</v>
      </c>
      <c r="L1410" s="738">
        <v>490.89</v>
      </c>
      <c r="M1410" s="738">
        <v>4908.9000000000005</v>
      </c>
      <c r="N1410" s="737">
        <v>10</v>
      </c>
      <c r="O1410" s="820">
        <v>3.5</v>
      </c>
      <c r="P1410" s="738">
        <v>4418.01</v>
      </c>
      <c r="Q1410" s="753">
        <v>0.89999999999999991</v>
      </c>
      <c r="R1410" s="737">
        <v>9</v>
      </c>
      <c r="S1410" s="753">
        <v>0.9</v>
      </c>
      <c r="T1410" s="820">
        <v>3</v>
      </c>
      <c r="U1410" s="776">
        <v>0.8571428571428571</v>
      </c>
    </row>
    <row r="1411" spans="1:21" ht="14.4" customHeight="1" x14ac:dyDescent="0.3">
      <c r="A1411" s="736">
        <v>21</v>
      </c>
      <c r="B1411" s="737" t="s">
        <v>2715</v>
      </c>
      <c r="C1411" s="737" t="s">
        <v>3131</v>
      </c>
      <c r="D1411" s="818" t="s">
        <v>4783</v>
      </c>
      <c r="E1411" s="819" t="s">
        <v>3170</v>
      </c>
      <c r="F1411" s="737" t="s">
        <v>3126</v>
      </c>
      <c r="G1411" s="737" t="s">
        <v>3181</v>
      </c>
      <c r="H1411" s="737" t="s">
        <v>1499</v>
      </c>
      <c r="I1411" s="737" t="s">
        <v>3249</v>
      </c>
      <c r="J1411" s="737" t="s">
        <v>1673</v>
      </c>
      <c r="K1411" s="737" t="s">
        <v>2995</v>
      </c>
      <c r="L1411" s="738">
        <v>736.33</v>
      </c>
      <c r="M1411" s="738">
        <v>2208.9900000000002</v>
      </c>
      <c r="N1411" s="737">
        <v>3</v>
      </c>
      <c r="O1411" s="820">
        <v>1</v>
      </c>
      <c r="P1411" s="738"/>
      <c r="Q1411" s="753">
        <v>0</v>
      </c>
      <c r="R1411" s="737"/>
      <c r="S1411" s="753">
        <v>0</v>
      </c>
      <c r="T1411" s="820"/>
      <c r="U1411" s="776">
        <v>0</v>
      </c>
    </row>
    <row r="1412" spans="1:21" ht="14.4" customHeight="1" x14ac:dyDescent="0.3">
      <c r="A1412" s="736">
        <v>21</v>
      </c>
      <c r="B1412" s="737" t="s">
        <v>2715</v>
      </c>
      <c r="C1412" s="737" t="s">
        <v>3131</v>
      </c>
      <c r="D1412" s="818" t="s">
        <v>4783</v>
      </c>
      <c r="E1412" s="819" t="s">
        <v>3170</v>
      </c>
      <c r="F1412" s="737" t="s">
        <v>3126</v>
      </c>
      <c r="G1412" s="737" t="s">
        <v>3181</v>
      </c>
      <c r="H1412" s="737" t="s">
        <v>1499</v>
      </c>
      <c r="I1412" s="737" t="s">
        <v>3250</v>
      </c>
      <c r="J1412" s="737" t="s">
        <v>1535</v>
      </c>
      <c r="K1412" s="737" t="s">
        <v>3251</v>
      </c>
      <c r="L1412" s="738">
        <v>1385.62</v>
      </c>
      <c r="M1412" s="738">
        <v>4156.8599999999997</v>
      </c>
      <c r="N1412" s="737">
        <v>3</v>
      </c>
      <c r="O1412" s="820">
        <v>1</v>
      </c>
      <c r="P1412" s="738"/>
      <c r="Q1412" s="753">
        <v>0</v>
      </c>
      <c r="R1412" s="737"/>
      <c r="S1412" s="753">
        <v>0</v>
      </c>
      <c r="T1412" s="820"/>
      <c r="U1412" s="776">
        <v>0</v>
      </c>
    </row>
    <row r="1413" spans="1:21" ht="14.4" customHeight="1" x14ac:dyDescent="0.3">
      <c r="A1413" s="736">
        <v>21</v>
      </c>
      <c r="B1413" s="737" t="s">
        <v>2715</v>
      </c>
      <c r="C1413" s="737" t="s">
        <v>3131</v>
      </c>
      <c r="D1413" s="818" t="s">
        <v>4783</v>
      </c>
      <c r="E1413" s="819" t="s">
        <v>3170</v>
      </c>
      <c r="F1413" s="737" t="s">
        <v>3126</v>
      </c>
      <c r="G1413" s="737" t="s">
        <v>3181</v>
      </c>
      <c r="H1413" s="737" t="s">
        <v>1499</v>
      </c>
      <c r="I1413" s="737" t="s">
        <v>1534</v>
      </c>
      <c r="J1413" s="737" t="s">
        <v>1535</v>
      </c>
      <c r="K1413" s="737" t="s">
        <v>3252</v>
      </c>
      <c r="L1413" s="738">
        <v>1847.49</v>
      </c>
      <c r="M1413" s="738">
        <v>7389.96</v>
      </c>
      <c r="N1413" s="737">
        <v>4</v>
      </c>
      <c r="O1413" s="820">
        <v>1.5</v>
      </c>
      <c r="P1413" s="738"/>
      <c r="Q1413" s="753">
        <v>0</v>
      </c>
      <c r="R1413" s="737"/>
      <c r="S1413" s="753">
        <v>0</v>
      </c>
      <c r="T1413" s="820"/>
      <c r="U1413" s="776">
        <v>0</v>
      </c>
    </row>
    <row r="1414" spans="1:21" ht="14.4" customHeight="1" x14ac:dyDescent="0.3">
      <c r="A1414" s="736">
        <v>21</v>
      </c>
      <c r="B1414" s="737" t="s">
        <v>2715</v>
      </c>
      <c r="C1414" s="737" t="s">
        <v>3131</v>
      </c>
      <c r="D1414" s="818" t="s">
        <v>4783</v>
      </c>
      <c r="E1414" s="819" t="s">
        <v>3170</v>
      </c>
      <c r="F1414" s="737" t="s">
        <v>3126</v>
      </c>
      <c r="G1414" s="737" t="s">
        <v>3181</v>
      </c>
      <c r="H1414" s="737" t="s">
        <v>1499</v>
      </c>
      <c r="I1414" s="737" t="s">
        <v>1672</v>
      </c>
      <c r="J1414" s="737" t="s">
        <v>1673</v>
      </c>
      <c r="K1414" s="737" t="s">
        <v>2848</v>
      </c>
      <c r="L1414" s="738">
        <v>490.89</v>
      </c>
      <c r="M1414" s="738">
        <v>1472.67</v>
      </c>
      <c r="N1414" s="737">
        <v>3</v>
      </c>
      <c r="O1414" s="820">
        <v>0.5</v>
      </c>
      <c r="P1414" s="738">
        <v>1472.67</v>
      </c>
      <c r="Q1414" s="753">
        <v>1</v>
      </c>
      <c r="R1414" s="737">
        <v>3</v>
      </c>
      <c r="S1414" s="753">
        <v>1</v>
      </c>
      <c r="T1414" s="820">
        <v>0.5</v>
      </c>
      <c r="U1414" s="776">
        <v>1</v>
      </c>
    </row>
    <row r="1415" spans="1:21" ht="14.4" customHeight="1" x14ac:dyDescent="0.3">
      <c r="A1415" s="736">
        <v>21</v>
      </c>
      <c r="B1415" s="737" t="s">
        <v>2715</v>
      </c>
      <c r="C1415" s="737" t="s">
        <v>3131</v>
      </c>
      <c r="D1415" s="818" t="s">
        <v>4783</v>
      </c>
      <c r="E1415" s="819" t="s">
        <v>3170</v>
      </c>
      <c r="F1415" s="737" t="s">
        <v>3126</v>
      </c>
      <c r="G1415" s="737" t="s">
        <v>4506</v>
      </c>
      <c r="H1415" s="737" t="s">
        <v>555</v>
      </c>
      <c r="I1415" s="737" t="s">
        <v>4507</v>
      </c>
      <c r="J1415" s="737" t="s">
        <v>4508</v>
      </c>
      <c r="K1415" s="737" t="s">
        <v>4509</v>
      </c>
      <c r="L1415" s="738">
        <v>105.29</v>
      </c>
      <c r="M1415" s="738">
        <v>105.29</v>
      </c>
      <c r="N1415" s="737">
        <v>1</v>
      </c>
      <c r="O1415" s="820">
        <v>1</v>
      </c>
      <c r="P1415" s="738"/>
      <c r="Q1415" s="753">
        <v>0</v>
      </c>
      <c r="R1415" s="737"/>
      <c r="S1415" s="753">
        <v>0</v>
      </c>
      <c r="T1415" s="820"/>
      <c r="U1415" s="776">
        <v>0</v>
      </c>
    </row>
    <row r="1416" spans="1:21" ht="14.4" customHeight="1" x14ac:dyDescent="0.3">
      <c r="A1416" s="736">
        <v>21</v>
      </c>
      <c r="B1416" s="737" t="s">
        <v>2715</v>
      </c>
      <c r="C1416" s="737" t="s">
        <v>3131</v>
      </c>
      <c r="D1416" s="818" t="s">
        <v>4783</v>
      </c>
      <c r="E1416" s="819" t="s">
        <v>3170</v>
      </c>
      <c r="F1416" s="737" t="s">
        <v>3126</v>
      </c>
      <c r="G1416" s="737" t="s">
        <v>3643</v>
      </c>
      <c r="H1416" s="737" t="s">
        <v>555</v>
      </c>
      <c r="I1416" s="737" t="s">
        <v>1272</v>
      </c>
      <c r="J1416" s="737" t="s">
        <v>616</v>
      </c>
      <c r="K1416" s="737" t="s">
        <v>3645</v>
      </c>
      <c r="L1416" s="738">
        <v>48.42</v>
      </c>
      <c r="M1416" s="738">
        <v>96.84</v>
      </c>
      <c r="N1416" s="737">
        <v>2</v>
      </c>
      <c r="O1416" s="820">
        <v>0.5</v>
      </c>
      <c r="P1416" s="738">
        <v>96.84</v>
      </c>
      <c r="Q1416" s="753">
        <v>1</v>
      </c>
      <c r="R1416" s="737">
        <v>2</v>
      </c>
      <c r="S1416" s="753">
        <v>1</v>
      </c>
      <c r="T1416" s="820">
        <v>0.5</v>
      </c>
      <c r="U1416" s="776">
        <v>1</v>
      </c>
    </row>
    <row r="1417" spans="1:21" ht="14.4" customHeight="1" x14ac:dyDescent="0.3">
      <c r="A1417" s="736">
        <v>21</v>
      </c>
      <c r="B1417" s="737" t="s">
        <v>2715</v>
      </c>
      <c r="C1417" s="737" t="s">
        <v>3131</v>
      </c>
      <c r="D1417" s="818" t="s">
        <v>4783</v>
      </c>
      <c r="E1417" s="819" t="s">
        <v>3170</v>
      </c>
      <c r="F1417" s="737" t="s">
        <v>3126</v>
      </c>
      <c r="G1417" s="737" t="s">
        <v>3257</v>
      </c>
      <c r="H1417" s="737" t="s">
        <v>555</v>
      </c>
      <c r="I1417" s="737" t="s">
        <v>3259</v>
      </c>
      <c r="J1417" s="737" t="s">
        <v>1468</v>
      </c>
      <c r="K1417" s="737" t="s">
        <v>3260</v>
      </c>
      <c r="L1417" s="738">
        <v>301.2</v>
      </c>
      <c r="M1417" s="738">
        <v>903.59999999999991</v>
      </c>
      <c r="N1417" s="737">
        <v>3</v>
      </c>
      <c r="O1417" s="820">
        <v>2</v>
      </c>
      <c r="P1417" s="738">
        <v>301.2</v>
      </c>
      <c r="Q1417" s="753">
        <v>0.33333333333333337</v>
      </c>
      <c r="R1417" s="737">
        <v>1</v>
      </c>
      <c r="S1417" s="753">
        <v>0.33333333333333331</v>
      </c>
      <c r="T1417" s="820">
        <v>0.5</v>
      </c>
      <c r="U1417" s="776">
        <v>0.25</v>
      </c>
    </row>
    <row r="1418" spans="1:21" ht="14.4" customHeight="1" x14ac:dyDescent="0.3">
      <c r="A1418" s="736">
        <v>21</v>
      </c>
      <c r="B1418" s="737" t="s">
        <v>2715</v>
      </c>
      <c r="C1418" s="737" t="s">
        <v>3131</v>
      </c>
      <c r="D1418" s="818" t="s">
        <v>4783</v>
      </c>
      <c r="E1418" s="819" t="s">
        <v>3170</v>
      </c>
      <c r="F1418" s="737" t="s">
        <v>3126</v>
      </c>
      <c r="G1418" s="737" t="s">
        <v>3257</v>
      </c>
      <c r="H1418" s="737" t="s">
        <v>555</v>
      </c>
      <c r="I1418" s="737" t="s">
        <v>4510</v>
      </c>
      <c r="J1418" s="737" t="s">
        <v>3647</v>
      </c>
      <c r="K1418" s="737" t="s">
        <v>4511</v>
      </c>
      <c r="L1418" s="738">
        <v>0</v>
      </c>
      <c r="M1418" s="738">
        <v>0</v>
      </c>
      <c r="N1418" s="737">
        <v>1</v>
      </c>
      <c r="O1418" s="820">
        <v>0.5</v>
      </c>
      <c r="P1418" s="738"/>
      <c r="Q1418" s="753"/>
      <c r="R1418" s="737"/>
      <c r="S1418" s="753">
        <v>0</v>
      </c>
      <c r="T1418" s="820"/>
      <c r="U1418" s="776">
        <v>0</v>
      </c>
    </row>
    <row r="1419" spans="1:21" ht="14.4" customHeight="1" x14ac:dyDescent="0.3">
      <c r="A1419" s="736">
        <v>21</v>
      </c>
      <c r="B1419" s="737" t="s">
        <v>2715</v>
      </c>
      <c r="C1419" s="737" t="s">
        <v>3131</v>
      </c>
      <c r="D1419" s="818" t="s">
        <v>4783</v>
      </c>
      <c r="E1419" s="819" t="s">
        <v>3170</v>
      </c>
      <c r="F1419" s="737" t="s">
        <v>3126</v>
      </c>
      <c r="G1419" s="737" t="s">
        <v>3257</v>
      </c>
      <c r="H1419" s="737" t="s">
        <v>555</v>
      </c>
      <c r="I1419" s="737" t="s">
        <v>3646</v>
      </c>
      <c r="J1419" s="737" t="s">
        <v>3647</v>
      </c>
      <c r="K1419" s="737" t="s">
        <v>3648</v>
      </c>
      <c r="L1419" s="738">
        <v>201.73</v>
      </c>
      <c r="M1419" s="738">
        <v>201.73</v>
      </c>
      <c r="N1419" s="737">
        <v>1</v>
      </c>
      <c r="O1419" s="820">
        <v>0.5</v>
      </c>
      <c r="P1419" s="738"/>
      <c r="Q1419" s="753">
        <v>0</v>
      </c>
      <c r="R1419" s="737"/>
      <c r="S1419" s="753">
        <v>0</v>
      </c>
      <c r="T1419" s="820"/>
      <c r="U1419" s="776">
        <v>0</v>
      </c>
    </row>
    <row r="1420" spans="1:21" ht="14.4" customHeight="1" x14ac:dyDescent="0.3">
      <c r="A1420" s="736">
        <v>21</v>
      </c>
      <c r="B1420" s="737" t="s">
        <v>2715</v>
      </c>
      <c r="C1420" s="737" t="s">
        <v>3131</v>
      </c>
      <c r="D1420" s="818" t="s">
        <v>4783</v>
      </c>
      <c r="E1420" s="819" t="s">
        <v>3170</v>
      </c>
      <c r="F1420" s="737" t="s">
        <v>3126</v>
      </c>
      <c r="G1420" s="737" t="s">
        <v>3257</v>
      </c>
      <c r="H1420" s="737" t="s">
        <v>555</v>
      </c>
      <c r="I1420" s="737" t="s">
        <v>1467</v>
      </c>
      <c r="J1420" s="737" t="s">
        <v>1468</v>
      </c>
      <c r="K1420" s="737" t="s">
        <v>3260</v>
      </c>
      <c r="L1420" s="738">
        <v>301.2</v>
      </c>
      <c r="M1420" s="738">
        <v>602.4</v>
      </c>
      <c r="N1420" s="737">
        <v>2</v>
      </c>
      <c r="O1420" s="820">
        <v>0.5</v>
      </c>
      <c r="P1420" s="738"/>
      <c r="Q1420" s="753">
        <v>0</v>
      </c>
      <c r="R1420" s="737"/>
      <c r="S1420" s="753">
        <v>0</v>
      </c>
      <c r="T1420" s="820"/>
      <c r="U1420" s="776">
        <v>0</v>
      </c>
    </row>
    <row r="1421" spans="1:21" ht="14.4" customHeight="1" x14ac:dyDescent="0.3">
      <c r="A1421" s="736">
        <v>21</v>
      </c>
      <c r="B1421" s="737" t="s">
        <v>2715</v>
      </c>
      <c r="C1421" s="737" t="s">
        <v>3131</v>
      </c>
      <c r="D1421" s="818" t="s">
        <v>4783</v>
      </c>
      <c r="E1421" s="819" t="s">
        <v>3170</v>
      </c>
      <c r="F1421" s="737" t="s">
        <v>3126</v>
      </c>
      <c r="G1421" s="737" t="s">
        <v>3266</v>
      </c>
      <c r="H1421" s="737" t="s">
        <v>1499</v>
      </c>
      <c r="I1421" s="737" t="s">
        <v>1685</v>
      </c>
      <c r="J1421" s="737" t="s">
        <v>1686</v>
      </c>
      <c r="K1421" s="737" t="s">
        <v>2829</v>
      </c>
      <c r="L1421" s="738">
        <v>668.54</v>
      </c>
      <c r="M1421" s="738">
        <v>1337.08</v>
      </c>
      <c r="N1421" s="737">
        <v>2</v>
      </c>
      <c r="O1421" s="820">
        <v>1.5</v>
      </c>
      <c r="P1421" s="738">
        <v>668.54</v>
      </c>
      <c r="Q1421" s="753">
        <v>0.5</v>
      </c>
      <c r="R1421" s="737">
        <v>1</v>
      </c>
      <c r="S1421" s="753">
        <v>0.5</v>
      </c>
      <c r="T1421" s="820">
        <v>0.5</v>
      </c>
      <c r="U1421" s="776">
        <v>0.33333333333333331</v>
      </c>
    </row>
    <row r="1422" spans="1:21" ht="14.4" customHeight="1" x14ac:dyDescent="0.3">
      <c r="A1422" s="736">
        <v>21</v>
      </c>
      <c r="B1422" s="737" t="s">
        <v>2715</v>
      </c>
      <c r="C1422" s="737" t="s">
        <v>3131</v>
      </c>
      <c r="D1422" s="818" t="s">
        <v>4783</v>
      </c>
      <c r="E1422" s="819" t="s">
        <v>3170</v>
      </c>
      <c r="F1422" s="737" t="s">
        <v>3126</v>
      </c>
      <c r="G1422" s="737" t="s">
        <v>3266</v>
      </c>
      <c r="H1422" s="737" t="s">
        <v>1499</v>
      </c>
      <c r="I1422" s="737" t="s">
        <v>3267</v>
      </c>
      <c r="J1422" s="737" t="s">
        <v>1686</v>
      </c>
      <c r="K1422" s="737" t="s">
        <v>2829</v>
      </c>
      <c r="L1422" s="738">
        <v>668.54</v>
      </c>
      <c r="M1422" s="738">
        <v>2005.62</v>
      </c>
      <c r="N1422" s="737">
        <v>3</v>
      </c>
      <c r="O1422" s="820">
        <v>0.5</v>
      </c>
      <c r="P1422" s="738"/>
      <c r="Q1422" s="753">
        <v>0</v>
      </c>
      <c r="R1422" s="737"/>
      <c r="S1422" s="753">
        <v>0</v>
      </c>
      <c r="T1422" s="820"/>
      <c r="U1422" s="776">
        <v>0</v>
      </c>
    </row>
    <row r="1423" spans="1:21" ht="14.4" customHeight="1" x14ac:dyDescent="0.3">
      <c r="A1423" s="736">
        <v>21</v>
      </c>
      <c r="B1423" s="737" t="s">
        <v>2715</v>
      </c>
      <c r="C1423" s="737" t="s">
        <v>3131</v>
      </c>
      <c r="D1423" s="818" t="s">
        <v>4783</v>
      </c>
      <c r="E1423" s="819" t="s">
        <v>3170</v>
      </c>
      <c r="F1423" s="737" t="s">
        <v>3126</v>
      </c>
      <c r="G1423" s="737" t="s">
        <v>3266</v>
      </c>
      <c r="H1423" s="737" t="s">
        <v>555</v>
      </c>
      <c r="I1423" s="737" t="s">
        <v>4318</v>
      </c>
      <c r="J1423" s="737" t="s">
        <v>1686</v>
      </c>
      <c r="K1423" s="737" t="s">
        <v>3511</v>
      </c>
      <c r="L1423" s="738">
        <v>0</v>
      </c>
      <c r="M1423" s="738">
        <v>0</v>
      </c>
      <c r="N1423" s="737">
        <v>3</v>
      </c>
      <c r="O1423" s="820">
        <v>1.5</v>
      </c>
      <c r="P1423" s="738">
        <v>0</v>
      </c>
      <c r="Q1423" s="753"/>
      <c r="R1423" s="737">
        <v>3</v>
      </c>
      <c r="S1423" s="753">
        <v>1</v>
      </c>
      <c r="T1423" s="820">
        <v>1.5</v>
      </c>
      <c r="U1423" s="776">
        <v>1</v>
      </c>
    </row>
    <row r="1424" spans="1:21" ht="14.4" customHeight="1" x14ac:dyDescent="0.3">
      <c r="A1424" s="736">
        <v>21</v>
      </c>
      <c r="B1424" s="737" t="s">
        <v>2715</v>
      </c>
      <c r="C1424" s="737" t="s">
        <v>3131</v>
      </c>
      <c r="D1424" s="818" t="s">
        <v>4783</v>
      </c>
      <c r="E1424" s="819" t="s">
        <v>3170</v>
      </c>
      <c r="F1424" s="737" t="s">
        <v>3126</v>
      </c>
      <c r="G1424" s="737" t="s">
        <v>3266</v>
      </c>
      <c r="H1424" s="737" t="s">
        <v>555</v>
      </c>
      <c r="I1424" s="737" t="s">
        <v>3510</v>
      </c>
      <c r="J1424" s="737" t="s">
        <v>1686</v>
      </c>
      <c r="K1424" s="737" t="s">
        <v>3511</v>
      </c>
      <c r="L1424" s="738">
        <v>0</v>
      </c>
      <c r="M1424" s="738">
        <v>0</v>
      </c>
      <c r="N1424" s="737">
        <v>8</v>
      </c>
      <c r="O1424" s="820">
        <v>6</v>
      </c>
      <c r="P1424" s="738">
        <v>0</v>
      </c>
      <c r="Q1424" s="753"/>
      <c r="R1424" s="737">
        <v>4</v>
      </c>
      <c r="S1424" s="753">
        <v>0.5</v>
      </c>
      <c r="T1424" s="820">
        <v>3</v>
      </c>
      <c r="U1424" s="776">
        <v>0.5</v>
      </c>
    </row>
    <row r="1425" spans="1:21" ht="14.4" customHeight="1" x14ac:dyDescent="0.3">
      <c r="A1425" s="736">
        <v>21</v>
      </c>
      <c r="B1425" s="737" t="s">
        <v>2715</v>
      </c>
      <c r="C1425" s="737" t="s">
        <v>3131</v>
      </c>
      <c r="D1425" s="818" t="s">
        <v>4783</v>
      </c>
      <c r="E1425" s="819" t="s">
        <v>3170</v>
      </c>
      <c r="F1425" s="737" t="s">
        <v>3126</v>
      </c>
      <c r="G1425" s="737" t="s">
        <v>3399</v>
      </c>
      <c r="H1425" s="737" t="s">
        <v>555</v>
      </c>
      <c r="I1425" s="737" t="s">
        <v>3649</v>
      </c>
      <c r="J1425" s="737" t="s">
        <v>2924</v>
      </c>
      <c r="K1425" s="737" t="s">
        <v>3052</v>
      </c>
      <c r="L1425" s="738">
        <v>1677.3</v>
      </c>
      <c r="M1425" s="738">
        <v>5031.8999999999996</v>
      </c>
      <c r="N1425" s="737">
        <v>3</v>
      </c>
      <c r="O1425" s="820">
        <v>2</v>
      </c>
      <c r="P1425" s="738">
        <v>5031.8999999999996</v>
      </c>
      <c r="Q1425" s="753">
        <v>1</v>
      </c>
      <c r="R1425" s="737">
        <v>3</v>
      </c>
      <c r="S1425" s="753">
        <v>1</v>
      </c>
      <c r="T1425" s="820">
        <v>2</v>
      </c>
      <c r="U1425" s="776">
        <v>1</v>
      </c>
    </row>
    <row r="1426" spans="1:21" ht="14.4" customHeight="1" x14ac:dyDescent="0.3">
      <c r="A1426" s="736">
        <v>21</v>
      </c>
      <c r="B1426" s="737" t="s">
        <v>2715</v>
      </c>
      <c r="C1426" s="737" t="s">
        <v>3131</v>
      </c>
      <c r="D1426" s="818" t="s">
        <v>4783</v>
      </c>
      <c r="E1426" s="819" t="s">
        <v>3170</v>
      </c>
      <c r="F1426" s="737" t="s">
        <v>3126</v>
      </c>
      <c r="G1426" s="737" t="s">
        <v>3404</v>
      </c>
      <c r="H1426" s="737" t="s">
        <v>555</v>
      </c>
      <c r="I1426" s="737" t="s">
        <v>1440</v>
      </c>
      <c r="J1426" s="737" t="s">
        <v>1322</v>
      </c>
      <c r="K1426" s="737" t="s">
        <v>3405</v>
      </c>
      <c r="L1426" s="738">
        <v>668.54</v>
      </c>
      <c r="M1426" s="738">
        <v>1337.08</v>
      </c>
      <c r="N1426" s="737">
        <v>2</v>
      </c>
      <c r="O1426" s="820">
        <v>1</v>
      </c>
      <c r="P1426" s="738">
        <v>1337.08</v>
      </c>
      <c r="Q1426" s="753">
        <v>1</v>
      </c>
      <c r="R1426" s="737">
        <v>2</v>
      </c>
      <c r="S1426" s="753">
        <v>1</v>
      </c>
      <c r="T1426" s="820">
        <v>1</v>
      </c>
      <c r="U1426" s="776">
        <v>1</v>
      </c>
    </row>
    <row r="1427" spans="1:21" ht="14.4" customHeight="1" x14ac:dyDescent="0.3">
      <c r="A1427" s="736">
        <v>21</v>
      </c>
      <c r="B1427" s="737" t="s">
        <v>2715</v>
      </c>
      <c r="C1427" s="737" t="s">
        <v>3131</v>
      </c>
      <c r="D1427" s="818" t="s">
        <v>4783</v>
      </c>
      <c r="E1427" s="819" t="s">
        <v>3170</v>
      </c>
      <c r="F1427" s="737" t="s">
        <v>3126</v>
      </c>
      <c r="G1427" s="737" t="s">
        <v>3268</v>
      </c>
      <c r="H1427" s="737" t="s">
        <v>1499</v>
      </c>
      <c r="I1427" s="737" t="s">
        <v>4512</v>
      </c>
      <c r="J1427" s="737" t="s">
        <v>2818</v>
      </c>
      <c r="K1427" s="737" t="s">
        <v>2982</v>
      </c>
      <c r="L1427" s="738">
        <v>57.64</v>
      </c>
      <c r="M1427" s="738">
        <v>115.28</v>
      </c>
      <c r="N1427" s="737">
        <v>2</v>
      </c>
      <c r="O1427" s="820">
        <v>1</v>
      </c>
      <c r="P1427" s="738"/>
      <c r="Q1427" s="753">
        <v>0</v>
      </c>
      <c r="R1427" s="737"/>
      <c r="S1427" s="753">
        <v>0</v>
      </c>
      <c r="T1427" s="820"/>
      <c r="U1427" s="776">
        <v>0</v>
      </c>
    </row>
    <row r="1428" spans="1:21" ht="14.4" customHeight="1" x14ac:dyDescent="0.3">
      <c r="A1428" s="736">
        <v>21</v>
      </c>
      <c r="B1428" s="737" t="s">
        <v>2715</v>
      </c>
      <c r="C1428" s="737" t="s">
        <v>3131</v>
      </c>
      <c r="D1428" s="818" t="s">
        <v>4783</v>
      </c>
      <c r="E1428" s="819" t="s">
        <v>3170</v>
      </c>
      <c r="F1428" s="737" t="s">
        <v>3126</v>
      </c>
      <c r="G1428" s="737" t="s">
        <v>3268</v>
      </c>
      <c r="H1428" s="737" t="s">
        <v>1499</v>
      </c>
      <c r="I1428" s="737" t="s">
        <v>4513</v>
      </c>
      <c r="J1428" s="737" t="s">
        <v>2818</v>
      </c>
      <c r="K1428" s="737" t="s">
        <v>4514</v>
      </c>
      <c r="L1428" s="738">
        <v>0</v>
      </c>
      <c r="M1428" s="738">
        <v>0</v>
      </c>
      <c r="N1428" s="737">
        <v>1</v>
      </c>
      <c r="O1428" s="820">
        <v>1</v>
      </c>
      <c r="P1428" s="738"/>
      <c r="Q1428" s="753"/>
      <c r="R1428" s="737"/>
      <c r="S1428" s="753">
        <v>0</v>
      </c>
      <c r="T1428" s="820"/>
      <c r="U1428" s="776">
        <v>0</v>
      </c>
    </row>
    <row r="1429" spans="1:21" ht="14.4" customHeight="1" x14ac:dyDescent="0.3">
      <c r="A1429" s="736">
        <v>21</v>
      </c>
      <c r="B1429" s="737" t="s">
        <v>2715</v>
      </c>
      <c r="C1429" s="737" t="s">
        <v>3131</v>
      </c>
      <c r="D1429" s="818" t="s">
        <v>4783</v>
      </c>
      <c r="E1429" s="819" t="s">
        <v>3170</v>
      </c>
      <c r="F1429" s="737" t="s">
        <v>3126</v>
      </c>
      <c r="G1429" s="737" t="s">
        <v>3326</v>
      </c>
      <c r="H1429" s="737" t="s">
        <v>1499</v>
      </c>
      <c r="I1429" s="737" t="s">
        <v>4515</v>
      </c>
      <c r="J1429" s="737" t="s">
        <v>4436</v>
      </c>
      <c r="K1429" s="737" t="s">
        <v>2960</v>
      </c>
      <c r="L1429" s="738">
        <v>96.53</v>
      </c>
      <c r="M1429" s="738">
        <v>96.53</v>
      </c>
      <c r="N1429" s="737">
        <v>1</v>
      </c>
      <c r="O1429" s="820">
        <v>1</v>
      </c>
      <c r="P1429" s="738"/>
      <c r="Q1429" s="753">
        <v>0</v>
      </c>
      <c r="R1429" s="737"/>
      <c r="S1429" s="753">
        <v>0</v>
      </c>
      <c r="T1429" s="820"/>
      <c r="U1429" s="776">
        <v>0</v>
      </c>
    </row>
    <row r="1430" spans="1:21" ht="14.4" customHeight="1" x14ac:dyDescent="0.3">
      <c r="A1430" s="736">
        <v>21</v>
      </c>
      <c r="B1430" s="737" t="s">
        <v>2715</v>
      </c>
      <c r="C1430" s="737" t="s">
        <v>3131</v>
      </c>
      <c r="D1430" s="818" t="s">
        <v>4783</v>
      </c>
      <c r="E1430" s="819" t="s">
        <v>3170</v>
      </c>
      <c r="F1430" s="737" t="s">
        <v>3126</v>
      </c>
      <c r="G1430" s="737" t="s">
        <v>3536</v>
      </c>
      <c r="H1430" s="737" t="s">
        <v>1499</v>
      </c>
      <c r="I1430" s="737" t="s">
        <v>4516</v>
      </c>
      <c r="J1430" s="737" t="s">
        <v>2865</v>
      </c>
      <c r="K1430" s="737" t="s">
        <v>4517</v>
      </c>
      <c r="L1430" s="738">
        <v>545.82000000000005</v>
      </c>
      <c r="M1430" s="738">
        <v>545.82000000000005</v>
      </c>
      <c r="N1430" s="737">
        <v>1</v>
      </c>
      <c r="O1430" s="820">
        <v>1</v>
      </c>
      <c r="P1430" s="738"/>
      <c r="Q1430" s="753">
        <v>0</v>
      </c>
      <c r="R1430" s="737"/>
      <c r="S1430" s="753">
        <v>0</v>
      </c>
      <c r="T1430" s="820"/>
      <c r="U1430" s="776">
        <v>0</v>
      </c>
    </row>
    <row r="1431" spans="1:21" ht="14.4" customHeight="1" x14ac:dyDescent="0.3">
      <c r="A1431" s="736">
        <v>21</v>
      </c>
      <c r="B1431" s="737" t="s">
        <v>2715</v>
      </c>
      <c r="C1431" s="737" t="s">
        <v>3131</v>
      </c>
      <c r="D1431" s="818" t="s">
        <v>4783</v>
      </c>
      <c r="E1431" s="819" t="s">
        <v>3170</v>
      </c>
      <c r="F1431" s="737" t="s">
        <v>3126</v>
      </c>
      <c r="G1431" s="737" t="s">
        <v>3182</v>
      </c>
      <c r="H1431" s="737" t="s">
        <v>555</v>
      </c>
      <c r="I1431" s="737" t="s">
        <v>1344</v>
      </c>
      <c r="J1431" s="737" t="s">
        <v>1345</v>
      </c>
      <c r="K1431" s="737" t="s">
        <v>3184</v>
      </c>
      <c r="L1431" s="738">
        <v>108.44</v>
      </c>
      <c r="M1431" s="738">
        <v>1409.72</v>
      </c>
      <c r="N1431" s="737">
        <v>13</v>
      </c>
      <c r="O1431" s="820">
        <v>7.5</v>
      </c>
      <c r="P1431" s="738">
        <v>542.20000000000005</v>
      </c>
      <c r="Q1431" s="753">
        <v>0.38461538461538464</v>
      </c>
      <c r="R1431" s="737">
        <v>5</v>
      </c>
      <c r="S1431" s="753">
        <v>0.38461538461538464</v>
      </c>
      <c r="T1431" s="820">
        <v>3.5</v>
      </c>
      <c r="U1431" s="776">
        <v>0.46666666666666667</v>
      </c>
    </row>
    <row r="1432" spans="1:21" ht="14.4" customHeight="1" x14ac:dyDescent="0.3">
      <c r="A1432" s="736">
        <v>21</v>
      </c>
      <c r="B1432" s="737" t="s">
        <v>2715</v>
      </c>
      <c r="C1432" s="737" t="s">
        <v>3131</v>
      </c>
      <c r="D1432" s="818" t="s">
        <v>4783</v>
      </c>
      <c r="E1432" s="819" t="s">
        <v>3170</v>
      </c>
      <c r="F1432" s="737" t="s">
        <v>3126</v>
      </c>
      <c r="G1432" s="737" t="s">
        <v>4518</v>
      </c>
      <c r="H1432" s="737" t="s">
        <v>555</v>
      </c>
      <c r="I1432" s="737" t="s">
        <v>4519</v>
      </c>
      <c r="J1432" s="737" t="s">
        <v>4520</v>
      </c>
      <c r="K1432" s="737" t="s">
        <v>4521</v>
      </c>
      <c r="L1432" s="738">
        <v>0</v>
      </c>
      <c r="M1432" s="738">
        <v>0</v>
      </c>
      <c r="N1432" s="737">
        <v>1</v>
      </c>
      <c r="O1432" s="820">
        <v>1</v>
      </c>
      <c r="P1432" s="738">
        <v>0</v>
      </c>
      <c r="Q1432" s="753"/>
      <c r="R1432" s="737">
        <v>1</v>
      </c>
      <c r="S1432" s="753">
        <v>1</v>
      </c>
      <c r="T1432" s="820">
        <v>1</v>
      </c>
      <c r="U1432" s="776">
        <v>1</v>
      </c>
    </row>
    <row r="1433" spans="1:21" ht="14.4" customHeight="1" x14ac:dyDescent="0.3">
      <c r="A1433" s="736">
        <v>21</v>
      </c>
      <c r="B1433" s="737" t="s">
        <v>2715</v>
      </c>
      <c r="C1433" s="737" t="s">
        <v>3131</v>
      </c>
      <c r="D1433" s="818" t="s">
        <v>4783</v>
      </c>
      <c r="E1433" s="819" t="s">
        <v>3170</v>
      </c>
      <c r="F1433" s="737" t="s">
        <v>3126</v>
      </c>
      <c r="G1433" s="737" t="s">
        <v>4522</v>
      </c>
      <c r="H1433" s="737" t="s">
        <v>555</v>
      </c>
      <c r="I1433" s="737" t="s">
        <v>2432</v>
      </c>
      <c r="J1433" s="737" t="s">
        <v>2433</v>
      </c>
      <c r="K1433" s="737" t="s">
        <v>4523</v>
      </c>
      <c r="L1433" s="738">
        <v>453.8</v>
      </c>
      <c r="M1433" s="738">
        <v>453.8</v>
      </c>
      <c r="N1433" s="737">
        <v>1</v>
      </c>
      <c r="O1433" s="820">
        <v>0.5</v>
      </c>
      <c r="P1433" s="738"/>
      <c r="Q1433" s="753">
        <v>0</v>
      </c>
      <c r="R1433" s="737"/>
      <c r="S1433" s="753">
        <v>0</v>
      </c>
      <c r="T1433" s="820"/>
      <c r="U1433" s="776">
        <v>0</v>
      </c>
    </row>
    <row r="1434" spans="1:21" ht="14.4" customHeight="1" x14ac:dyDescent="0.3">
      <c r="A1434" s="736">
        <v>21</v>
      </c>
      <c r="B1434" s="737" t="s">
        <v>2715</v>
      </c>
      <c r="C1434" s="737" t="s">
        <v>3131</v>
      </c>
      <c r="D1434" s="818" t="s">
        <v>4783</v>
      </c>
      <c r="E1434" s="819" t="s">
        <v>3170</v>
      </c>
      <c r="F1434" s="737" t="s">
        <v>3126</v>
      </c>
      <c r="G1434" s="737" t="s">
        <v>3279</v>
      </c>
      <c r="H1434" s="737" t="s">
        <v>1499</v>
      </c>
      <c r="I1434" s="737" t="s">
        <v>1531</v>
      </c>
      <c r="J1434" s="737" t="s">
        <v>2938</v>
      </c>
      <c r="K1434" s="737" t="s">
        <v>2939</v>
      </c>
      <c r="L1434" s="738">
        <v>0</v>
      </c>
      <c r="M1434" s="738">
        <v>0</v>
      </c>
      <c r="N1434" s="737">
        <v>11</v>
      </c>
      <c r="O1434" s="820">
        <v>3.5</v>
      </c>
      <c r="P1434" s="738">
        <v>0</v>
      </c>
      <c r="Q1434" s="753"/>
      <c r="R1434" s="737">
        <v>5</v>
      </c>
      <c r="S1434" s="753">
        <v>0.45454545454545453</v>
      </c>
      <c r="T1434" s="820">
        <v>2.5</v>
      </c>
      <c r="U1434" s="776">
        <v>0.7142857142857143</v>
      </c>
    </row>
    <row r="1435" spans="1:21" ht="14.4" customHeight="1" x14ac:dyDescent="0.3">
      <c r="A1435" s="736">
        <v>21</v>
      </c>
      <c r="B1435" s="737" t="s">
        <v>2715</v>
      </c>
      <c r="C1435" s="737" t="s">
        <v>3131</v>
      </c>
      <c r="D1435" s="818" t="s">
        <v>4783</v>
      </c>
      <c r="E1435" s="819" t="s">
        <v>3170</v>
      </c>
      <c r="F1435" s="737" t="s">
        <v>3126</v>
      </c>
      <c r="G1435" s="737" t="s">
        <v>3521</v>
      </c>
      <c r="H1435" s="737" t="s">
        <v>1499</v>
      </c>
      <c r="I1435" s="737" t="s">
        <v>1647</v>
      </c>
      <c r="J1435" s="737" t="s">
        <v>2916</v>
      </c>
      <c r="K1435" s="737" t="s">
        <v>2917</v>
      </c>
      <c r="L1435" s="738">
        <v>502.31</v>
      </c>
      <c r="M1435" s="738">
        <v>15571.610000000004</v>
      </c>
      <c r="N1435" s="737">
        <v>31</v>
      </c>
      <c r="O1435" s="820">
        <v>27</v>
      </c>
      <c r="P1435" s="738">
        <v>8036.9600000000019</v>
      </c>
      <c r="Q1435" s="753">
        <v>0.5161290322580645</v>
      </c>
      <c r="R1435" s="737">
        <v>16</v>
      </c>
      <c r="S1435" s="753">
        <v>0.5161290322580645</v>
      </c>
      <c r="T1435" s="820">
        <v>13</v>
      </c>
      <c r="U1435" s="776">
        <v>0.48148148148148145</v>
      </c>
    </row>
    <row r="1436" spans="1:21" ht="14.4" customHeight="1" x14ac:dyDescent="0.3">
      <c r="A1436" s="736">
        <v>21</v>
      </c>
      <c r="B1436" s="737" t="s">
        <v>2715</v>
      </c>
      <c r="C1436" s="737" t="s">
        <v>3131</v>
      </c>
      <c r="D1436" s="818" t="s">
        <v>4783</v>
      </c>
      <c r="E1436" s="819" t="s">
        <v>3170</v>
      </c>
      <c r="F1436" s="737" t="s">
        <v>3126</v>
      </c>
      <c r="G1436" s="737" t="s">
        <v>3782</v>
      </c>
      <c r="H1436" s="737" t="s">
        <v>1499</v>
      </c>
      <c r="I1436" s="737" t="s">
        <v>4524</v>
      </c>
      <c r="J1436" s="737" t="s">
        <v>2871</v>
      </c>
      <c r="K1436" s="737" t="s">
        <v>4525</v>
      </c>
      <c r="L1436" s="738">
        <v>366.53</v>
      </c>
      <c r="M1436" s="738">
        <v>366.53</v>
      </c>
      <c r="N1436" s="737">
        <v>1</v>
      </c>
      <c r="O1436" s="820">
        <v>0.5</v>
      </c>
      <c r="P1436" s="738"/>
      <c r="Q1436" s="753">
        <v>0</v>
      </c>
      <c r="R1436" s="737"/>
      <c r="S1436" s="753">
        <v>0</v>
      </c>
      <c r="T1436" s="820"/>
      <c r="U1436" s="776">
        <v>0</v>
      </c>
    </row>
    <row r="1437" spans="1:21" ht="14.4" customHeight="1" x14ac:dyDescent="0.3">
      <c r="A1437" s="736">
        <v>21</v>
      </c>
      <c r="B1437" s="737" t="s">
        <v>2715</v>
      </c>
      <c r="C1437" s="737" t="s">
        <v>3131</v>
      </c>
      <c r="D1437" s="818" t="s">
        <v>4783</v>
      </c>
      <c r="E1437" s="819" t="s">
        <v>3170</v>
      </c>
      <c r="F1437" s="737" t="s">
        <v>3126</v>
      </c>
      <c r="G1437" s="737" t="s">
        <v>3185</v>
      </c>
      <c r="H1437" s="737" t="s">
        <v>555</v>
      </c>
      <c r="I1437" s="737" t="s">
        <v>4526</v>
      </c>
      <c r="J1437" s="737" t="s">
        <v>3561</v>
      </c>
      <c r="K1437" s="737" t="s">
        <v>4527</v>
      </c>
      <c r="L1437" s="738">
        <v>0</v>
      </c>
      <c r="M1437" s="738">
        <v>0</v>
      </c>
      <c r="N1437" s="737">
        <v>1</v>
      </c>
      <c r="O1437" s="820">
        <v>1</v>
      </c>
      <c r="P1437" s="738">
        <v>0</v>
      </c>
      <c r="Q1437" s="753"/>
      <c r="R1437" s="737">
        <v>1</v>
      </c>
      <c r="S1437" s="753">
        <v>1</v>
      </c>
      <c r="T1437" s="820">
        <v>1</v>
      </c>
      <c r="U1437" s="776">
        <v>1</v>
      </c>
    </row>
    <row r="1438" spans="1:21" ht="14.4" customHeight="1" x14ac:dyDescent="0.3">
      <c r="A1438" s="736">
        <v>21</v>
      </c>
      <c r="B1438" s="737" t="s">
        <v>2715</v>
      </c>
      <c r="C1438" s="737" t="s">
        <v>3131</v>
      </c>
      <c r="D1438" s="818" t="s">
        <v>4783</v>
      </c>
      <c r="E1438" s="819" t="s">
        <v>3170</v>
      </c>
      <c r="F1438" s="737" t="s">
        <v>3126</v>
      </c>
      <c r="G1438" s="737" t="s">
        <v>3716</v>
      </c>
      <c r="H1438" s="737" t="s">
        <v>555</v>
      </c>
      <c r="I1438" s="737" t="s">
        <v>3717</v>
      </c>
      <c r="J1438" s="737" t="s">
        <v>3718</v>
      </c>
      <c r="K1438" s="737" t="s">
        <v>3719</v>
      </c>
      <c r="L1438" s="738">
        <v>741.69</v>
      </c>
      <c r="M1438" s="738">
        <v>2225.0700000000002</v>
      </c>
      <c r="N1438" s="737">
        <v>3</v>
      </c>
      <c r="O1438" s="820">
        <v>1</v>
      </c>
      <c r="P1438" s="738">
        <v>2225.0700000000002</v>
      </c>
      <c r="Q1438" s="753">
        <v>1</v>
      </c>
      <c r="R1438" s="737">
        <v>3</v>
      </c>
      <c r="S1438" s="753">
        <v>1</v>
      </c>
      <c r="T1438" s="820">
        <v>1</v>
      </c>
      <c r="U1438" s="776">
        <v>1</v>
      </c>
    </row>
    <row r="1439" spans="1:21" ht="14.4" customHeight="1" x14ac:dyDescent="0.3">
      <c r="A1439" s="736">
        <v>21</v>
      </c>
      <c r="B1439" s="737" t="s">
        <v>2715</v>
      </c>
      <c r="C1439" s="737" t="s">
        <v>3131</v>
      </c>
      <c r="D1439" s="818" t="s">
        <v>4783</v>
      </c>
      <c r="E1439" s="819" t="s">
        <v>3170</v>
      </c>
      <c r="F1439" s="737" t="s">
        <v>3126</v>
      </c>
      <c r="G1439" s="737" t="s">
        <v>3338</v>
      </c>
      <c r="H1439" s="737" t="s">
        <v>555</v>
      </c>
      <c r="I1439" s="737" t="s">
        <v>4057</v>
      </c>
      <c r="J1439" s="737" t="s">
        <v>1699</v>
      </c>
      <c r="K1439" s="737" t="s">
        <v>2960</v>
      </c>
      <c r="L1439" s="738">
        <v>0</v>
      </c>
      <c r="M1439" s="738">
        <v>0</v>
      </c>
      <c r="N1439" s="737">
        <v>1</v>
      </c>
      <c r="O1439" s="820">
        <v>0.5</v>
      </c>
      <c r="P1439" s="738">
        <v>0</v>
      </c>
      <c r="Q1439" s="753"/>
      <c r="R1439" s="737">
        <v>1</v>
      </c>
      <c r="S1439" s="753">
        <v>1</v>
      </c>
      <c r="T1439" s="820">
        <v>0.5</v>
      </c>
      <c r="U1439" s="776">
        <v>1</v>
      </c>
    </row>
    <row r="1440" spans="1:21" ht="14.4" customHeight="1" x14ac:dyDescent="0.3">
      <c r="A1440" s="736">
        <v>21</v>
      </c>
      <c r="B1440" s="737" t="s">
        <v>2715</v>
      </c>
      <c r="C1440" s="737" t="s">
        <v>3131</v>
      </c>
      <c r="D1440" s="818" t="s">
        <v>4783</v>
      </c>
      <c r="E1440" s="819" t="s">
        <v>3170</v>
      </c>
      <c r="F1440" s="737" t="s">
        <v>3126</v>
      </c>
      <c r="G1440" s="737" t="s">
        <v>4285</v>
      </c>
      <c r="H1440" s="737" t="s">
        <v>1499</v>
      </c>
      <c r="I1440" s="737" t="s">
        <v>4528</v>
      </c>
      <c r="J1440" s="737" t="s">
        <v>4287</v>
      </c>
      <c r="K1440" s="737" t="s">
        <v>4529</v>
      </c>
      <c r="L1440" s="738">
        <v>0</v>
      </c>
      <c r="M1440" s="738">
        <v>0</v>
      </c>
      <c r="N1440" s="737">
        <v>2</v>
      </c>
      <c r="O1440" s="820">
        <v>1</v>
      </c>
      <c r="P1440" s="738">
        <v>0</v>
      </c>
      <c r="Q1440" s="753"/>
      <c r="R1440" s="737">
        <v>2</v>
      </c>
      <c r="S1440" s="753">
        <v>1</v>
      </c>
      <c r="T1440" s="820">
        <v>1</v>
      </c>
      <c r="U1440" s="776">
        <v>1</v>
      </c>
    </row>
    <row r="1441" spans="1:21" ht="14.4" customHeight="1" x14ac:dyDescent="0.3">
      <c r="A1441" s="736">
        <v>21</v>
      </c>
      <c r="B1441" s="737" t="s">
        <v>2715</v>
      </c>
      <c r="C1441" s="737" t="s">
        <v>3131</v>
      </c>
      <c r="D1441" s="818" t="s">
        <v>4783</v>
      </c>
      <c r="E1441" s="819" t="s">
        <v>3170</v>
      </c>
      <c r="F1441" s="737" t="s">
        <v>3126</v>
      </c>
      <c r="G1441" s="737" t="s">
        <v>3414</v>
      </c>
      <c r="H1441" s="737" t="s">
        <v>1499</v>
      </c>
      <c r="I1441" s="737" t="s">
        <v>1611</v>
      </c>
      <c r="J1441" s="737" t="s">
        <v>2826</v>
      </c>
      <c r="K1441" s="737" t="s">
        <v>2827</v>
      </c>
      <c r="L1441" s="738">
        <v>133.94</v>
      </c>
      <c r="M1441" s="738">
        <v>669.7</v>
      </c>
      <c r="N1441" s="737">
        <v>5</v>
      </c>
      <c r="O1441" s="820">
        <v>2.5</v>
      </c>
      <c r="P1441" s="738">
        <v>133.94</v>
      </c>
      <c r="Q1441" s="753">
        <v>0.19999999999999998</v>
      </c>
      <c r="R1441" s="737">
        <v>1</v>
      </c>
      <c r="S1441" s="753">
        <v>0.2</v>
      </c>
      <c r="T1441" s="820">
        <v>1</v>
      </c>
      <c r="U1441" s="776">
        <v>0.4</v>
      </c>
    </row>
    <row r="1442" spans="1:21" ht="14.4" customHeight="1" x14ac:dyDescent="0.3">
      <c r="A1442" s="736">
        <v>21</v>
      </c>
      <c r="B1442" s="737" t="s">
        <v>2715</v>
      </c>
      <c r="C1442" s="737" t="s">
        <v>3131</v>
      </c>
      <c r="D1442" s="818" t="s">
        <v>4783</v>
      </c>
      <c r="E1442" s="819" t="s">
        <v>3170</v>
      </c>
      <c r="F1442" s="737" t="s">
        <v>3126</v>
      </c>
      <c r="G1442" s="737" t="s">
        <v>3284</v>
      </c>
      <c r="H1442" s="737" t="s">
        <v>555</v>
      </c>
      <c r="I1442" s="737" t="s">
        <v>3417</v>
      </c>
      <c r="J1442" s="737" t="s">
        <v>3149</v>
      </c>
      <c r="K1442" s="737"/>
      <c r="L1442" s="738">
        <v>0</v>
      </c>
      <c r="M1442" s="738">
        <v>0</v>
      </c>
      <c r="N1442" s="737">
        <v>1</v>
      </c>
      <c r="O1442" s="820">
        <v>1</v>
      </c>
      <c r="P1442" s="738"/>
      <c r="Q1442" s="753"/>
      <c r="R1442" s="737"/>
      <c r="S1442" s="753">
        <v>0</v>
      </c>
      <c r="T1442" s="820"/>
      <c r="U1442" s="776">
        <v>0</v>
      </c>
    </row>
    <row r="1443" spans="1:21" ht="14.4" customHeight="1" x14ac:dyDescent="0.3">
      <c r="A1443" s="736">
        <v>21</v>
      </c>
      <c r="B1443" s="737" t="s">
        <v>2715</v>
      </c>
      <c r="C1443" s="737" t="s">
        <v>3131</v>
      </c>
      <c r="D1443" s="818" t="s">
        <v>4783</v>
      </c>
      <c r="E1443" s="819" t="s">
        <v>3170</v>
      </c>
      <c r="F1443" s="737" t="s">
        <v>3126</v>
      </c>
      <c r="G1443" s="737" t="s">
        <v>3284</v>
      </c>
      <c r="H1443" s="737" t="s">
        <v>555</v>
      </c>
      <c r="I1443" s="737" t="s">
        <v>3417</v>
      </c>
      <c r="J1443" s="737" t="s">
        <v>3149</v>
      </c>
      <c r="K1443" s="737"/>
      <c r="L1443" s="738">
        <v>100.62</v>
      </c>
      <c r="M1443" s="738">
        <v>301.86</v>
      </c>
      <c r="N1443" s="737">
        <v>3</v>
      </c>
      <c r="O1443" s="820">
        <v>2</v>
      </c>
      <c r="P1443" s="738">
        <v>301.86</v>
      </c>
      <c r="Q1443" s="753">
        <v>1</v>
      </c>
      <c r="R1443" s="737">
        <v>3</v>
      </c>
      <c r="S1443" s="753">
        <v>1</v>
      </c>
      <c r="T1443" s="820">
        <v>2</v>
      </c>
      <c r="U1443" s="776">
        <v>1</v>
      </c>
    </row>
    <row r="1444" spans="1:21" ht="14.4" customHeight="1" x14ac:dyDescent="0.3">
      <c r="A1444" s="736">
        <v>21</v>
      </c>
      <c r="B1444" s="737" t="s">
        <v>2715</v>
      </c>
      <c r="C1444" s="737" t="s">
        <v>3131</v>
      </c>
      <c r="D1444" s="818" t="s">
        <v>4783</v>
      </c>
      <c r="E1444" s="819" t="s">
        <v>3170</v>
      </c>
      <c r="F1444" s="737" t="s">
        <v>3126</v>
      </c>
      <c r="G1444" s="737" t="s">
        <v>3284</v>
      </c>
      <c r="H1444" s="737" t="s">
        <v>555</v>
      </c>
      <c r="I1444" s="737" t="s">
        <v>3418</v>
      </c>
      <c r="J1444" s="737" t="s">
        <v>1300</v>
      </c>
      <c r="K1444" s="737" t="s">
        <v>3419</v>
      </c>
      <c r="L1444" s="738">
        <v>100.62</v>
      </c>
      <c r="M1444" s="738">
        <v>301.86</v>
      </c>
      <c r="N1444" s="737">
        <v>3</v>
      </c>
      <c r="O1444" s="820">
        <v>1.5</v>
      </c>
      <c r="P1444" s="738">
        <v>100.62</v>
      </c>
      <c r="Q1444" s="753">
        <v>0.33333333333333331</v>
      </c>
      <c r="R1444" s="737">
        <v>1</v>
      </c>
      <c r="S1444" s="753">
        <v>0.33333333333333331</v>
      </c>
      <c r="T1444" s="820">
        <v>0.5</v>
      </c>
      <c r="U1444" s="776">
        <v>0.33333333333333331</v>
      </c>
    </row>
    <row r="1445" spans="1:21" ht="14.4" customHeight="1" x14ac:dyDescent="0.3">
      <c r="A1445" s="736">
        <v>21</v>
      </c>
      <c r="B1445" s="737" t="s">
        <v>2715</v>
      </c>
      <c r="C1445" s="737" t="s">
        <v>3131</v>
      </c>
      <c r="D1445" s="818" t="s">
        <v>4783</v>
      </c>
      <c r="E1445" s="819" t="s">
        <v>3170</v>
      </c>
      <c r="F1445" s="737" t="s">
        <v>3126</v>
      </c>
      <c r="G1445" s="737" t="s">
        <v>3284</v>
      </c>
      <c r="H1445" s="737" t="s">
        <v>555</v>
      </c>
      <c r="I1445" s="737" t="s">
        <v>3290</v>
      </c>
      <c r="J1445" s="737" t="s">
        <v>1300</v>
      </c>
      <c r="K1445" s="737" t="s">
        <v>3286</v>
      </c>
      <c r="L1445" s="738">
        <v>50.32</v>
      </c>
      <c r="M1445" s="738">
        <v>150.96</v>
      </c>
      <c r="N1445" s="737">
        <v>3</v>
      </c>
      <c r="O1445" s="820">
        <v>0.5</v>
      </c>
      <c r="P1445" s="738"/>
      <c r="Q1445" s="753">
        <v>0</v>
      </c>
      <c r="R1445" s="737"/>
      <c r="S1445" s="753">
        <v>0</v>
      </c>
      <c r="T1445" s="820"/>
      <c r="U1445" s="776">
        <v>0</v>
      </c>
    </row>
    <row r="1446" spans="1:21" ht="14.4" customHeight="1" x14ac:dyDescent="0.3">
      <c r="A1446" s="736">
        <v>21</v>
      </c>
      <c r="B1446" s="737" t="s">
        <v>2715</v>
      </c>
      <c r="C1446" s="737" t="s">
        <v>3131</v>
      </c>
      <c r="D1446" s="818" t="s">
        <v>4783</v>
      </c>
      <c r="E1446" s="819" t="s">
        <v>3170</v>
      </c>
      <c r="F1446" s="737" t="s">
        <v>3126</v>
      </c>
      <c r="G1446" s="737" t="s">
        <v>3729</v>
      </c>
      <c r="H1446" s="737" t="s">
        <v>555</v>
      </c>
      <c r="I1446" s="737" t="s">
        <v>894</v>
      </c>
      <c r="J1446" s="737" t="s">
        <v>895</v>
      </c>
      <c r="K1446" s="737" t="s">
        <v>3730</v>
      </c>
      <c r="L1446" s="738">
        <v>0</v>
      </c>
      <c r="M1446" s="738">
        <v>0</v>
      </c>
      <c r="N1446" s="737">
        <v>2</v>
      </c>
      <c r="O1446" s="820">
        <v>0.5</v>
      </c>
      <c r="P1446" s="738"/>
      <c r="Q1446" s="753"/>
      <c r="R1446" s="737"/>
      <c r="S1446" s="753">
        <v>0</v>
      </c>
      <c r="T1446" s="820"/>
      <c r="U1446" s="776">
        <v>0</v>
      </c>
    </row>
    <row r="1447" spans="1:21" ht="14.4" customHeight="1" x14ac:dyDescent="0.3">
      <c r="A1447" s="736">
        <v>21</v>
      </c>
      <c r="B1447" s="737" t="s">
        <v>2715</v>
      </c>
      <c r="C1447" s="737" t="s">
        <v>3131</v>
      </c>
      <c r="D1447" s="818" t="s">
        <v>4783</v>
      </c>
      <c r="E1447" s="819" t="s">
        <v>3170</v>
      </c>
      <c r="F1447" s="737" t="s">
        <v>3128</v>
      </c>
      <c r="G1447" s="737" t="s">
        <v>3420</v>
      </c>
      <c r="H1447" s="737" t="s">
        <v>555</v>
      </c>
      <c r="I1447" s="737" t="s">
        <v>3424</v>
      </c>
      <c r="J1447" s="737" t="s">
        <v>3425</v>
      </c>
      <c r="K1447" s="737" t="s">
        <v>3426</v>
      </c>
      <c r="L1447" s="738">
        <v>1000</v>
      </c>
      <c r="M1447" s="738">
        <v>5000</v>
      </c>
      <c r="N1447" s="737">
        <v>5</v>
      </c>
      <c r="O1447" s="820">
        <v>5</v>
      </c>
      <c r="P1447" s="738"/>
      <c r="Q1447" s="753">
        <v>0</v>
      </c>
      <c r="R1447" s="737"/>
      <c r="S1447" s="753">
        <v>0</v>
      </c>
      <c r="T1447" s="820"/>
      <c r="U1447" s="776">
        <v>0</v>
      </c>
    </row>
    <row r="1448" spans="1:21" ht="14.4" customHeight="1" x14ac:dyDescent="0.3">
      <c r="A1448" s="736">
        <v>21</v>
      </c>
      <c r="B1448" s="737" t="s">
        <v>2715</v>
      </c>
      <c r="C1448" s="737" t="s">
        <v>3131</v>
      </c>
      <c r="D1448" s="818" t="s">
        <v>4783</v>
      </c>
      <c r="E1448" s="819" t="s">
        <v>3139</v>
      </c>
      <c r="F1448" s="737" t="s">
        <v>3126</v>
      </c>
      <c r="G1448" s="737" t="s">
        <v>3196</v>
      </c>
      <c r="H1448" s="737" t="s">
        <v>1499</v>
      </c>
      <c r="I1448" s="737" t="s">
        <v>2306</v>
      </c>
      <c r="J1448" s="737" t="s">
        <v>3058</v>
      </c>
      <c r="K1448" s="737" t="s">
        <v>2950</v>
      </c>
      <c r="L1448" s="738">
        <v>4.7</v>
      </c>
      <c r="M1448" s="738">
        <v>9.4</v>
      </c>
      <c r="N1448" s="737">
        <v>2</v>
      </c>
      <c r="O1448" s="820">
        <v>0.5</v>
      </c>
      <c r="P1448" s="738"/>
      <c r="Q1448" s="753">
        <v>0</v>
      </c>
      <c r="R1448" s="737"/>
      <c r="S1448" s="753">
        <v>0</v>
      </c>
      <c r="T1448" s="820"/>
      <c r="U1448" s="776">
        <v>0</v>
      </c>
    </row>
    <row r="1449" spans="1:21" ht="14.4" customHeight="1" x14ac:dyDescent="0.3">
      <c r="A1449" s="736">
        <v>21</v>
      </c>
      <c r="B1449" s="737" t="s">
        <v>2715</v>
      </c>
      <c r="C1449" s="737" t="s">
        <v>3131</v>
      </c>
      <c r="D1449" s="818" t="s">
        <v>4783</v>
      </c>
      <c r="E1449" s="819" t="s">
        <v>3139</v>
      </c>
      <c r="F1449" s="737" t="s">
        <v>3126</v>
      </c>
      <c r="G1449" s="737" t="s">
        <v>4145</v>
      </c>
      <c r="H1449" s="737" t="s">
        <v>555</v>
      </c>
      <c r="I1449" s="737" t="s">
        <v>4530</v>
      </c>
      <c r="J1449" s="737" t="s">
        <v>4531</v>
      </c>
      <c r="K1449" s="737" t="s">
        <v>4532</v>
      </c>
      <c r="L1449" s="738">
        <v>0</v>
      </c>
      <c r="M1449" s="738">
        <v>0</v>
      </c>
      <c r="N1449" s="737">
        <v>1</v>
      </c>
      <c r="O1449" s="820">
        <v>1</v>
      </c>
      <c r="P1449" s="738"/>
      <c r="Q1449" s="753"/>
      <c r="R1449" s="737"/>
      <c r="S1449" s="753">
        <v>0</v>
      </c>
      <c r="T1449" s="820"/>
      <c r="U1449" s="776">
        <v>0</v>
      </c>
    </row>
    <row r="1450" spans="1:21" ht="14.4" customHeight="1" x14ac:dyDescent="0.3">
      <c r="A1450" s="736">
        <v>21</v>
      </c>
      <c r="B1450" s="737" t="s">
        <v>2715</v>
      </c>
      <c r="C1450" s="737" t="s">
        <v>3131</v>
      </c>
      <c r="D1450" s="818" t="s">
        <v>4783</v>
      </c>
      <c r="E1450" s="819" t="s">
        <v>3139</v>
      </c>
      <c r="F1450" s="737" t="s">
        <v>3126</v>
      </c>
      <c r="G1450" s="737" t="s">
        <v>4163</v>
      </c>
      <c r="H1450" s="737" t="s">
        <v>555</v>
      </c>
      <c r="I1450" s="737" t="s">
        <v>4164</v>
      </c>
      <c r="J1450" s="737" t="s">
        <v>4165</v>
      </c>
      <c r="K1450" s="737" t="s">
        <v>4166</v>
      </c>
      <c r="L1450" s="738">
        <v>0</v>
      </c>
      <c r="M1450" s="738">
        <v>0</v>
      </c>
      <c r="N1450" s="737">
        <v>1</v>
      </c>
      <c r="O1450" s="820">
        <v>1</v>
      </c>
      <c r="P1450" s="738"/>
      <c r="Q1450" s="753"/>
      <c r="R1450" s="737"/>
      <c r="S1450" s="753">
        <v>0</v>
      </c>
      <c r="T1450" s="820"/>
      <c r="U1450" s="776">
        <v>0</v>
      </c>
    </row>
    <row r="1451" spans="1:21" ht="14.4" customHeight="1" x14ac:dyDescent="0.3">
      <c r="A1451" s="736">
        <v>21</v>
      </c>
      <c r="B1451" s="737" t="s">
        <v>2715</v>
      </c>
      <c r="C1451" s="737" t="s">
        <v>3131</v>
      </c>
      <c r="D1451" s="818" t="s">
        <v>4783</v>
      </c>
      <c r="E1451" s="819" t="s">
        <v>3139</v>
      </c>
      <c r="F1451" s="737" t="s">
        <v>3126</v>
      </c>
      <c r="G1451" s="737" t="s">
        <v>4174</v>
      </c>
      <c r="H1451" s="737" t="s">
        <v>555</v>
      </c>
      <c r="I1451" s="737" t="s">
        <v>2144</v>
      </c>
      <c r="J1451" s="737" t="s">
        <v>929</v>
      </c>
      <c r="K1451" s="737" t="s">
        <v>4175</v>
      </c>
      <c r="L1451" s="738">
        <v>0</v>
      </c>
      <c r="M1451" s="738">
        <v>0</v>
      </c>
      <c r="N1451" s="737">
        <v>2</v>
      </c>
      <c r="O1451" s="820">
        <v>0.5</v>
      </c>
      <c r="P1451" s="738"/>
      <c r="Q1451" s="753"/>
      <c r="R1451" s="737"/>
      <c r="S1451" s="753">
        <v>0</v>
      </c>
      <c r="T1451" s="820"/>
      <c r="U1451" s="776">
        <v>0</v>
      </c>
    </row>
    <row r="1452" spans="1:21" ht="14.4" customHeight="1" x14ac:dyDescent="0.3">
      <c r="A1452" s="736">
        <v>21</v>
      </c>
      <c r="B1452" s="737" t="s">
        <v>2715</v>
      </c>
      <c r="C1452" s="737" t="s">
        <v>3131</v>
      </c>
      <c r="D1452" s="818" t="s">
        <v>4783</v>
      </c>
      <c r="E1452" s="819" t="s">
        <v>3139</v>
      </c>
      <c r="F1452" s="737" t="s">
        <v>3126</v>
      </c>
      <c r="G1452" s="737" t="s">
        <v>4191</v>
      </c>
      <c r="H1452" s="737" t="s">
        <v>555</v>
      </c>
      <c r="I1452" s="737" t="s">
        <v>4533</v>
      </c>
      <c r="J1452" s="737" t="s">
        <v>4193</v>
      </c>
      <c r="K1452" s="737" t="s">
        <v>4534</v>
      </c>
      <c r="L1452" s="738">
        <v>1170.93</v>
      </c>
      <c r="M1452" s="738">
        <v>3512.79</v>
      </c>
      <c r="N1452" s="737">
        <v>3</v>
      </c>
      <c r="O1452" s="820">
        <v>1</v>
      </c>
      <c r="P1452" s="738">
        <v>3512.79</v>
      </c>
      <c r="Q1452" s="753">
        <v>1</v>
      </c>
      <c r="R1452" s="737">
        <v>3</v>
      </c>
      <c r="S1452" s="753">
        <v>1</v>
      </c>
      <c r="T1452" s="820">
        <v>1</v>
      </c>
      <c r="U1452" s="776">
        <v>1</v>
      </c>
    </row>
    <row r="1453" spans="1:21" ht="14.4" customHeight="1" x14ac:dyDescent="0.3">
      <c r="A1453" s="736">
        <v>21</v>
      </c>
      <c r="B1453" s="737" t="s">
        <v>2715</v>
      </c>
      <c r="C1453" s="737" t="s">
        <v>3131</v>
      </c>
      <c r="D1453" s="818" t="s">
        <v>4783</v>
      </c>
      <c r="E1453" s="819" t="s">
        <v>3139</v>
      </c>
      <c r="F1453" s="737" t="s">
        <v>3126</v>
      </c>
      <c r="G1453" s="737" t="s">
        <v>3181</v>
      </c>
      <c r="H1453" s="737" t="s">
        <v>1499</v>
      </c>
      <c r="I1453" s="737" t="s">
        <v>3317</v>
      </c>
      <c r="J1453" s="737" t="s">
        <v>1673</v>
      </c>
      <c r="K1453" s="737" t="s">
        <v>2848</v>
      </c>
      <c r="L1453" s="738">
        <v>490.89</v>
      </c>
      <c r="M1453" s="738">
        <v>490.89</v>
      </c>
      <c r="N1453" s="737">
        <v>1</v>
      </c>
      <c r="O1453" s="820">
        <v>1</v>
      </c>
      <c r="P1453" s="738">
        <v>490.89</v>
      </c>
      <c r="Q1453" s="753">
        <v>1</v>
      </c>
      <c r="R1453" s="737">
        <v>1</v>
      </c>
      <c r="S1453" s="753">
        <v>1</v>
      </c>
      <c r="T1453" s="820">
        <v>1</v>
      </c>
      <c r="U1453" s="776">
        <v>1</v>
      </c>
    </row>
    <row r="1454" spans="1:21" ht="14.4" customHeight="1" x14ac:dyDescent="0.3">
      <c r="A1454" s="736">
        <v>21</v>
      </c>
      <c r="B1454" s="737" t="s">
        <v>2715</v>
      </c>
      <c r="C1454" s="737" t="s">
        <v>3131</v>
      </c>
      <c r="D1454" s="818" t="s">
        <v>4783</v>
      </c>
      <c r="E1454" s="819" t="s">
        <v>3147</v>
      </c>
      <c r="F1454" s="737" t="s">
        <v>3126</v>
      </c>
      <c r="G1454" s="737" t="s">
        <v>3810</v>
      </c>
      <c r="H1454" s="737" t="s">
        <v>555</v>
      </c>
      <c r="I1454" s="737" t="s">
        <v>3852</v>
      </c>
      <c r="J1454" s="737" t="s">
        <v>3812</v>
      </c>
      <c r="K1454" s="737" t="s">
        <v>3853</v>
      </c>
      <c r="L1454" s="738">
        <v>96.84</v>
      </c>
      <c r="M1454" s="738">
        <v>96.84</v>
      </c>
      <c r="N1454" s="737">
        <v>1</v>
      </c>
      <c r="O1454" s="820">
        <v>1</v>
      </c>
      <c r="P1454" s="738">
        <v>96.84</v>
      </c>
      <c r="Q1454" s="753">
        <v>1</v>
      </c>
      <c r="R1454" s="737">
        <v>1</v>
      </c>
      <c r="S1454" s="753">
        <v>1</v>
      </c>
      <c r="T1454" s="820">
        <v>1</v>
      </c>
      <c r="U1454" s="776">
        <v>1</v>
      </c>
    </row>
    <row r="1455" spans="1:21" ht="14.4" customHeight="1" x14ac:dyDescent="0.3">
      <c r="A1455" s="736">
        <v>21</v>
      </c>
      <c r="B1455" s="737" t="s">
        <v>2715</v>
      </c>
      <c r="C1455" s="737" t="s">
        <v>3131</v>
      </c>
      <c r="D1455" s="818" t="s">
        <v>4783</v>
      </c>
      <c r="E1455" s="819" t="s">
        <v>3147</v>
      </c>
      <c r="F1455" s="737" t="s">
        <v>3126</v>
      </c>
      <c r="G1455" s="737" t="s">
        <v>3937</v>
      </c>
      <c r="H1455" s="737" t="s">
        <v>1499</v>
      </c>
      <c r="I1455" s="737" t="s">
        <v>2353</v>
      </c>
      <c r="J1455" s="737" t="s">
        <v>1680</v>
      </c>
      <c r="K1455" s="737" t="s">
        <v>3065</v>
      </c>
      <c r="L1455" s="738">
        <v>161.93</v>
      </c>
      <c r="M1455" s="738">
        <v>161.93</v>
      </c>
      <c r="N1455" s="737">
        <v>1</v>
      </c>
      <c r="O1455" s="820">
        <v>0.5</v>
      </c>
      <c r="P1455" s="738"/>
      <c r="Q1455" s="753">
        <v>0</v>
      </c>
      <c r="R1455" s="737"/>
      <c r="S1455" s="753">
        <v>0</v>
      </c>
      <c r="T1455" s="820"/>
      <c r="U1455" s="776">
        <v>0</v>
      </c>
    </row>
    <row r="1456" spans="1:21" ht="14.4" customHeight="1" x14ac:dyDescent="0.3">
      <c r="A1456" s="736">
        <v>21</v>
      </c>
      <c r="B1456" s="737" t="s">
        <v>2715</v>
      </c>
      <c r="C1456" s="737" t="s">
        <v>3131</v>
      </c>
      <c r="D1456" s="818" t="s">
        <v>4783</v>
      </c>
      <c r="E1456" s="819" t="s">
        <v>3147</v>
      </c>
      <c r="F1456" s="737" t="s">
        <v>3126</v>
      </c>
      <c r="G1456" s="737" t="s">
        <v>3189</v>
      </c>
      <c r="H1456" s="737" t="s">
        <v>555</v>
      </c>
      <c r="I1456" s="737" t="s">
        <v>686</v>
      </c>
      <c r="J1456" s="737" t="s">
        <v>687</v>
      </c>
      <c r="K1456" s="737" t="s">
        <v>3194</v>
      </c>
      <c r="L1456" s="738">
        <v>36.270000000000003</v>
      </c>
      <c r="M1456" s="738">
        <v>72.540000000000006</v>
      </c>
      <c r="N1456" s="737">
        <v>2</v>
      </c>
      <c r="O1456" s="820">
        <v>1.5</v>
      </c>
      <c r="P1456" s="738"/>
      <c r="Q1456" s="753">
        <v>0</v>
      </c>
      <c r="R1456" s="737"/>
      <c r="S1456" s="753">
        <v>0</v>
      </c>
      <c r="T1456" s="820"/>
      <c r="U1456" s="776">
        <v>0</v>
      </c>
    </row>
    <row r="1457" spans="1:21" ht="14.4" customHeight="1" x14ac:dyDescent="0.3">
      <c r="A1457" s="736">
        <v>21</v>
      </c>
      <c r="B1457" s="737" t="s">
        <v>2715</v>
      </c>
      <c r="C1457" s="737" t="s">
        <v>3131</v>
      </c>
      <c r="D1457" s="818" t="s">
        <v>4783</v>
      </c>
      <c r="E1457" s="819" t="s">
        <v>3147</v>
      </c>
      <c r="F1457" s="737" t="s">
        <v>3126</v>
      </c>
      <c r="G1457" s="737" t="s">
        <v>3189</v>
      </c>
      <c r="H1457" s="737" t="s">
        <v>555</v>
      </c>
      <c r="I1457" s="737" t="s">
        <v>3346</v>
      </c>
      <c r="J1457" s="737" t="s">
        <v>687</v>
      </c>
      <c r="K1457" s="737" t="s">
        <v>3347</v>
      </c>
      <c r="L1457" s="738">
        <v>0</v>
      </c>
      <c r="M1457" s="738">
        <v>0</v>
      </c>
      <c r="N1457" s="737">
        <v>1</v>
      </c>
      <c r="O1457" s="820">
        <v>0.5</v>
      </c>
      <c r="P1457" s="738">
        <v>0</v>
      </c>
      <c r="Q1457" s="753"/>
      <c r="R1457" s="737">
        <v>1</v>
      </c>
      <c r="S1457" s="753">
        <v>1</v>
      </c>
      <c r="T1457" s="820">
        <v>0.5</v>
      </c>
      <c r="U1457" s="776">
        <v>1</v>
      </c>
    </row>
    <row r="1458" spans="1:21" ht="14.4" customHeight="1" x14ac:dyDescent="0.3">
      <c r="A1458" s="736">
        <v>21</v>
      </c>
      <c r="B1458" s="737" t="s">
        <v>2715</v>
      </c>
      <c r="C1458" s="737" t="s">
        <v>3131</v>
      </c>
      <c r="D1458" s="818" t="s">
        <v>4783</v>
      </c>
      <c r="E1458" s="819" t="s">
        <v>3147</v>
      </c>
      <c r="F1458" s="737" t="s">
        <v>3126</v>
      </c>
      <c r="G1458" s="737" t="s">
        <v>3196</v>
      </c>
      <c r="H1458" s="737" t="s">
        <v>555</v>
      </c>
      <c r="I1458" s="737" t="s">
        <v>580</v>
      </c>
      <c r="J1458" s="737" t="s">
        <v>581</v>
      </c>
      <c r="K1458" s="737" t="s">
        <v>2950</v>
      </c>
      <c r="L1458" s="738">
        <v>4.7</v>
      </c>
      <c r="M1458" s="738">
        <v>4.7</v>
      </c>
      <c r="N1458" s="737">
        <v>1</v>
      </c>
      <c r="O1458" s="820">
        <v>1</v>
      </c>
      <c r="P1458" s="738"/>
      <c r="Q1458" s="753">
        <v>0</v>
      </c>
      <c r="R1458" s="737"/>
      <c r="S1458" s="753">
        <v>0</v>
      </c>
      <c r="T1458" s="820"/>
      <c r="U1458" s="776">
        <v>0</v>
      </c>
    </row>
    <row r="1459" spans="1:21" ht="14.4" customHeight="1" x14ac:dyDescent="0.3">
      <c r="A1459" s="736">
        <v>21</v>
      </c>
      <c r="B1459" s="737" t="s">
        <v>2715</v>
      </c>
      <c r="C1459" s="737" t="s">
        <v>3131</v>
      </c>
      <c r="D1459" s="818" t="s">
        <v>4783</v>
      </c>
      <c r="E1459" s="819" t="s">
        <v>3147</v>
      </c>
      <c r="F1459" s="737" t="s">
        <v>3126</v>
      </c>
      <c r="G1459" s="737" t="s">
        <v>3196</v>
      </c>
      <c r="H1459" s="737" t="s">
        <v>555</v>
      </c>
      <c r="I1459" s="737" t="s">
        <v>596</v>
      </c>
      <c r="J1459" s="737" t="s">
        <v>581</v>
      </c>
      <c r="K1459" s="737" t="s">
        <v>2951</v>
      </c>
      <c r="L1459" s="738">
        <v>9.4</v>
      </c>
      <c r="M1459" s="738">
        <v>18.8</v>
      </c>
      <c r="N1459" s="737">
        <v>2</v>
      </c>
      <c r="O1459" s="820">
        <v>0.5</v>
      </c>
      <c r="P1459" s="738">
        <v>18.8</v>
      </c>
      <c r="Q1459" s="753">
        <v>1</v>
      </c>
      <c r="R1459" s="737">
        <v>2</v>
      </c>
      <c r="S1459" s="753">
        <v>1</v>
      </c>
      <c r="T1459" s="820">
        <v>0.5</v>
      </c>
      <c r="U1459" s="776">
        <v>1</v>
      </c>
    </row>
    <row r="1460" spans="1:21" ht="14.4" customHeight="1" x14ac:dyDescent="0.3">
      <c r="A1460" s="736">
        <v>21</v>
      </c>
      <c r="B1460" s="737" t="s">
        <v>2715</v>
      </c>
      <c r="C1460" s="737" t="s">
        <v>3131</v>
      </c>
      <c r="D1460" s="818" t="s">
        <v>4783</v>
      </c>
      <c r="E1460" s="819" t="s">
        <v>3147</v>
      </c>
      <c r="F1460" s="737" t="s">
        <v>3126</v>
      </c>
      <c r="G1460" s="737" t="s">
        <v>3196</v>
      </c>
      <c r="H1460" s="737" t="s">
        <v>1499</v>
      </c>
      <c r="I1460" s="737" t="s">
        <v>2306</v>
      </c>
      <c r="J1460" s="737" t="s">
        <v>3058</v>
      </c>
      <c r="K1460" s="737" t="s">
        <v>2950</v>
      </c>
      <c r="L1460" s="738">
        <v>4.7</v>
      </c>
      <c r="M1460" s="738">
        <v>4.7</v>
      </c>
      <c r="N1460" s="737">
        <v>1</v>
      </c>
      <c r="O1460" s="820">
        <v>1</v>
      </c>
      <c r="P1460" s="738">
        <v>4.7</v>
      </c>
      <c r="Q1460" s="753">
        <v>1</v>
      </c>
      <c r="R1460" s="737">
        <v>1</v>
      </c>
      <c r="S1460" s="753">
        <v>1</v>
      </c>
      <c r="T1460" s="820">
        <v>1</v>
      </c>
      <c r="U1460" s="776">
        <v>1</v>
      </c>
    </row>
    <row r="1461" spans="1:21" ht="14.4" customHeight="1" x14ac:dyDescent="0.3">
      <c r="A1461" s="736">
        <v>21</v>
      </c>
      <c r="B1461" s="737" t="s">
        <v>2715</v>
      </c>
      <c r="C1461" s="737" t="s">
        <v>3131</v>
      </c>
      <c r="D1461" s="818" t="s">
        <v>4783</v>
      </c>
      <c r="E1461" s="819" t="s">
        <v>3147</v>
      </c>
      <c r="F1461" s="737" t="s">
        <v>3126</v>
      </c>
      <c r="G1461" s="737" t="s">
        <v>3942</v>
      </c>
      <c r="H1461" s="737" t="s">
        <v>555</v>
      </c>
      <c r="I1461" s="737" t="s">
        <v>2073</v>
      </c>
      <c r="J1461" s="737" t="s">
        <v>3943</v>
      </c>
      <c r="K1461" s="737" t="s">
        <v>3944</v>
      </c>
      <c r="L1461" s="738">
        <v>55.77</v>
      </c>
      <c r="M1461" s="738">
        <v>55.77</v>
      </c>
      <c r="N1461" s="737">
        <v>1</v>
      </c>
      <c r="O1461" s="820">
        <v>0.5</v>
      </c>
      <c r="P1461" s="738">
        <v>55.77</v>
      </c>
      <c r="Q1461" s="753">
        <v>1</v>
      </c>
      <c r="R1461" s="737">
        <v>1</v>
      </c>
      <c r="S1461" s="753">
        <v>1</v>
      </c>
      <c r="T1461" s="820">
        <v>0.5</v>
      </c>
      <c r="U1461" s="776">
        <v>1</v>
      </c>
    </row>
    <row r="1462" spans="1:21" ht="14.4" customHeight="1" x14ac:dyDescent="0.3">
      <c r="A1462" s="736">
        <v>21</v>
      </c>
      <c r="B1462" s="737" t="s">
        <v>2715</v>
      </c>
      <c r="C1462" s="737" t="s">
        <v>3131</v>
      </c>
      <c r="D1462" s="818" t="s">
        <v>4783</v>
      </c>
      <c r="E1462" s="819" t="s">
        <v>3147</v>
      </c>
      <c r="F1462" s="737" t="s">
        <v>3126</v>
      </c>
      <c r="G1462" s="737" t="s">
        <v>3198</v>
      </c>
      <c r="H1462" s="737" t="s">
        <v>1499</v>
      </c>
      <c r="I1462" s="737" t="s">
        <v>1817</v>
      </c>
      <c r="J1462" s="737" t="s">
        <v>1662</v>
      </c>
      <c r="K1462" s="737" t="s">
        <v>2894</v>
      </c>
      <c r="L1462" s="738">
        <v>154.36000000000001</v>
      </c>
      <c r="M1462" s="738">
        <v>308.72000000000003</v>
      </c>
      <c r="N1462" s="737">
        <v>2</v>
      </c>
      <c r="O1462" s="820">
        <v>2</v>
      </c>
      <c r="P1462" s="738">
        <v>154.36000000000001</v>
      </c>
      <c r="Q1462" s="753">
        <v>0.5</v>
      </c>
      <c r="R1462" s="737">
        <v>1</v>
      </c>
      <c r="S1462" s="753">
        <v>0.5</v>
      </c>
      <c r="T1462" s="820">
        <v>1</v>
      </c>
      <c r="U1462" s="776">
        <v>0.5</v>
      </c>
    </row>
    <row r="1463" spans="1:21" ht="14.4" customHeight="1" x14ac:dyDescent="0.3">
      <c r="A1463" s="736">
        <v>21</v>
      </c>
      <c r="B1463" s="737" t="s">
        <v>2715</v>
      </c>
      <c r="C1463" s="737" t="s">
        <v>3131</v>
      </c>
      <c r="D1463" s="818" t="s">
        <v>4783</v>
      </c>
      <c r="E1463" s="819" t="s">
        <v>3147</v>
      </c>
      <c r="F1463" s="737" t="s">
        <v>3126</v>
      </c>
      <c r="G1463" s="737" t="s">
        <v>3569</v>
      </c>
      <c r="H1463" s="737" t="s">
        <v>555</v>
      </c>
      <c r="I1463" s="737" t="s">
        <v>3854</v>
      </c>
      <c r="J1463" s="737" t="s">
        <v>3855</v>
      </c>
      <c r="K1463" s="737" t="s">
        <v>3572</v>
      </c>
      <c r="L1463" s="738">
        <v>513.70000000000005</v>
      </c>
      <c r="M1463" s="738">
        <v>1541.1000000000001</v>
      </c>
      <c r="N1463" s="737">
        <v>3</v>
      </c>
      <c r="O1463" s="820">
        <v>1</v>
      </c>
      <c r="P1463" s="738"/>
      <c r="Q1463" s="753">
        <v>0</v>
      </c>
      <c r="R1463" s="737"/>
      <c r="S1463" s="753">
        <v>0</v>
      </c>
      <c r="T1463" s="820"/>
      <c r="U1463" s="776">
        <v>0</v>
      </c>
    </row>
    <row r="1464" spans="1:21" ht="14.4" customHeight="1" x14ac:dyDescent="0.3">
      <c r="A1464" s="736">
        <v>21</v>
      </c>
      <c r="B1464" s="737" t="s">
        <v>2715</v>
      </c>
      <c r="C1464" s="737" t="s">
        <v>3131</v>
      </c>
      <c r="D1464" s="818" t="s">
        <v>4783</v>
      </c>
      <c r="E1464" s="819" t="s">
        <v>3147</v>
      </c>
      <c r="F1464" s="737" t="s">
        <v>3126</v>
      </c>
      <c r="G1464" s="737" t="s">
        <v>3858</v>
      </c>
      <c r="H1464" s="737" t="s">
        <v>1499</v>
      </c>
      <c r="I1464" s="737" t="s">
        <v>3859</v>
      </c>
      <c r="J1464" s="737" t="s">
        <v>2876</v>
      </c>
      <c r="K1464" s="737" t="s">
        <v>2958</v>
      </c>
      <c r="L1464" s="738">
        <v>196.21</v>
      </c>
      <c r="M1464" s="738">
        <v>196.21</v>
      </c>
      <c r="N1464" s="737">
        <v>1</v>
      </c>
      <c r="O1464" s="820">
        <v>0.5</v>
      </c>
      <c r="P1464" s="738">
        <v>196.21</v>
      </c>
      <c r="Q1464" s="753">
        <v>1</v>
      </c>
      <c r="R1464" s="737">
        <v>1</v>
      </c>
      <c r="S1464" s="753">
        <v>1</v>
      </c>
      <c r="T1464" s="820">
        <v>0.5</v>
      </c>
      <c r="U1464" s="776">
        <v>1</v>
      </c>
    </row>
    <row r="1465" spans="1:21" ht="14.4" customHeight="1" x14ac:dyDescent="0.3">
      <c r="A1465" s="736">
        <v>21</v>
      </c>
      <c r="B1465" s="737" t="s">
        <v>2715</v>
      </c>
      <c r="C1465" s="737" t="s">
        <v>3131</v>
      </c>
      <c r="D1465" s="818" t="s">
        <v>4783</v>
      </c>
      <c r="E1465" s="819" t="s">
        <v>3147</v>
      </c>
      <c r="F1465" s="737" t="s">
        <v>3126</v>
      </c>
      <c r="G1465" s="737" t="s">
        <v>3465</v>
      </c>
      <c r="H1465" s="737" t="s">
        <v>1499</v>
      </c>
      <c r="I1465" s="737" t="s">
        <v>3953</v>
      </c>
      <c r="J1465" s="737" t="s">
        <v>3467</v>
      </c>
      <c r="K1465" s="737" t="s">
        <v>3578</v>
      </c>
      <c r="L1465" s="738">
        <v>206.88</v>
      </c>
      <c r="M1465" s="738">
        <v>413.76</v>
      </c>
      <c r="N1465" s="737">
        <v>2</v>
      </c>
      <c r="O1465" s="820">
        <v>1</v>
      </c>
      <c r="P1465" s="738"/>
      <c r="Q1465" s="753">
        <v>0</v>
      </c>
      <c r="R1465" s="737"/>
      <c r="S1465" s="753">
        <v>0</v>
      </c>
      <c r="T1465" s="820"/>
      <c r="U1465" s="776">
        <v>0</v>
      </c>
    </row>
    <row r="1466" spans="1:21" ht="14.4" customHeight="1" x14ac:dyDescent="0.3">
      <c r="A1466" s="736">
        <v>21</v>
      </c>
      <c r="B1466" s="737" t="s">
        <v>2715</v>
      </c>
      <c r="C1466" s="737" t="s">
        <v>3131</v>
      </c>
      <c r="D1466" s="818" t="s">
        <v>4783</v>
      </c>
      <c r="E1466" s="819" t="s">
        <v>3147</v>
      </c>
      <c r="F1466" s="737" t="s">
        <v>3126</v>
      </c>
      <c r="G1466" s="737" t="s">
        <v>3471</v>
      </c>
      <c r="H1466" s="737" t="s">
        <v>555</v>
      </c>
      <c r="I1466" s="737" t="s">
        <v>865</v>
      </c>
      <c r="J1466" s="737" t="s">
        <v>866</v>
      </c>
      <c r="K1466" s="737" t="s">
        <v>2844</v>
      </c>
      <c r="L1466" s="738">
        <v>0</v>
      </c>
      <c r="M1466" s="738">
        <v>0</v>
      </c>
      <c r="N1466" s="737">
        <v>1</v>
      </c>
      <c r="O1466" s="820">
        <v>1</v>
      </c>
      <c r="P1466" s="738"/>
      <c r="Q1466" s="753"/>
      <c r="R1466" s="737"/>
      <c r="S1466" s="753">
        <v>0</v>
      </c>
      <c r="T1466" s="820"/>
      <c r="U1466" s="776">
        <v>0</v>
      </c>
    </row>
    <row r="1467" spans="1:21" ht="14.4" customHeight="1" x14ac:dyDescent="0.3">
      <c r="A1467" s="736">
        <v>21</v>
      </c>
      <c r="B1467" s="737" t="s">
        <v>2715</v>
      </c>
      <c r="C1467" s="737" t="s">
        <v>3131</v>
      </c>
      <c r="D1467" s="818" t="s">
        <v>4783</v>
      </c>
      <c r="E1467" s="819" t="s">
        <v>3147</v>
      </c>
      <c r="F1467" s="737" t="s">
        <v>3126</v>
      </c>
      <c r="G1467" s="737" t="s">
        <v>3354</v>
      </c>
      <c r="H1467" s="737" t="s">
        <v>555</v>
      </c>
      <c r="I1467" s="737" t="s">
        <v>4535</v>
      </c>
      <c r="J1467" s="737" t="s">
        <v>4536</v>
      </c>
      <c r="K1467" s="737" t="s">
        <v>4537</v>
      </c>
      <c r="L1467" s="738">
        <v>754.04</v>
      </c>
      <c r="M1467" s="738">
        <v>754.04</v>
      </c>
      <c r="N1467" s="737">
        <v>1</v>
      </c>
      <c r="O1467" s="820">
        <v>1</v>
      </c>
      <c r="P1467" s="738">
        <v>754.04</v>
      </c>
      <c r="Q1467" s="753">
        <v>1</v>
      </c>
      <c r="R1467" s="737">
        <v>1</v>
      </c>
      <c r="S1467" s="753">
        <v>1</v>
      </c>
      <c r="T1467" s="820">
        <v>1</v>
      </c>
      <c r="U1467" s="776">
        <v>1</v>
      </c>
    </row>
    <row r="1468" spans="1:21" ht="14.4" customHeight="1" x14ac:dyDescent="0.3">
      <c r="A1468" s="736">
        <v>21</v>
      </c>
      <c r="B1468" s="737" t="s">
        <v>2715</v>
      </c>
      <c r="C1468" s="737" t="s">
        <v>3131</v>
      </c>
      <c r="D1468" s="818" t="s">
        <v>4783</v>
      </c>
      <c r="E1468" s="819" t="s">
        <v>3147</v>
      </c>
      <c r="F1468" s="737" t="s">
        <v>3126</v>
      </c>
      <c r="G1468" s="737" t="s">
        <v>3354</v>
      </c>
      <c r="H1468" s="737" t="s">
        <v>555</v>
      </c>
      <c r="I1468" s="737" t="s">
        <v>4538</v>
      </c>
      <c r="J1468" s="737" t="s">
        <v>4536</v>
      </c>
      <c r="K1468" s="737" t="s">
        <v>4539</v>
      </c>
      <c r="L1468" s="738">
        <v>1508.08</v>
      </c>
      <c r="M1468" s="738">
        <v>1508.08</v>
      </c>
      <c r="N1468" s="737">
        <v>1</v>
      </c>
      <c r="O1468" s="820">
        <v>1</v>
      </c>
      <c r="P1468" s="738">
        <v>1508.08</v>
      </c>
      <c r="Q1468" s="753">
        <v>1</v>
      </c>
      <c r="R1468" s="737">
        <v>1</v>
      </c>
      <c r="S1468" s="753">
        <v>1</v>
      </c>
      <c r="T1468" s="820">
        <v>1</v>
      </c>
      <c r="U1468" s="776">
        <v>1</v>
      </c>
    </row>
    <row r="1469" spans="1:21" ht="14.4" customHeight="1" x14ac:dyDescent="0.3">
      <c r="A1469" s="736">
        <v>21</v>
      </c>
      <c r="B1469" s="737" t="s">
        <v>2715</v>
      </c>
      <c r="C1469" s="737" t="s">
        <v>3131</v>
      </c>
      <c r="D1469" s="818" t="s">
        <v>4783</v>
      </c>
      <c r="E1469" s="819" t="s">
        <v>3147</v>
      </c>
      <c r="F1469" s="737" t="s">
        <v>3126</v>
      </c>
      <c r="G1469" s="737" t="s">
        <v>3870</v>
      </c>
      <c r="H1469" s="737" t="s">
        <v>555</v>
      </c>
      <c r="I1469" s="737" t="s">
        <v>4540</v>
      </c>
      <c r="J1469" s="737" t="s">
        <v>727</v>
      </c>
      <c r="K1469" s="737" t="s">
        <v>4541</v>
      </c>
      <c r="L1469" s="738">
        <v>0</v>
      </c>
      <c r="M1469" s="738">
        <v>0</v>
      </c>
      <c r="N1469" s="737">
        <v>1</v>
      </c>
      <c r="O1469" s="820">
        <v>1</v>
      </c>
      <c r="P1469" s="738"/>
      <c r="Q1469" s="753"/>
      <c r="R1469" s="737"/>
      <c r="S1469" s="753">
        <v>0</v>
      </c>
      <c r="T1469" s="820"/>
      <c r="U1469" s="776">
        <v>0</v>
      </c>
    </row>
    <row r="1470" spans="1:21" ht="14.4" customHeight="1" x14ac:dyDescent="0.3">
      <c r="A1470" s="736">
        <v>21</v>
      </c>
      <c r="B1470" s="737" t="s">
        <v>2715</v>
      </c>
      <c r="C1470" s="737" t="s">
        <v>3131</v>
      </c>
      <c r="D1470" s="818" t="s">
        <v>4783</v>
      </c>
      <c r="E1470" s="819" t="s">
        <v>3147</v>
      </c>
      <c r="F1470" s="737" t="s">
        <v>3126</v>
      </c>
      <c r="G1470" s="737" t="s">
        <v>3203</v>
      </c>
      <c r="H1470" s="737" t="s">
        <v>1499</v>
      </c>
      <c r="I1470" s="737" t="s">
        <v>3477</v>
      </c>
      <c r="J1470" s="737" t="s">
        <v>1602</v>
      </c>
      <c r="K1470" s="737" t="s">
        <v>3205</v>
      </c>
      <c r="L1470" s="738">
        <v>170.32</v>
      </c>
      <c r="M1470" s="738">
        <v>170.32</v>
      </c>
      <c r="N1470" s="737">
        <v>1</v>
      </c>
      <c r="O1470" s="820">
        <v>0.5</v>
      </c>
      <c r="P1470" s="738">
        <v>170.32</v>
      </c>
      <c r="Q1470" s="753">
        <v>1</v>
      </c>
      <c r="R1470" s="737">
        <v>1</v>
      </c>
      <c r="S1470" s="753">
        <v>1</v>
      </c>
      <c r="T1470" s="820">
        <v>0.5</v>
      </c>
      <c r="U1470" s="776">
        <v>1</v>
      </c>
    </row>
    <row r="1471" spans="1:21" ht="14.4" customHeight="1" x14ac:dyDescent="0.3">
      <c r="A1471" s="736">
        <v>21</v>
      </c>
      <c r="B1471" s="737" t="s">
        <v>2715</v>
      </c>
      <c r="C1471" s="737" t="s">
        <v>3131</v>
      </c>
      <c r="D1471" s="818" t="s">
        <v>4783</v>
      </c>
      <c r="E1471" s="819" t="s">
        <v>3147</v>
      </c>
      <c r="F1471" s="737" t="s">
        <v>3126</v>
      </c>
      <c r="G1471" s="737" t="s">
        <v>3207</v>
      </c>
      <c r="H1471" s="737" t="s">
        <v>555</v>
      </c>
      <c r="I1471" s="737" t="s">
        <v>2086</v>
      </c>
      <c r="J1471" s="737" t="s">
        <v>4363</v>
      </c>
      <c r="K1471" s="737" t="s">
        <v>4542</v>
      </c>
      <c r="L1471" s="738">
        <v>34.57</v>
      </c>
      <c r="M1471" s="738">
        <v>34.57</v>
      </c>
      <c r="N1471" s="737">
        <v>1</v>
      </c>
      <c r="O1471" s="820">
        <v>1</v>
      </c>
      <c r="P1471" s="738">
        <v>34.57</v>
      </c>
      <c r="Q1471" s="753">
        <v>1</v>
      </c>
      <c r="R1471" s="737">
        <v>1</v>
      </c>
      <c r="S1471" s="753">
        <v>1</v>
      </c>
      <c r="T1471" s="820">
        <v>1</v>
      </c>
      <c r="U1471" s="776">
        <v>1</v>
      </c>
    </row>
    <row r="1472" spans="1:21" ht="14.4" customHeight="1" x14ac:dyDescent="0.3">
      <c r="A1472" s="736">
        <v>21</v>
      </c>
      <c r="B1472" s="737" t="s">
        <v>2715</v>
      </c>
      <c r="C1472" s="737" t="s">
        <v>3131</v>
      </c>
      <c r="D1472" s="818" t="s">
        <v>4783</v>
      </c>
      <c r="E1472" s="819" t="s">
        <v>3147</v>
      </c>
      <c r="F1472" s="737" t="s">
        <v>3126</v>
      </c>
      <c r="G1472" s="737" t="s">
        <v>3210</v>
      </c>
      <c r="H1472" s="737" t="s">
        <v>555</v>
      </c>
      <c r="I1472" s="737" t="s">
        <v>1104</v>
      </c>
      <c r="J1472" s="737" t="s">
        <v>1105</v>
      </c>
      <c r="K1472" s="737" t="s">
        <v>3211</v>
      </c>
      <c r="L1472" s="738">
        <v>344</v>
      </c>
      <c r="M1472" s="738">
        <v>344</v>
      </c>
      <c r="N1472" s="737">
        <v>1</v>
      </c>
      <c r="O1472" s="820">
        <v>1</v>
      </c>
      <c r="P1472" s="738"/>
      <c r="Q1472" s="753">
        <v>0</v>
      </c>
      <c r="R1472" s="737"/>
      <c r="S1472" s="753">
        <v>0</v>
      </c>
      <c r="T1472" s="820"/>
      <c r="U1472" s="776">
        <v>0</v>
      </c>
    </row>
    <row r="1473" spans="1:21" ht="14.4" customHeight="1" x14ac:dyDescent="0.3">
      <c r="A1473" s="736">
        <v>21</v>
      </c>
      <c r="B1473" s="737" t="s">
        <v>2715</v>
      </c>
      <c r="C1473" s="737" t="s">
        <v>3131</v>
      </c>
      <c r="D1473" s="818" t="s">
        <v>4783</v>
      </c>
      <c r="E1473" s="819" t="s">
        <v>3147</v>
      </c>
      <c r="F1473" s="737" t="s">
        <v>3126</v>
      </c>
      <c r="G1473" s="737" t="s">
        <v>4139</v>
      </c>
      <c r="H1473" s="737" t="s">
        <v>555</v>
      </c>
      <c r="I1473" s="737" t="s">
        <v>4474</v>
      </c>
      <c r="J1473" s="737" t="s">
        <v>680</v>
      </c>
      <c r="K1473" s="737" t="s">
        <v>4475</v>
      </c>
      <c r="L1473" s="738">
        <v>18.809999999999999</v>
      </c>
      <c r="M1473" s="738">
        <v>18.809999999999999</v>
      </c>
      <c r="N1473" s="737">
        <v>1</v>
      </c>
      <c r="O1473" s="820">
        <v>1</v>
      </c>
      <c r="P1473" s="738">
        <v>18.809999999999999</v>
      </c>
      <c r="Q1473" s="753">
        <v>1</v>
      </c>
      <c r="R1473" s="737">
        <v>1</v>
      </c>
      <c r="S1473" s="753">
        <v>1</v>
      </c>
      <c r="T1473" s="820">
        <v>1</v>
      </c>
      <c r="U1473" s="776">
        <v>1</v>
      </c>
    </row>
    <row r="1474" spans="1:21" ht="14.4" customHeight="1" x14ac:dyDescent="0.3">
      <c r="A1474" s="736">
        <v>21</v>
      </c>
      <c r="B1474" s="737" t="s">
        <v>2715</v>
      </c>
      <c r="C1474" s="737" t="s">
        <v>3131</v>
      </c>
      <c r="D1474" s="818" t="s">
        <v>4783</v>
      </c>
      <c r="E1474" s="819" t="s">
        <v>3147</v>
      </c>
      <c r="F1474" s="737" t="s">
        <v>3126</v>
      </c>
      <c r="G1474" s="737" t="s">
        <v>3212</v>
      </c>
      <c r="H1474" s="737" t="s">
        <v>555</v>
      </c>
      <c r="I1474" s="737" t="s">
        <v>791</v>
      </c>
      <c r="J1474" s="737" t="s">
        <v>792</v>
      </c>
      <c r="K1474" s="737" t="s">
        <v>3213</v>
      </c>
      <c r="L1474" s="738">
        <v>48.42</v>
      </c>
      <c r="M1474" s="738">
        <v>145.26</v>
      </c>
      <c r="N1474" s="737">
        <v>3</v>
      </c>
      <c r="O1474" s="820">
        <v>0.5</v>
      </c>
      <c r="P1474" s="738">
        <v>145.26</v>
      </c>
      <c r="Q1474" s="753">
        <v>1</v>
      </c>
      <c r="R1474" s="737">
        <v>3</v>
      </c>
      <c r="S1474" s="753">
        <v>1</v>
      </c>
      <c r="T1474" s="820">
        <v>0.5</v>
      </c>
      <c r="U1474" s="776">
        <v>1</v>
      </c>
    </row>
    <row r="1475" spans="1:21" ht="14.4" customHeight="1" x14ac:dyDescent="0.3">
      <c r="A1475" s="736">
        <v>21</v>
      </c>
      <c r="B1475" s="737" t="s">
        <v>2715</v>
      </c>
      <c r="C1475" s="737" t="s">
        <v>3131</v>
      </c>
      <c r="D1475" s="818" t="s">
        <v>4783</v>
      </c>
      <c r="E1475" s="819" t="s">
        <v>3147</v>
      </c>
      <c r="F1475" s="737" t="s">
        <v>3126</v>
      </c>
      <c r="G1475" s="737" t="s">
        <v>3360</v>
      </c>
      <c r="H1475" s="737" t="s">
        <v>555</v>
      </c>
      <c r="I1475" s="737" t="s">
        <v>1084</v>
      </c>
      <c r="J1475" s="737" t="s">
        <v>3361</v>
      </c>
      <c r="K1475" s="737" t="s">
        <v>3362</v>
      </c>
      <c r="L1475" s="738">
        <v>29.13</v>
      </c>
      <c r="M1475" s="738">
        <v>58.26</v>
      </c>
      <c r="N1475" s="737">
        <v>2</v>
      </c>
      <c r="O1475" s="820">
        <v>1</v>
      </c>
      <c r="P1475" s="738">
        <v>58.26</v>
      </c>
      <c r="Q1475" s="753">
        <v>1</v>
      </c>
      <c r="R1475" s="737">
        <v>2</v>
      </c>
      <c r="S1475" s="753">
        <v>1</v>
      </c>
      <c r="T1475" s="820">
        <v>1</v>
      </c>
      <c r="U1475" s="776">
        <v>1</v>
      </c>
    </row>
    <row r="1476" spans="1:21" ht="14.4" customHeight="1" x14ac:dyDescent="0.3">
      <c r="A1476" s="736">
        <v>21</v>
      </c>
      <c r="B1476" s="737" t="s">
        <v>2715</v>
      </c>
      <c r="C1476" s="737" t="s">
        <v>3131</v>
      </c>
      <c r="D1476" s="818" t="s">
        <v>4783</v>
      </c>
      <c r="E1476" s="819" t="s">
        <v>3147</v>
      </c>
      <c r="F1476" s="737" t="s">
        <v>3126</v>
      </c>
      <c r="G1476" s="737" t="s">
        <v>4543</v>
      </c>
      <c r="H1476" s="737" t="s">
        <v>555</v>
      </c>
      <c r="I1476" s="737" t="s">
        <v>4544</v>
      </c>
      <c r="J1476" s="737" t="s">
        <v>4545</v>
      </c>
      <c r="K1476" s="737" t="s">
        <v>4546</v>
      </c>
      <c r="L1476" s="738">
        <v>0</v>
      </c>
      <c r="M1476" s="738">
        <v>0</v>
      </c>
      <c r="N1476" s="737">
        <v>1</v>
      </c>
      <c r="O1476" s="820">
        <v>1</v>
      </c>
      <c r="P1476" s="738">
        <v>0</v>
      </c>
      <c r="Q1476" s="753"/>
      <c r="R1476" s="737">
        <v>1</v>
      </c>
      <c r="S1476" s="753">
        <v>1</v>
      </c>
      <c r="T1476" s="820">
        <v>1</v>
      </c>
      <c r="U1476" s="776">
        <v>1</v>
      </c>
    </row>
    <row r="1477" spans="1:21" ht="14.4" customHeight="1" x14ac:dyDescent="0.3">
      <c r="A1477" s="736">
        <v>21</v>
      </c>
      <c r="B1477" s="737" t="s">
        <v>2715</v>
      </c>
      <c r="C1477" s="737" t="s">
        <v>3131</v>
      </c>
      <c r="D1477" s="818" t="s">
        <v>4783</v>
      </c>
      <c r="E1477" s="819" t="s">
        <v>3147</v>
      </c>
      <c r="F1477" s="737" t="s">
        <v>3126</v>
      </c>
      <c r="G1477" s="737" t="s">
        <v>3302</v>
      </c>
      <c r="H1477" s="737" t="s">
        <v>555</v>
      </c>
      <c r="I1477" s="737" t="s">
        <v>4383</v>
      </c>
      <c r="J1477" s="737" t="s">
        <v>3755</v>
      </c>
      <c r="K1477" s="737" t="s">
        <v>2931</v>
      </c>
      <c r="L1477" s="738">
        <v>969.48</v>
      </c>
      <c r="M1477" s="738">
        <v>969.48</v>
      </c>
      <c r="N1477" s="737">
        <v>1</v>
      </c>
      <c r="O1477" s="820">
        <v>1</v>
      </c>
      <c r="P1477" s="738">
        <v>969.48</v>
      </c>
      <c r="Q1477" s="753">
        <v>1</v>
      </c>
      <c r="R1477" s="737">
        <v>1</v>
      </c>
      <c r="S1477" s="753">
        <v>1</v>
      </c>
      <c r="T1477" s="820">
        <v>1</v>
      </c>
      <c r="U1477" s="776">
        <v>1</v>
      </c>
    </row>
    <row r="1478" spans="1:21" ht="14.4" customHeight="1" x14ac:dyDescent="0.3">
      <c r="A1478" s="736">
        <v>21</v>
      </c>
      <c r="B1478" s="737" t="s">
        <v>2715</v>
      </c>
      <c r="C1478" s="737" t="s">
        <v>3131</v>
      </c>
      <c r="D1478" s="818" t="s">
        <v>4783</v>
      </c>
      <c r="E1478" s="819" t="s">
        <v>3147</v>
      </c>
      <c r="F1478" s="737" t="s">
        <v>3126</v>
      </c>
      <c r="G1478" s="737" t="s">
        <v>3302</v>
      </c>
      <c r="H1478" s="737" t="s">
        <v>555</v>
      </c>
      <c r="I1478" s="737" t="s">
        <v>2080</v>
      </c>
      <c r="J1478" s="737" t="s">
        <v>3367</v>
      </c>
      <c r="K1478" s="737" t="s">
        <v>3368</v>
      </c>
      <c r="L1478" s="738">
        <v>5322.08</v>
      </c>
      <c r="M1478" s="738">
        <v>10644.16</v>
      </c>
      <c r="N1478" s="737">
        <v>2</v>
      </c>
      <c r="O1478" s="820">
        <v>1</v>
      </c>
      <c r="P1478" s="738">
        <v>10644.16</v>
      </c>
      <c r="Q1478" s="753">
        <v>1</v>
      </c>
      <c r="R1478" s="737">
        <v>2</v>
      </c>
      <c r="S1478" s="753">
        <v>1</v>
      </c>
      <c r="T1478" s="820">
        <v>1</v>
      </c>
      <c r="U1478" s="776">
        <v>1</v>
      </c>
    </row>
    <row r="1479" spans="1:21" ht="14.4" customHeight="1" x14ac:dyDescent="0.3">
      <c r="A1479" s="736">
        <v>21</v>
      </c>
      <c r="B1479" s="737" t="s">
        <v>2715</v>
      </c>
      <c r="C1479" s="737" t="s">
        <v>3131</v>
      </c>
      <c r="D1479" s="818" t="s">
        <v>4783</v>
      </c>
      <c r="E1479" s="819" t="s">
        <v>3147</v>
      </c>
      <c r="F1479" s="737" t="s">
        <v>3126</v>
      </c>
      <c r="G1479" s="737" t="s">
        <v>3302</v>
      </c>
      <c r="H1479" s="737" t="s">
        <v>555</v>
      </c>
      <c r="I1479" s="737" t="s">
        <v>588</v>
      </c>
      <c r="J1479" s="737" t="s">
        <v>2932</v>
      </c>
      <c r="K1479" s="737" t="s">
        <v>3303</v>
      </c>
      <c r="L1479" s="738">
        <v>484.75</v>
      </c>
      <c r="M1479" s="738">
        <v>2423.75</v>
      </c>
      <c r="N1479" s="737">
        <v>5</v>
      </c>
      <c r="O1479" s="820">
        <v>1</v>
      </c>
      <c r="P1479" s="738">
        <v>2423.75</v>
      </c>
      <c r="Q1479" s="753">
        <v>1</v>
      </c>
      <c r="R1479" s="737">
        <v>5</v>
      </c>
      <c r="S1479" s="753">
        <v>1</v>
      </c>
      <c r="T1479" s="820">
        <v>1</v>
      </c>
      <c r="U1479" s="776">
        <v>1</v>
      </c>
    </row>
    <row r="1480" spans="1:21" ht="14.4" customHeight="1" x14ac:dyDescent="0.3">
      <c r="A1480" s="736">
        <v>21</v>
      </c>
      <c r="B1480" s="737" t="s">
        <v>2715</v>
      </c>
      <c r="C1480" s="737" t="s">
        <v>3131</v>
      </c>
      <c r="D1480" s="818" t="s">
        <v>4783</v>
      </c>
      <c r="E1480" s="819" t="s">
        <v>3147</v>
      </c>
      <c r="F1480" s="737" t="s">
        <v>3126</v>
      </c>
      <c r="G1480" s="737" t="s">
        <v>3302</v>
      </c>
      <c r="H1480" s="737" t="s">
        <v>555</v>
      </c>
      <c r="I1480" s="737" t="s">
        <v>3754</v>
      </c>
      <c r="J1480" s="737" t="s">
        <v>3755</v>
      </c>
      <c r="K1480" s="737" t="s">
        <v>2930</v>
      </c>
      <c r="L1480" s="738">
        <v>484.75</v>
      </c>
      <c r="M1480" s="738">
        <v>969.5</v>
      </c>
      <c r="N1480" s="737">
        <v>2</v>
      </c>
      <c r="O1480" s="820">
        <v>1</v>
      </c>
      <c r="P1480" s="738">
        <v>969.5</v>
      </c>
      <c r="Q1480" s="753">
        <v>1</v>
      </c>
      <c r="R1480" s="737">
        <v>2</v>
      </c>
      <c r="S1480" s="753">
        <v>1</v>
      </c>
      <c r="T1480" s="820">
        <v>1</v>
      </c>
      <c r="U1480" s="776">
        <v>1</v>
      </c>
    </row>
    <row r="1481" spans="1:21" ht="14.4" customHeight="1" x14ac:dyDescent="0.3">
      <c r="A1481" s="736">
        <v>21</v>
      </c>
      <c r="B1481" s="737" t="s">
        <v>2715</v>
      </c>
      <c r="C1481" s="737" t="s">
        <v>3131</v>
      </c>
      <c r="D1481" s="818" t="s">
        <v>4783</v>
      </c>
      <c r="E1481" s="819" t="s">
        <v>3147</v>
      </c>
      <c r="F1481" s="737" t="s">
        <v>3126</v>
      </c>
      <c r="G1481" s="737" t="s">
        <v>3302</v>
      </c>
      <c r="H1481" s="737" t="s">
        <v>1499</v>
      </c>
      <c r="I1481" s="737" t="s">
        <v>1723</v>
      </c>
      <c r="J1481" s="737" t="s">
        <v>2927</v>
      </c>
      <c r="K1481" s="737" t="s">
        <v>2930</v>
      </c>
      <c r="L1481" s="738">
        <v>484.75</v>
      </c>
      <c r="M1481" s="738">
        <v>1454.25</v>
      </c>
      <c r="N1481" s="737">
        <v>3</v>
      </c>
      <c r="O1481" s="820">
        <v>1</v>
      </c>
      <c r="P1481" s="738"/>
      <c r="Q1481" s="753">
        <v>0</v>
      </c>
      <c r="R1481" s="737"/>
      <c r="S1481" s="753">
        <v>0</v>
      </c>
      <c r="T1481" s="820"/>
      <c r="U1481" s="776">
        <v>0</v>
      </c>
    </row>
    <row r="1482" spans="1:21" ht="14.4" customHeight="1" x14ac:dyDescent="0.3">
      <c r="A1482" s="736">
        <v>21</v>
      </c>
      <c r="B1482" s="737" t="s">
        <v>2715</v>
      </c>
      <c r="C1482" s="737" t="s">
        <v>3131</v>
      </c>
      <c r="D1482" s="818" t="s">
        <v>4783</v>
      </c>
      <c r="E1482" s="819" t="s">
        <v>3147</v>
      </c>
      <c r="F1482" s="737" t="s">
        <v>3126</v>
      </c>
      <c r="G1482" s="737" t="s">
        <v>3302</v>
      </c>
      <c r="H1482" s="737" t="s">
        <v>555</v>
      </c>
      <c r="I1482" s="737" t="s">
        <v>2198</v>
      </c>
      <c r="J1482" s="737" t="s">
        <v>3371</v>
      </c>
      <c r="K1482" s="737" t="s">
        <v>3480</v>
      </c>
      <c r="L1482" s="738">
        <v>5322.08</v>
      </c>
      <c r="M1482" s="738">
        <v>31932.48</v>
      </c>
      <c r="N1482" s="737">
        <v>6</v>
      </c>
      <c r="O1482" s="820">
        <v>4</v>
      </c>
      <c r="P1482" s="738">
        <v>31932.48</v>
      </c>
      <c r="Q1482" s="753">
        <v>1</v>
      </c>
      <c r="R1482" s="737">
        <v>6</v>
      </c>
      <c r="S1482" s="753">
        <v>1</v>
      </c>
      <c r="T1482" s="820">
        <v>4</v>
      </c>
      <c r="U1482" s="776">
        <v>1</v>
      </c>
    </row>
    <row r="1483" spans="1:21" ht="14.4" customHeight="1" x14ac:dyDescent="0.3">
      <c r="A1483" s="736">
        <v>21</v>
      </c>
      <c r="B1483" s="737" t="s">
        <v>2715</v>
      </c>
      <c r="C1483" s="737" t="s">
        <v>3131</v>
      </c>
      <c r="D1483" s="818" t="s">
        <v>4783</v>
      </c>
      <c r="E1483" s="819" t="s">
        <v>3147</v>
      </c>
      <c r="F1483" s="737" t="s">
        <v>3126</v>
      </c>
      <c r="G1483" s="737" t="s">
        <v>3373</v>
      </c>
      <c r="H1483" s="737" t="s">
        <v>555</v>
      </c>
      <c r="I1483" s="737" t="s">
        <v>845</v>
      </c>
      <c r="J1483" s="737" t="s">
        <v>3055</v>
      </c>
      <c r="K1483" s="737" t="s">
        <v>3375</v>
      </c>
      <c r="L1483" s="738">
        <v>848.49</v>
      </c>
      <c r="M1483" s="738">
        <v>4242.4500000000007</v>
      </c>
      <c r="N1483" s="737">
        <v>5</v>
      </c>
      <c r="O1483" s="820">
        <v>3.5</v>
      </c>
      <c r="P1483" s="738">
        <v>2545.4700000000003</v>
      </c>
      <c r="Q1483" s="753">
        <v>0.6</v>
      </c>
      <c r="R1483" s="737">
        <v>3</v>
      </c>
      <c r="S1483" s="753">
        <v>0.6</v>
      </c>
      <c r="T1483" s="820">
        <v>1.5</v>
      </c>
      <c r="U1483" s="776">
        <v>0.42857142857142855</v>
      </c>
    </row>
    <row r="1484" spans="1:21" ht="14.4" customHeight="1" x14ac:dyDescent="0.3">
      <c r="A1484" s="736">
        <v>21</v>
      </c>
      <c r="B1484" s="737" t="s">
        <v>2715</v>
      </c>
      <c r="C1484" s="737" t="s">
        <v>3131</v>
      </c>
      <c r="D1484" s="818" t="s">
        <v>4783</v>
      </c>
      <c r="E1484" s="819" t="s">
        <v>3147</v>
      </c>
      <c r="F1484" s="737" t="s">
        <v>3126</v>
      </c>
      <c r="G1484" s="737" t="s">
        <v>4163</v>
      </c>
      <c r="H1484" s="737" t="s">
        <v>555</v>
      </c>
      <c r="I1484" s="737" t="s">
        <v>4389</v>
      </c>
      <c r="J1484" s="737" t="s">
        <v>4390</v>
      </c>
      <c r="K1484" s="737" t="s">
        <v>4391</v>
      </c>
      <c r="L1484" s="738">
        <v>0</v>
      </c>
      <c r="M1484" s="738">
        <v>0</v>
      </c>
      <c r="N1484" s="737">
        <v>1</v>
      </c>
      <c r="O1484" s="820">
        <v>1</v>
      </c>
      <c r="P1484" s="738">
        <v>0</v>
      </c>
      <c r="Q1484" s="753"/>
      <c r="R1484" s="737">
        <v>1</v>
      </c>
      <c r="S1484" s="753">
        <v>1</v>
      </c>
      <c r="T1484" s="820">
        <v>1</v>
      </c>
      <c r="U1484" s="776">
        <v>1</v>
      </c>
    </row>
    <row r="1485" spans="1:21" ht="14.4" customHeight="1" x14ac:dyDescent="0.3">
      <c r="A1485" s="736">
        <v>21</v>
      </c>
      <c r="B1485" s="737" t="s">
        <v>2715</v>
      </c>
      <c r="C1485" s="737" t="s">
        <v>3131</v>
      </c>
      <c r="D1485" s="818" t="s">
        <v>4783</v>
      </c>
      <c r="E1485" s="819" t="s">
        <v>3147</v>
      </c>
      <c r="F1485" s="737" t="s">
        <v>3126</v>
      </c>
      <c r="G1485" s="737" t="s">
        <v>3224</v>
      </c>
      <c r="H1485" s="737" t="s">
        <v>555</v>
      </c>
      <c r="I1485" s="737" t="s">
        <v>806</v>
      </c>
      <c r="J1485" s="737" t="s">
        <v>807</v>
      </c>
      <c r="K1485" s="737" t="s">
        <v>3225</v>
      </c>
      <c r="L1485" s="738">
        <v>107.27</v>
      </c>
      <c r="M1485" s="738">
        <v>750.89</v>
      </c>
      <c r="N1485" s="737">
        <v>7</v>
      </c>
      <c r="O1485" s="820">
        <v>1.5</v>
      </c>
      <c r="P1485" s="738">
        <v>750.89</v>
      </c>
      <c r="Q1485" s="753">
        <v>1</v>
      </c>
      <c r="R1485" s="737">
        <v>7</v>
      </c>
      <c r="S1485" s="753">
        <v>1</v>
      </c>
      <c r="T1485" s="820">
        <v>1.5</v>
      </c>
      <c r="U1485" s="776">
        <v>1</v>
      </c>
    </row>
    <row r="1486" spans="1:21" ht="14.4" customHeight="1" x14ac:dyDescent="0.3">
      <c r="A1486" s="736">
        <v>21</v>
      </c>
      <c r="B1486" s="737" t="s">
        <v>2715</v>
      </c>
      <c r="C1486" s="737" t="s">
        <v>3131</v>
      </c>
      <c r="D1486" s="818" t="s">
        <v>4783</v>
      </c>
      <c r="E1486" s="819" t="s">
        <v>3147</v>
      </c>
      <c r="F1486" s="737" t="s">
        <v>3126</v>
      </c>
      <c r="G1486" s="737" t="s">
        <v>3224</v>
      </c>
      <c r="H1486" s="737" t="s">
        <v>555</v>
      </c>
      <c r="I1486" s="737" t="s">
        <v>3226</v>
      </c>
      <c r="J1486" s="737" t="s">
        <v>807</v>
      </c>
      <c r="K1486" s="737" t="s">
        <v>3225</v>
      </c>
      <c r="L1486" s="738">
        <v>107.27</v>
      </c>
      <c r="M1486" s="738">
        <v>536.35</v>
      </c>
      <c r="N1486" s="737">
        <v>5</v>
      </c>
      <c r="O1486" s="820">
        <v>2</v>
      </c>
      <c r="P1486" s="738">
        <v>536.35</v>
      </c>
      <c r="Q1486" s="753">
        <v>1</v>
      </c>
      <c r="R1486" s="737">
        <v>5</v>
      </c>
      <c r="S1486" s="753">
        <v>1</v>
      </c>
      <c r="T1486" s="820">
        <v>2</v>
      </c>
      <c r="U1486" s="776">
        <v>1</v>
      </c>
    </row>
    <row r="1487" spans="1:21" ht="14.4" customHeight="1" x14ac:dyDescent="0.3">
      <c r="A1487" s="736">
        <v>21</v>
      </c>
      <c r="B1487" s="737" t="s">
        <v>2715</v>
      </c>
      <c r="C1487" s="737" t="s">
        <v>3131</v>
      </c>
      <c r="D1487" s="818" t="s">
        <v>4783</v>
      </c>
      <c r="E1487" s="819" t="s">
        <v>3147</v>
      </c>
      <c r="F1487" s="737" t="s">
        <v>3126</v>
      </c>
      <c r="G1487" s="737" t="s">
        <v>4395</v>
      </c>
      <c r="H1487" s="737" t="s">
        <v>555</v>
      </c>
      <c r="I1487" s="737" t="s">
        <v>4396</v>
      </c>
      <c r="J1487" s="737" t="s">
        <v>4397</v>
      </c>
      <c r="K1487" s="737" t="s">
        <v>4398</v>
      </c>
      <c r="L1487" s="738">
        <v>908.53</v>
      </c>
      <c r="M1487" s="738">
        <v>1817.06</v>
      </c>
      <c r="N1487" s="737">
        <v>2</v>
      </c>
      <c r="O1487" s="820">
        <v>1</v>
      </c>
      <c r="P1487" s="738">
        <v>1817.06</v>
      </c>
      <c r="Q1487" s="753">
        <v>1</v>
      </c>
      <c r="R1487" s="737">
        <v>2</v>
      </c>
      <c r="S1487" s="753">
        <v>1</v>
      </c>
      <c r="T1487" s="820">
        <v>1</v>
      </c>
      <c r="U1487" s="776">
        <v>1</v>
      </c>
    </row>
    <row r="1488" spans="1:21" ht="14.4" customHeight="1" x14ac:dyDescent="0.3">
      <c r="A1488" s="736">
        <v>21</v>
      </c>
      <c r="B1488" s="737" t="s">
        <v>2715</v>
      </c>
      <c r="C1488" s="737" t="s">
        <v>3131</v>
      </c>
      <c r="D1488" s="818" t="s">
        <v>4783</v>
      </c>
      <c r="E1488" s="819" t="s">
        <v>3147</v>
      </c>
      <c r="F1488" s="737" t="s">
        <v>3126</v>
      </c>
      <c r="G1488" s="737" t="s">
        <v>4395</v>
      </c>
      <c r="H1488" s="737" t="s">
        <v>555</v>
      </c>
      <c r="I1488" s="737" t="s">
        <v>4547</v>
      </c>
      <c r="J1488" s="737" t="s">
        <v>4397</v>
      </c>
      <c r="K1488" s="737" t="s">
        <v>4548</v>
      </c>
      <c r="L1488" s="738">
        <v>1677.3</v>
      </c>
      <c r="M1488" s="738">
        <v>3354.6</v>
      </c>
      <c r="N1488" s="737">
        <v>2</v>
      </c>
      <c r="O1488" s="820">
        <v>1</v>
      </c>
      <c r="P1488" s="738">
        <v>3354.6</v>
      </c>
      <c r="Q1488" s="753">
        <v>1</v>
      </c>
      <c r="R1488" s="737">
        <v>2</v>
      </c>
      <c r="S1488" s="753">
        <v>1</v>
      </c>
      <c r="T1488" s="820">
        <v>1</v>
      </c>
      <c r="U1488" s="776">
        <v>1</v>
      </c>
    </row>
    <row r="1489" spans="1:21" ht="14.4" customHeight="1" x14ac:dyDescent="0.3">
      <c r="A1489" s="736">
        <v>21</v>
      </c>
      <c r="B1489" s="737" t="s">
        <v>2715</v>
      </c>
      <c r="C1489" s="737" t="s">
        <v>3131</v>
      </c>
      <c r="D1489" s="818" t="s">
        <v>4783</v>
      </c>
      <c r="E1489" s="819" t="s">
        <v>3147</v>
      </c>
      <c r="F1489" s="737" t="s">
        <v>3126</v>
      </c>
      <c r="G1489" s="737" t="s">
        <v>3227</v>
      </c>
      <c r="H1489" s="737" t="s">
        <v>555</v>
      </c>
      <c r="I1489" s="737" t="s">
        <v>718</v>
      </c>
      <c r="J1489" s="737" t="s">
        <v>719</v>
      </c>
      <c r="K1489" s="737" t="s">
        <v>3435</v>
      </c>
      <c r="L1489" s="738">
        <v>55.01</v>
      </c>
      <c r="M1489" s="738">
        <v>220.04</v>
      </c>
      <c r="N1489" s="737">
        <v>4</v>
      </c>
      <c r="O1489" s="820">
        <v>1</v>
      </c>
      <c r="P1489" s="738">
        <v>165.03</v>
      </c>
      <c r="Q1489" s="753">
        <v>0.75</v>
      </c>
      <c r="R1489" s="737">
        <v>3</v>
      </c>
      <c r="S1489" s="753">
        <v>0.75</v>
      </c>
      <c r="T1489" s="820">
        <v>0.5</v>
      </c>
      <c r="U1489" s="776">
        <v>0.5</v>
      </c>
    </row>
    <row r="1490" spans="1:21" ht="14.4" customHeight="1" x14ac:dyDescent="0.3">
      <c r="A1490" s="736">
        <v>21</v>
      </c>
      <c r="B1490" s="737" t="s">
        <v>2715</v>
      </c>
      <c r="C1490" s="737" t="s">
        <v>3131</v>
      </c>
      <c r="D1490" s="818" t="s">
        <v>4783</v>
      </c>
      <c r="E1490" s="819" t="s">
        <v>3147</v>
      </c>
      <c r="F1490" s="737" t="s">
        <v>3126</v>
      </c>
      <c r="G1490" s="737" t="s">
        <v>3490</v>
      </c>
      <c r="H1490" s="737" t="s">
        <v>555</v>
      </c>
      <c r="I1490" s="737" t="s">
        <v>1773</v>
      </c>
      <c r="J1490" s="737" t="s">
        <v>1774</v>
      </c>
      <c r="K1490" s="737" t="s">
        <v>3491</v>
      </c>
      <c r="L1490" s="738">
        <v>48.09</v>
      </c>
      <c r="M1490" s="738">
        <v>48.09</v>
      </c>
      <c r="N1490" s="737">
        <v>1</v>
      </c>
      <c r="O1490" s="820">
        <v>0.5</v>
      </c>
      <c r="P1490" s="738">
        <v>48.09</v>
      </c>
      <c r="Q1490" s="753">
        <v>1</v>
      </c>
      <c r="R1490" s="737">
        <v>1</v>
      </c>
      <c r="S1490" s="753">
        <v>1</v>
      </c>
      <c r="T1490" s="820">
        <v>0.5</v>
      </c>
      <c r="U1490" s="776">
        <v>1</v>
      </c>
    </row>
    <row r="1491" spans="1:21" ht="14.4" customHeight="1" x14ac:dyDescent="0.3">
      <c r="A1491" s="736">
        <v>21</v>
      </c>
      <c r="B1491" s="737" t="s">
        <v>2715</v>
      </c>
      <c r="C1491" s="737" t="s">
        <v>3131</v>
      </c>
      <c r="D1491" s="818" t="s">
        <v>4783</v>
      </c>
      <c r="E1491" s="819" t="s">
        <v>3147</v>
      </c>
      <c r="F1491" s="737" t="s">
        <v>3126</v>
      </c>
      <c r="G1491" s="737" t="s">
        <v>4549</v>
      </c>
      <c r="H1491" s="737" t="s">
        <v>555</v>
      </c>
      <c r="I1491" s="737" t="s">
        <v>4550</v>
      </c>
      <c r="J1491" s="737" t="s">
        <v>4551</v>
      </c>
      <c r="K1491" s="737" t="s">
        <v>4552</v>
      </c>
      <c r="L1491" s="738">
        <v>0</v>
      </c>
      <c r="M1491" s="738">
        <v>0</v>
      </c>
      <c r="N1491" s="737">
        <v>1</v>
      </c>
      <c r="O1491" s="820">
        <v>1</v>
      </c>
      <c r="P1491" s="738"/>
      <c r="Q1491" s="753"/>
      <c r="R1491" s="737"/>
      <c r="S1491" s="753">
        <v>0</v>
      </c>
      <c r="T1491" s="820"/>
      <c r="U1491" s="776">
        <v>0</v>
      </c>
    </row>
    <row r="1492" spans="1:21" ht="14.4" customHeight="1" x14ac:dyDescent="0.3">
      <c r="A1492" s="736">
        <v>21</v>
      </c>
      <c r="B1492" s="737" t="s">
        <v>2715</v>
      </c>
      <c r="C1492" s="737" t="s">
        <v>3131</v>
      </c>
      <c r="D1492" s="818" t="s">
        <v>4783</v>
      </c>
      <c r="E1492" s="819" t="s">
        <v>3147</v>
      </c>
      <c r="F1492" s="737" t="s">
        <v>3126</v>
      </c>
      <c r="G1492" s="737" t="s">
        <v>4553</v>
      </c>
      <c r="H1492" s="737" t="s">
        <v>1499</v>
      </c>
      <c r="I1492" s="737" t="s">
        <v>4554</v>
      </c>
      <c r="J1492" s="737" t="s">
        <v>4555</v>
      </c>
      <c r="K1492" s="737" t="s">
        <v>4556</v>
      </c>
      <c r="L1492" s="738">
        <v>29.27</v>
      </c>
      <c r="M1492" s="738">
        <v>29.27</v>
      </c>
      <c r="N1492" s="737">
        <v>1</v>
      </c>
      <c r="O1492" s="820">
        <v>0.5</v>
      </c>
      <c r="P1492" s="738">
        <v>29.27</v>
      </c>
      <c r="Q1492" s="753">
        <v>1</v>
      </c>
      <c r="R1492" s="737">
        <v>1</v>
      </c>
      <c r="S1492" s="753">
        <v>1</v>
      </c>
      <c r="T1492" s="820">
        <v>0.5</v>
      </c>
      <c r="U1492" s="776">
        <v>1</v>
      </c>
    </row>
    <row r="1493" spans="1:21" ht="14.4" customHeight="1" x14ac:dyDescent="0.3">
      <c r="A1493" s="736">
        <v>21</v>
      </c>
      <c r="B1493" s="737" t="s">
        <v>2715</v>
      </c>
      <c r="C1493" s="737" t="s">
        <v>3131</v>
      </c>
      <c r="D1493" s="818" t="s">
        <v>4783</v>
      </c>
      <c r="E1493" s="819" t="s">
        <v>3147</v>
      </c>
      <c r="F1493" s="737" t="s">
        <v>3126</v>
      </c>
      <c r="G1493" s="737" t="s">
        <v>4557</v>
      </c>
      <c r="H1493" s="737" t="s">
        <v>555</v>
      </c>
      <c r="I1493" s="737" t="s">
        <v>4558</v>
      </c>
      <c r="J1493" s="737" t="s">
        <v>4559</v>
      </c>
      <c r="K1493" s="737" t="s">
        <v>4560</v>
      </c>
      <c r="L1493" s="738">
        <v>76.180000000000007</v>
      </c>
      <c r="M1493" s="738">
        <v>76.180000000000007</v>
      </c>
      <c r="N1493" s="737">
        <v>1</v>
      </c>
      <c r="O1493" s="820">
        <v>1</v>
      </c>
      <c r="P1493" s="738">
        <v>76.180000000000007</v>
      </c>
      <c r="Q1493" s="753">
        <v>1</v>
      </c>
      <c r="R1493" s="737">
        <v>1</v>
      </c>
      <c r="S1493" s="753">
        <v>1</v>
      </c>
      <c r="T1493" s="820">
        <v>1</v>
      </c>
      <c r="U1493" s="776">
        <v>1</v>
      </c>
    </row>
    <row r="1494" spans="1:21" ht="14.4" customHeight="1" x14ac:dyDescent="0.3">
      <c r="A1494" s="736">
        <v>21</v>
      </c>
      <c r="B1494" s="737" t="s">
        <v>2715</v>
      </c>
      <c r="C1494" s="737" t="s">
        <v>3131</v>
      </c>
      <c r="D1494" s="818" t="s">
        <v>4783</v>
      </c>
      <c r="E1494" s="819" t="s">
        <v>3147</v>
      </c>
      <c r="F1494" s="737" t="s">
        <v>3126</v>
      </c>
      <c r="G1494" s="737" t="s">
        <v>3380</v>
      </c>
      <c r="H1494" s="737" t="s">
        <v>555</v>
      </c>
      <c r="I1494" s="737" t="s">
        <v>779</v>
      </c>
      <c r="J1494" s="737" t="s">
        <v>3382</v>
      </c>
      <c r="K1494" s="737" t="s">
        <v>3383</v>
      </c>
      <c r="L1494" s="738">
        <v>38.5</v>
      </c>
      <c r="M1494" s="738">
        <v>231</v>
      </c>
      <c r="N1494" s="737">
        <v>6</v>
      </c>
      <c r="O1494" s="820">
        <v>1</v>
      </c>
      <c r="P1494" s="738">
        <v>154</v>
      </c>
      <c r="Q1494" s="753">
        <v>0.66666666666666663</v>
      </c>
      <c r="R1494" s="737">
        <v>4</v>
      </c>
      <c r="S1494" s="753">
        <v>0.66666666666666663</v>
      </c>
      <c r="T1494" s="820">
        <v>0.5</v>
      </c>
      <c r="U1494" s="776">
        <v>0.5</v>
      </c>
    </row>
    <row r="1495" spans="1:21" ht="14.4" customHeight="1" x14ac:dyDescent="0.3">
      <c r="A1495" s="736">
        <v>21</v>
      </c>
      <c r="B1495" s="737" t="s">
        <v>2715</v>
      </c>
      <c r="C1495" s="737" t="s">
        <v>3131</v>
      </c>
      <c r="D1495" s="818" t="s">
        <v>4783</v>
      </c>
      <c r="E1495" s="819" t="s">
        <v>3147</v>
      </c>
      <c r="F1495" s="737" t="s">
        <v>3126</v>
      </c>
      <c r="G1495" s="737" t="s">
        <v>3825</v>
      </c>
      <c r="H1495" s="737" t="s">
        <v>555</v>
      </c>
      <c r="I1495" s="737" t="s">
        <v>4314</v>
      </c>
      <c r="J1495" s="737" t="s">
        <v>3827</v>
      </c>
      <c r="K1495" s="737" t="s">
        <v>4315</v>
      </c>
      <c r="L1495" s="738">
        <v>0</v>
      </c>
      <c r="M1495" s="738">
        <v>0</v>
      </c>
      <c r="N1495" s="737">
        <v>1</v>
      </c>
      <c r="O1495" s="820">
        <v>0.5</v>
      </c>
      <c r="P1495" s="738">
        <v>0</v>
      </c>
      <c r="Q1495" s="753"/>
      <c r="R1495" s="737">
        <v>1</v>
      </c>
      <c r="S1495" s="753">
        <v>1</v>
      </c>
      <c r="T1495" s="820">
        <v>0.5</v>
      </c>
      <c r="U1495" s="776">
        <v>1</v>
      </c>
    </row>
    <row r="1496" spans="1:21" ht="14.4" customHeight="1" x14ac:dyDescent="0.3">
      <c r="A1496" s="736">
        <v>21</v>
      </c>
      <c r="B1496" s="737" t="s">
        <v>2715</v>
      </c>
      <c r="C1496" s="737" t="s">
        <v>3131</v>
      </c>
      <c r="D1496" s="818" t="s">
        <v>4783</v>
      </c>
      <c r="E1496" s="819" t="s">
        <v>3147</v>
      </c>
      <c r="F1496" s="737" t="s">
        <v>3126</v>
      </c>
      <c r="G1496" s="737" t="s">
        <v>3448</v>
      </c>
      <c r="H1496" s="737" t="s">
        <v>1499</v>
      </c>
      <c r="I1496" s="737" t="s">
        <v>3449</v>
      </c>
      <c r="J1496" s="737" t="s">
        <v>2218</v>
      </c>
      <c r="K1496" s="737" t="s">
        <v>3450</v>
      </c>
      <c r="L1496" s="738">
        <v>115.27</v>
      </c>
      <c r="M1496" s="738">
        <v>115.27</v>
      </c>
      <c r="N1496" s="737">
        <v>1</v>
      </c>
      <c r="O1496" s="820">
        <v>1</v>
      </c>
      <c r="P1496" s="738">
        <v>115.27</v>
      </c>
      <c r="Q1496" s="753">
        <v>1</v>
      </c>
      <c r="R1496" s="737">
        <v>1</v>
      </c>
      <c r="S1496" s="753">
        <v>1</v>
      </c>
      <c r="T1496" s="820">
        <v>1</v>
      </c>
      <c r="U1496" s="776">
        <v>1</v>
      </c>
    </row>
    <row r="1497" spans="1:21" ht="14.4" customHeight="1" x14ac:dyDescent="0.3">
      <c r="A1497" s="736">
        <v>21</v>
      </c>
      <c r="B1497" s="737" t="s">
        <v>2715</v>
      </c>
      <c r="C1497" s="737" t="s">
        <v>3131</v>
      </c>
      <c r="D1497" s="818" t="s">
        <v>4783</v>
      </c>
      <c r="E1497" s="819" t="s">
        <v>3147</v>
      </c>
      <c r="F1497" s="737" t="s">
        <v>3126</v>
      </c>
      <c r="G1497" s="737" t="s">
        <v>3496</v>
      </c>
      <c r="H1497" s="737" t="s">
        <v>555</v>
      </c>
      <c r="I1497" s="737" t="s">
        <v>3632</v>
      </c>
      <c r="J1497" s="737" t="s">
        <v>3633</v>
      </c>
      <c r="K1497" s="737" t="s">
        <v>3634</v>
      </c>
      <c r="L1497" s="738">
        <v>550.39</v>
      </c>
      <c r="M1497" s="738">
        <v>3302.34</v>
      </c>
      <c r="N1497" s="737">
        <v>6</v>
      </c>
      <c r="O1497" s="820">
        <v>1</v>
      </c>
      <c r="P1497" s="738">
        <v>3302.34</v>
      </c>
      <c r="Q1497" s="753">
        <v>1</v>
      </c>
      <c r="R1497" s="737">
        <v>6</v>
      </c>
      <c r="S1497" s="753">
        <v>1</v>
      </c>
      <c r="T1497" s="820">
        <v>1</v>
      </c>
      <c r="U1497" s="776">
        <v>1</v>
      </c>
    </row>
    <row r="1498" spans="1:21" ht="14.4" customHeight="1" x14ac:dyDescent="0.3">
      <c r="A1498" s="736">
        <v>21</v>
      </c>
      <c r="B1498" s="737" t="s">
        <v>2715</v>
      </c>
      <c r="C1498" s="737" t="s">
        <v>3131</v>
      </c>
      <c r="D1498" s="818" t="s">
        <v>4783</v>
      </c>
      <c r="E1498" s="819" t="s">
        <v>3147</v>
      </c>
      <c r="F1498" s="737" t="s">
        <v>3126</v>
      </c>
      <c r="G1498" s="737" t="s">
        <v>3496</v>
      </c>
      <c r="H1498" s="737" t="s">
        <v>1499</v>
      </c>
      <c r="I1498" s="737" t="s">
        <v>3497</v>
      </c>
      <c r="J1498" s="737" t="s">
        <v>3498</v>
      </c>
      <c r="K1498" s="737" t="s">
        <v>3499</v>
      </c>
      <c r="L1498" s="738">
        <v>550.39</v>
      </c>
      <c r="M1498" s="738">
        <v>3302.34</v>
      </c>
      <c r="N1498" s="737">
        <v>6</v>
      </c>
      <c r="O1498" s="820">
        <v>1.5</v>
      </c>
      <c r="P1498" s="738">
        <v>3302.34</v>
      </c>
      <c r="Q1498" s="753">
        <v>1</v>
      </c>
      <c r="R1498" s="737">
        <v>6</v>
      </c>
      <c r="S1498" s="753">
        <v>1</v>
      </c>
      <c r="T1498" s="820">
        <v>1.5</v>
      </c>
      <c r="U1498" s="776">
        <v>1</v>
      </c>
    </row>
    <row r="1499" spans="1:21" ht="14.4" customHeight="1" x14ac:dyDescent="0.3">
      <c r="A1499" s="736">
        <v>21</v>
      </c>
      <c r="B1499" s="737" t="s">
        <v>2715</v>
      </c>
      <c r="C1499" s="737" t="s">
        <v>3131</v>
      </c>
      <c r="D1499" s="818" t="s">
        <v>4783</v>
      </c>
      <c r="E1499" s="819" t="s">
        <v>3147</v>
      </c>
      <c r="F1499" s="737" t="s">
        <v>3126</v>
      </c>
      <c r="G1499" s="737" t="s">
        <v>3771</v>
      </c>
      <c r="H1499" s="737" t="s">
        <v>1499</v>
      </c>
      <c r="I1499" s="737" t="s">
        <v>4194</v>
      </c>
      <c r="J1499" s="737" t="s">
        <v>4195</v>
      </c>
      <c r="K1499" s="737" t="s">
        <v>4196</v>
      </c>
      <c r="L1499" s="738">
        <v>79.03</v>
      </c>
      <c r="M1499" s="738">
        <v>79.03</v>
      </c>
      <c r="N1499" s="737">
        <v>1</v>
      </c>
      <c r="O1499" s="820">
        <v>0.5</v>
      </c>
      <c r="P1499" s="738">
        <v>79.03</v>
      </c>
      <c r="Q1499" s="753">
        <v>1</v>
      </c>
      <c r="R1499" s="737">
        <v>1</v>
      </c>
      <c r="S1499" s="753">
        <v>1</v>
      </c>
      <c r="T1499" s="820">
        <v>0.5</v>
      </c>
      <c r="U1499" s="776">
        <v>1</v>
      </c>
    </row>
    <row r="1500" spans="1:21" ht="14.4" customHeight="1" x14ac:dyDescent="0.3">
      <c r="A1500" s="736">
        <v>21</v>
      </c>
      <c r="B1500" s="737" t="s">
        <v>2715</v>
      </c>
      <c r="C1500" s="737" t="s">
        <v>3131</v>
      </c>
      <c r="D1500" s="818" t="s">
        <v>4783</v>
      </c>
      <c r="E1500" s="819" t="s">
        <v>3147</v>
      </c>
      <c r="F1500" s="737" t="s">
        <v>3126</v>
      </c>
      <c r="G1500" s="737" t="s">
        <v>3771</v>
      </c>
      <c r="H1500" s="737" t="s">
        <v>1499</v>
      </c>
      <c r="I1500" s="737" t="s">
        <v>1573</v>
      </c>
      <c r="J1500" s="737" t="s">
        <v>2889</v>
      </c>
      <c r="K1500" s="737" t="s">
        <v>2891</v>
      </c>
      <c r="L1500" s="738">
        <v>46.07</v>
      </c>
      <c r="M1500" s="738">
        <v>46.07</v>
      </c>
      <c r="N1500" s="737">
        <v>1</v>
      </c>
      <c r="O1500" s="820">
        <v>0.5</v>
      </c>
      <c r="P1500" s="738">
        <v>46.07</v>
      </c>
      <c r="Q1500" s="753">
        <v>1</v>
      </c>
      <c r="R1500" s="737">
        <v>1</v>
      </c>
      <c r="S1500" s="753">
        <v>1</v>
      </c>
      <c r="T1500" s="820">
        <v>0.5</v>
      </c>
      <c r="U1500" s="776">
        <v>1</v>
      </c>
    </row>
    <row r="1501" spans="1:21" ht="14.4" customHeight="1" x14ac:dyDescent="0.3">
      <c r="A1501" s="736">
        <v>21</v>
      </c>
      <c r="B1501" s="737" t="s">
        <v>2715</v>
      </c>
      <c r="C1501" s="737" t="s">
        <v>3131</v>
      </c>
      <c r="D1501" s="818" t="s">
        <v>4783</v>
      </c>
      <c r="E1501" s="819" t="s">
        <v>3147</v>
      </c>
      <c r="F1501" s="737" t="s">
        <v>3126</v>
      </c>
      <c r="G1501" s="737" t="s">
        <v>3771</v>
      </c>
      <c r="H1501" s="737" t="s">
        <v>1499</v>
      </c>
      <c r="I1501" s="737" t="s">
        <v>4415</v>
      </c>
      <c r="J1501" s="737" t="s">
        <v>2889</v>
      </c>
      <c r="K1501" s="737" t="s">
        <v>4416</v>
      </c>
      <c r="L1501" s="738">
        <v>118.54</v>
      </c>
      <c r="M1501" s="738">
        <v>118.54</v>
      </c>
      <c r="N1501" s="737">
        <v>1</v>
      </c>
      <c r="O1501" s="820">
        <v>0.5</v>
      </c>
      <c r="P1501" s="738">
        <v>118.54</v>
      </c>
      <c r="Q1501" s="753">
        <v>1</v>
      </c>
      <c r="R1501" s="737">
        <v>1</v>
      </c>
      <c r="S1501" s="753">
        <v>1</v>
      </c>
      <c r="T1501" s="820">
        <v>0.5</v>
      </c>
      <c r="U1501" s="776">
        <v>1</v>
      </c>
    </row>
    <row r="1502" spans="1:21" ht="14.4" customHeight="1" x14ac:dyDescent="0.3">
      <c r="A1502" s="736">
        <v>21</v>
      </c>
      <c r="B1502" s="737" t="s">
        <v>2715</v>
      </c>
      <c r="C1502" s="737" t="s">
        <v>3131</v>
      </c>
      <c r="D1502" s="818" t="s">
        <v>4783</v>
      </c>
      <c r="E1502" s="819" t="s">
        <v>3147</v>
      </c>
      <c r="F1502" s="737" t="s">
        <v>3126</v>
      </c>
      <c r="G1502" s="737" t="s">
        <v>3771</v>
      </c>
      <c r="H1502" s="737" t="s">
        <v>555</v>
      </c>
      <c r="I1502" s="737" t="s">
        <v>4417</v>
      </c>
      <c r="J1502" s="737" t="s">
        <v>2889</v>
      </c>
      <c r="K1502" s="737" t="s">
        <v>4418</v>
      </c>
      <c r="L1502" s="738">
        <v>79.03</v>
      </c>
      <c r="M1502" s="738">
        <v>79.03</v>
      </c>
      <c r="N1502" s="737">
        <v>1</v>
      </c>
      <c r="O1502" s="820">
        <v>0.5</v>
      </c>
      <c r="P1502" s="738">
        <v>79.03</v>
      </c>
      <c r="Q1502" s="753">
        <v>1</v>
      </c>
      <c r="R1502" s="737">
        <v>1</v>
      </c>
      <c r="S1502" s="753">
        <v>1</v>
      </c>
      <c r="T1502" s="820">
        <v>0.5</v>
      </c>
      <c r="U1502" s="776">
        <v>1</v>
      </c>
    </row>
    <row r="1503" spans="1:21" ht="14.4" customHeight="1" x14ac:dyDescent="0.3">
      <c r="A1503" s="736">
        <v>21</v>
      </c>
      <c r="B1503" s="737" t="s">
        <v>2715</v>
      </c>
      <c r="C1503" s="737" t="s">
        <v>3131</v>
      </c>
      <c r="D1503" s="818" t="s">
        <v>4783</v>
      </c>
      <c r="E1503" s="819" t="s">
        <v>3147</v>
      </c>
      <c r="F1503" s="737" t="s">
        <v>3126</v>
      </c>
      <c r="G1503" s="737" t="s">
        <v>3771</v>
      </c>
      <c r="H1503" s="737" t="s">
        <v>1499</v>
      </c>
      <c r="I1503" s="737" t="s">
        <v>2308</v>
      </c>
      <c r="J1503" s="737" t="s">
        <v>2309</v>
      </c>
      <c r="K1503" s="737" t="s">
        <v>3028</v>
      </c>
      <c r="L1503" s="738">
        <v>46.07</v>
      </c>
      <c r="M1503" s="738">
        <v>46.07</v>
      </c>
      <c r="N1503" s="737">
        <v>1</v>
      </c>
      <c r="O1503" s="820">
        <v>1</v>
      </c>
      <c r="P1503" s="738">
        <v>46.07</v>
      </c>
      <c r="Q1503" s="753">
        <v>1</v>
      </c>
      <c r="R1503" s="737">
        <v>1</v>
      </c>
      <c r="S1503" s="753">
        <v>1</v>
      </c>
      <c r="T1503" s="820">
        <v>1</v>
      </c>
      <c r="U1503" s="776">
        <v>1</v>
      </c>
    </row>
    <row r="1504" spans="1:21" ht="14.4" customHeight="1" x14ac:dyDescent="0.3">
      <c r="A1504" s="736">
        <v>21</v>
      </c>
      <c r="B1504" s="737" t="s">
        <v>2715</v>
      </c>
      <c r="C1504" s="737" t="s">
        <v>3131</v>
      </c>
      <c r="D1504" s="818" t="s">
        <v>4783</v>
      </c>
      <c r="E1504" s="819" t="s">
        <v>3147</v>
      </c>
      <c r="F1504" s="737" t="s">
        <v>3126</v>
      </c>
      <c r="G1504" s="737" t="s">
        <v>3312</v>
      </c>
      <c r="H1504" s="737" t="s">
        <v>555</v>
      </c>
      <c r="I1504" s="737" t="s">
        <v>3313</v>
      </c>
      <c r="J1504" s="737" t="s">
        <v>872</v>
      </c>
      <c r="K1504" s="737" t="s">
        <v>3314</v>
      </c>
      <c r="L1504" s="738">
        <v>0</v>
      </c>
      <c r="M1504" s="738">
        <v>0</v>
      </c>
      <c r="N1504" s="737">
        <v>1</v>
      </c>
      <c r="O1504" s="820">
        <v>1</v>
      </c>
      <c r="P1504" s="738"/>
      <c r="Q1504" s="753"/>
      <c r="R1504" s="737"/>
      <c r="S1504" s="753">
        <v>0</v>
      </c>
      <c r="T1504" s="820"/>
      <c r="U1504" s="776">
        <v>0</v>
      </c>
    </row>
    <row r="1505" spans="1:21" ht="14.4" customHeight="1" x14ac:dyDescent="0.3">
      <c r="A1505" s="736">
        <v>21</v>
      </c>
      <c r="B1505" s="737" t="s">
        <v>2715</v>
      </c>
      <c r="C1505" s="737" t="s">
        <v>3131</v>
      </c>
      <c r="D1505" s="818" t="s">
        <v>4783</v>
      </c>
      <c r="E1505" s="819" t="s">
        <v>3147</v>
      </c>
      <c r="F1505" s="737" t="s">
        <v>3126</v>
      </c>
      <c r="G1505" s="737" t="s">
        <v>3312</v>
      </c>
      <c r="H1505" s="737" t="s">
        <v>555</v>
      </c>
      <c r="I1505" s="737" t="s">
        <v>871</v>
      </c>
      <c r="J1505" s="737" t="s">
        <v>872</v>
      </c>
      <c r="K1505" s="737" t="s">
        <v>3384</v>
      </c>
      <c r="L1505" s="738">
        <v>0</v>
      </c>
      <c r="M1505" s="738">
        <v>0</v>
      </c>
      <c r="N1505" s="737">
        <v>3</v>
      </c>
      <c r="O1505" s="820">
        <v>2</v>
      </c>
      <c r="P1505" s="738">
        <v>0</v>
      </c>
      <c r="Q1505" s="753"/>
      <c r="R1505" s="737">
        <v>1</v>
      </c>
      <c r="S1505" s="753">
        <v>0.33333333333333331</v>
      </c>
      <c r="T1505" s="820">
        <v>1</v>
      </c>
      <c r="U1505" s="776">
        <v>0.5</v>
      </c>
    </row>
    <row r="1506" spans="1:21" ht="14.4" customHeight="1" x14ac:dyDescent="0.3">
      <c r="A1506" s="736">
        <v>21</v>
      </c>
      <c r="B1506" s="737" t="s">
        <v>2715</v>
      </c>
      <c r="C1506" s="737" t="s">
        <v>3131</v>
      </c>
      <c r="D1506" s="818" t="s">
        <v>4783</v>
      </c>
      <c r="E1506" s="819" t="s">
        <v>3147</v>
      </c>
      <c r="F1506" s="737" t="s">
        <v>3126</v>
      </c>
      <c r="G1506" s="737" t="s">
        <v>3451</v>
      </c>
      <c r="H1506" s="737" t="s">
        <v>555</v>
      </c>
      <c r="I1506" s="737" t="s">
        <v>722</v>
      </c>
      <c r="J1506" s="737" t="s">
        <v>723</v>
      </c>
      <c r="K1506" s="737" t="s">
        <v>3452</v>
      </c>
      <c r="L1506" s="738">
        <v>0</v>
      </c>
      <c r="M1506" s="738">
        <v>0</v>
      </c>
      <c r="N1506" s="737">
        <v>2</v>
      </c>
      <c r="O1506" s="820">
        <v>1</v>
      </c>
      <c r="P1506" s="738">
        <v>0</v>
      </c>
      <c r="Q1506" s="753"/>
      <c r="R1506" s="737">
        <v>2</v>
      </c>
      <c r="S1506" s="753">
        <v>1</v>
      </c>
      <c r="T1506" s="820">
        <v>1</v>
      </c>
      <c r="U1506" s="776">
        <v>1</v>
      </c>
    </row>
    <row r="1507" spans="1:21" ht="14.4" customHeight="1" x14ac:dyDescent="0.3">
      <c r="A1507" s="736">
        <v>21</v>
      </c>
      <c r="B1507" s="737" t="s">
        <v>2715</v>
      </c>
      <c r="C1507" s="737" t="s">
        <v>3131</v>
      </c>
      <c r="D1507" s="818" t="s">
        <v>4783</v>
      </c>
      <c r="E1507" s="819" t="s">
        <v>3147</v>
      </c>
      <c r="F1507" s="737" t="s">
        <v>3126</v>
      </c>
      <c r="G1507" s="737" t="s">
        <v>3828</v>
      </c>
      <c r="H1507" s="737" t="s">
        <v>555</v>
      </c>
      <c r="I1507" s="737" t="s">
        <v>4421</v>
      </c>
      <c r="J1507" s="737" t="s">
        <v>4422</v>
      </c>
      <c r="K1507" s="737" t="s">
        <v>4423</v>
      </c>
      <c r="L1507" s="738">
        <v>141.62</v>
      </c>
      <c r="M1507" s="738">
        <v>708.1</v>
      </c>
      <c r="N1507" s="737">
        <v>5</v>
      </c>
      <c r="O1507" s="820">
        <v>3</v>
      </c>
      <c r="P1507" s="738">
        <v>141.62</v>
      </c>
      <c r="Q1507" s="753">
        <v>0.2</v>
      </c>
      <c r="R1507" s="737">
        <v>1</v>
      </c>
      <c r="S1507" s="753">
        <v>0.2</v>
      </c>
      <c r="T1507" s="820">
        <v>1</v>
      </c>
      <c r="U1507" s="776">
        <v>0.33333333333333331</v>
      </c>
    </row>
    <row r="1508" spans="1:21" ht="14.4" customHeight="1" x14ac:dyDescent="0.3">
      <c r="A1508" s="736">
        <v>21</v>
      </c>
      <c r="B1508" s="737" t="s">
        <v>2715</v>
      </c>
      <c r="C1508" s="737" t="s">
        <v>3131</v>
      </c>
      <c r="D1508" s="818" t="s">
        <v>4783</v>
      </c>
      <c r="E1508" s="819" t="s">
        <v>3147</v>
      </c>
      <c r="F1508" s="737" t="s">
        <v>3126</v>
      </c>
      <c r="G1508" s="737" t="s">
        <v>3240</v>
      </c>
      <c r="H1508" s="737" t="s">
        <v>555</v>
      </c>
      <c r="I1508" s="737" t="s">
        <v>875</v>
      </c>
      <c r="J1508" s="737" t="s">
        <v>876</v>
      </c>
      <c r="K1508" s="737" t="s">
        <v>3241</v>
      </c>
      <c r="L1508" s="738">
        <v>53.57</v>
      </c>
      <c r="M1508" s="738">
        <v>374.99</v>
      </c>
      <c r="N1508" s="737">
        <v>7</v>
      </c>
      <c r="O1508" s="820">
        <v>2.5</v>
      </c>
      <c r="P1508" s="738">
        <v>374.99</v>
      </c>
      <c r="Q1508" s="753">
        <v>1</v>
      </c>
      <c r="R1508" s="737">
        <v>7</v>
      </c>
      <c r="S1508" s="753">
        <v>1</v>
      </c>
      <c r="T1508" s="820">
        <v>2.5</v>
      </c>
      <c r="U1508" s="776">
        <v>1</v>
      </c>
    </row>
    <row r="1509" spans="1:21" ht="14.4" customHeight="1" x14ac:dyDescent="0.3">
      <c r="A1509" s="736">
        <v>21</v>
      </c>
      <c r="B1509" s="737" t="s">
        <v>2715</v>
      </c>
      <c r="C1509" s="737" t="s">
        <v>3131</v>
      </c>
      <c r="D1509" s="818" t="s">
        <v>4783</v>
      </c>
      <c r="E1509" s="819" t="s">
        <v>3147</v>
      </c>
      <c r="F1509" s="737" t="s">
        <v>3126</v>
      </c>
      <c r="G1509" s="737" t="s">
        <v>3643</v>
      </c>
      <c r="H1509" s="737" t="s">
        <v>1499</v>
      </c>
      <c r="I1509" s="737" t="s">
        <v>2267</v>
      </c>
      <c r="J1509" s="737" t="s">
        <v>616</v>
      </c>
      <c r="K1509" s="737" t="s">
        <v>3044</v>
      </c>
      <c r="L1509" s="738">
        <v>24.22</v>
      </c>
      <c r="M1509" s="738">
        <v>48.44</v>
      </c>
      <c r="N1509" s="737">
        <v>2</v>
      </c>
      <c r="O1509" s="820">
        <v>0.5</v>
      </c>
      <c r="P1509" s="738">
        <v>48.44</v>
      </c>
      <c r="Q1509" s="753">
        <v>1</v>
      </c>
      <c r="R1509" s="737">
        <v>2</v>
      </c>
      <c r="S1509" s="753">
        <v>1</v>
      </c>
      <c r="T1509" s="820">
        <v>0.5</v>
      </c>
      <c r="U1509" s="776">
        <v>1</v>
      </c>
    </row>
    <row r="1510" spans="1:21" ht="14.4" customHeight="1" x14ac:dyDescent="0.3">
      <c r="A1510" s="736">
        <v>21</v>
      </c>
      <c r="B1510" s="737" t="s">
        <v>2715</v>
      </c>
      <c r="C1510" s="737" t="s">
        <v>3131</v>
      </c>
      <c r="D1510" s="818" t="s">
        <v>4783</v>
      </c>
      <c r="E1510" s="819" t="s">
        <v>3147</v>
      </c>
      <c r="F1510" s="737" t="s">
        <v>3126</v>
      </c>
      <c r="G1510" s="737" t="s">
        <v>3643</v>
      </c>
      <c r="H1510" s="737" t="s">
        <v>1499</v>
      </c>
      <c r="I1510" s="737" t="s">
        <v>3644</v>
      </c>
      <c r="J1510" s="737" t="s">
        <v>616</v>
      </c>
      <c r="K1510" s="737" t="s">
        <v>2922</v>
      </c>
      <c r="L1510" s="738">
        <v>48.42</v>
      </c>
      <c r="M1510" s="738">
        <v>48.42</v>
      </c>
      <c r="N1510" s="737">
        <v>1</v>
      </c>
      <c r="O1510" s="820">
        <v>0.5</v>
      </c>
      <c r="P1510" s="738">
        <v>48.42</v>
      </c>
      <c r="Q1510" s="753">
        <v>1</v>
      </c>
      <c r="R1510" s="737">
        <v>1</v>
      </c>
      <c r="S1510" s="753">
        <v>1</v>
      </c>
      <c r="T1510" s="820">
        <v>0.5</v>
      </c>
      <c r="U1510" s="776">
        <v>1</v>
      </c>
    </row>
    <row r="1511" spans="1:21" ht="14.4" customHeight="1" x14ac:dyDescent="0.3">
      <c r="A1511" s="736">
        <v>21</v>
      </c>
      <c r="B1511" s="737" t="s">
        <v>2715</v>
      </c>
      <c r="C1511" s="737" t="s">
        <v>3131</v>
      </c>
      <c r="D1511" s="818" t="s">
        <v>4783</v>
      </c>
      <c r="E1511" s="819" t="s">
        <v>3147</v>
      </c>
      <c r="F1511" s="737" t="s">
        <v>3126</v>
      </c>
      <c r="G1511" s="737" t="s">
        <v>3257</v>
      </c>
      <c r="H1511" s="737" t="s">
        <v>555</v>
      </c>
      <c r="I1511" s="737" t="s">
        <v>3261</v>
      </c>
      <c r="J1511" s="737" t="s">
        <v>3262</v>
      </c>
      <c r="K1511" s="737" t="s">
        <v>3263</v>
      </c>
      <c r="L1511" s="738">
        <v>205.84</v>
      </c>
      <c r="M1511" s="738">
        <v>205.84</v>
      </c>
      <c r="N1511" s="737">
        <v>1</v>
      </c>
      <c r="O1511" s="820">
        <v>0.5</v>
      </c>
      <c r="P1511" s="738">
        <v>205.84</v>
      </c>
      <c r="Q1511" s="753">
        <v>1</v>
      </c>
      <c r="R1511" s="737">
        <v>1</v>
      </c>
      <c r="S1511" s="753">
        <v>1</v>
      </c>
      <c r="T1511" s="820">
        <v>0.5</v>
      </c>
      <c r="U1511" s="776">
        <v>1</v>
      </c>
    </row>
    <row r="1512" spans="1:21" ht="14.4" customHeight="1" x14ac:dyDescent="0.3">
      <c r="A1512" s="736">
        <v>21</v>
      </c>
      <c r="B1512" s="737" t="s">
        <v>2715</v>
      </c>
      <c r="C1512" s="737" t="s">
        <v>3131</v>
      </c>
      <c r="D1512" s="818" t="s">
        <v>4783</v>
      </c>
      <c r="E1512" s="819" t="s">
        <v>3147</v>
      </c>
      <c r="F1512" s="737" t="s">
        <v>3126</v>
      </c>
      <c r="G1512" s="737" t="s">
        <v>3257</v>
      </c>
      <c r="H1512" s="737" t="s">
        <v>555</v>
      </c>
      <c r="I1512" s="737" t="s">
        <v>3396</v>
      </c>
      <c r="J1512" s="737" t="s">
        <v>1468</v>
      </c>
      <c r="K1512" s="737" t="s">
        <v>3260</v>
      </c>
      <c r="L1512" s="738">
        <v>185.26</v>
      </c>
      <c r="M1512" s="738">
        <v>370.52</v>
      </c>
      <c r="N1512" s="737">
        <v>2</v>
      </c>
      <c r="O1512" s="820">
        <v>1.5</v>
      </c>
      <c r="P1512" s="738">
        <v>185.26</v>
      </c>
      <c r="Q1512" s="753">
        <v>0.5</v>
      </c>
      <c r="R1512" s="737">
        <v>1</v>
      </c>
      <c r="S1512" s="753">
        <v>0.5</v>
      </c>
      <c r="T1512" s="820">
        <v>0.5</v>
      </c>
      <c r="U1512" s="776">
        <v>0.33333333333333331</v>
      </c>
    </row>
    <row r="1513" spans="1:21" ht="14.4" customHeight="1" x14ac:dyDescent="0.3">
      <c r="A1513" s="736">
        <v>21</v>
      </c>
      <c r="B1513" s="737" t="s">
        <v>2715</v>
      </c>
      <c r="C1513" s="737" t="s">
        <v>3131</v>
      </c>
      <c r="D1513" s="818" t="s">
        <v>4783</v>
      </c>
      <c r="E1513" s="819" t="s">
        <v>3147</v>
      </c>
      <c r="F1513" s="737" t="s">
        <v>3126</v>
      </c>
      <c r="G1513" s="737" t="s">
        <v>3266</v>
      </c>
      <c r="H1513" s="737" t="s">
        <v>1499</v>
      </c>
      <c r="I1513" s="737" t="s">
        <v>1685</v>
      </c>
      <c r="J1513" s="737" t="s">
        <v>1686</v>
      </c>
      <c r="K1513" s="737" t="s">
        <v>2829</v>
      </c>
      <c r="L1513" s="738">
        <v>668.54</v>
      </c>
      <c r="M1513" s="738">
        <v>1337.08</v>
      </c>
      <c r="N1513" s="737">
        <v>2</v>
      </c>
      <c r="O1513" s="820">
        <v>0.5</v>
      </c>
      <c r="P1513" s="738">
        <v>1337.08</v>
      </c>
      <c r="Q1513" s="753">
        <v>1</v>
      </c>
      <c r="R1513" s="737">
        <v>2</v>
      </c>
      <c r="S1513" s="753">
        <v>1</v>
      </c>
      <c r="T1513" s="820">
        <v>0.5</v>
      </c>
      <c r="U1513" s="776">
        <v>1</v>
      </c>
    </row>
    <row r="1514" spans="1:21" ht="14.4" customHeight="1" x14ac:dyDescent="0.3">
      <c r="A1514" s="736">
        <v>21</v>
      </c>
      <c r="B1514" s="737" t="s">
        <v>2715</v>
      </c>
      <c r="C1514" s="737" t="s">
        <v>3131</v>
      </c>
      <c r="D1514" s="818" t="s">
        <v>4783</v>
      </c>
      <c r="E1514" s="819" t="s">
        <v>3147</v>
      </c>
      <c r="F1514" s="737" t="s">
        <v>3126</v>
      </c>
      <c r="G1514" s="737" t="s">
        <v>3266</v>
      </c>
      <c r="H1514" s="737" t="s">
        <v>555</v>
      </c>
      <c r="I1514" s="737" t="s">
        <v>3397</v>
      </c>
      <c r="J1514" s="737" t="s">
        <v>1686</v>
      </c>
      <c r="K1514" s="737" t="s">
        <v>3398</v>
      </c>
      <c r="L1514" s="738">
        <v>0</v>
      </c>
      <c r="M1514" s="738">
        <v>0</v>
      </c>
      <c r="N1514" s="737">
        <v>1</v>
      </c>
      <c r="O1514" s="820">
        <v>0.5</v>
      </c>
      <c r="P1514" s="738">
        <v>0</v>
      </c>
      <c r="Q1514" s="753"/>
      <c r="R1514" s="737">
        <v>1</v>
      </c>
      <c r="S1514" s="753">
        <v>1</v>
      </c>
      <c r="T1514" s="820">
        <v>0.5</v>
      </c>
      <c r="U1514" s="776">
        <v>1</v>
      </c>
    </row>
    <row r="1515" spans="1:21" ht="14.4" customHeight="1" x14ac:dyDescent="0.3">
      <c r="A1515" s="736">
        <v>21</v>
      </c>
      <c r="B1515" s="737" t="s">
        <v>2715</v>
      </c>
      <c r="C1515" s="737" t="s">
        <v>3131</v>
      </c>
      <c r="D1515" s="818" t="s">
        <v>4783</v>
      </c>
      <c r="E1515" s="819" t="s">
        <v>3147</v>
      </c>
      <c r="F1515" s="737" t="s">
        <v>3126</v>
      </c>
      <c r="G1515" s="737" t="s">
        <v>3399</v>
      </c>
      <c r="H1515" s="737" t="s">
        <v>555</v>
      </c>
      <c r="I1515" s="737" t="s">
        <v>4561</v>
      </c>
      <c r="J1515" s="737" t="s">
        <v>2924</v>
      </c>
      <c r="K1515" s="737" t="s">
        <v>3401</v>
      </c>
      <c r="L1515" s="738">
        <v>3354.59</v>
      </c>
      <c r="M1515" s="738">
        <v>6709.18</v>
      </c>
      <c r="N1515" s="737">
        <v>2</v>
      </c>
      <c r="O1515" s="820">
        <v>1</v>
      </c>
      <c r="P1515" s="738">
        <v>6709.18</v>
      </c>
      <c r="Q1515" s="753">
        <v>1</v>
      </c>
      <c r="R1515" s="737">
        <v>2</v>
      </c>
      <c r="S1515" s="753">
        <v>1</v>
      </c>
      <c r="T1515" s="820">
        <v>1</v>
      </c>
      <c r="U1515" s="776">
        <v>1</v>
      </c>
    </row>
    <row r="1516" spans="1:21" ht="14.4" customHeight="1" x14ac:dyDescent="0.3">
      <c r="A1516" s="736">
        <v>21</v>
      </c>
      <c r="B1516" s="737" t="s">
        <v>2715</v>
      </c>
      <c r="C1516" s="737" t="s">
        <v>3131</v>
      </c>
      <c r="D1516" s="818" t="s">
        <v>4783</v>
      </c>
      <c r="E1516" s="819" t="s">
        <v>3147</v>
      </c>
      <c r="F1516" s="737" t="s">
        <v>3126</v>
      </c>
      <c r="G1516" s="737" t="s">
        <v>3399</v>
      </c>
      <c r="H1516" s="737" t="s">
        <v>555</v>
      </c>
      <c r="I1516" s="737" t="s">
        <v>3839</v>
      </c>
      <c r="J1516" s="737" t="s">
        <v>2924</v>
      </c>
      <c r="K1516" s="737" t="s">
        <v>3403</v>
      </c>
      <c r="L1516" s="738">
        <v>583.70000000000005</v>
      </c>
      <c r="M1516" s="738">
        <v>2918.5</v>
      </c>
      <c r="N1516" s="737">
        <v>5</v>
      </c>
      <c r="O1516" s="820">
        <v>2</v>
      </c>
      <c r="P1516" s="738">
        <v>2918.5</v>
      </c>
      <c r="Q1516" s="753">
        <v>1</v>
      </c>
      <c r="R1516" s="737">
        <v>5</v>
      </c>
      <c r="S1516" s="753">
        <v>1</v>
      </c>
      <c r="T1516" s="820">
        <v>2</v>
      </c>
      <c r="U1516" s="776">
        <v>1</v>
      </c>
    </row>
    <row r="1517" spans="1:21" ht="14.4" customHeight="1" x14ac:dyDescent="0.3">
      <c r="A1517" s="736">
        <v>21</v>
      </c>
      <c r="B1517" s="737" t="s">
        <v>2715</v>
      </c>
      <c r="C1517" s="737" t="s">
        <v>3131</v>
      </c>
      <c r="D1517" s="818" t="s">
        <v>4783</v>
      </c>
      <c r="E1517" s="819" t="s">
        <v>3147</v>
      </c>
      <c r="F1517" s="737" t="s">
        <v>3126</v>
      </c>
      <c r="G1517" s="737" t="s">
        <v>3399</v>
      </c>
      <c r="H1517" s="737" t="s">
        <v>555</v>
      </c>
      <c r="I1517" s="737" t="s">
        <v>3649</v>
      </c>
      <c r="J1517" s="737" t="s">
        <v>2924</v>
      </c>
      <c r="K1517" s="737" t="s">
        <v>3052</v>
      </c>
      <c r="L1517" s="738">
        <v>1677.3</v>
      </c>
      <c r="M1517" s="738">
        <v>5031.8999999999996</v>
      </c>
      <c r="N1517" s="737">
        <v>3</v>
      </c>
      <c r="O1517" s="820">
        <v>1</v>
      </c>
      <c r="P1517" s="738">
        <v>5031.8999999999996</v>
      </c>
      <c r="Q1517" s="753">
        <v>1</v>
      </c>
      <c r="R1517" s="737">
        <v>3</v>
      </c>
      <c r="S1517" s="753">
        <v>1</v>
      </c>
      <c r="T1517" s="820">
        <v>1</v>
      </c>
      <c r="U1517" s="776">
        <v>1</v>
      </c>
    </row>
    <row r="1518" spans="1:21" ht="14.4" customHeight="1" x14ac:dyDescent="0.3">
      <c r="A1518" s="736">
        <v>21</v>
      </c>
      <c r="B1518" s="737" t="s">
        <v>2715</v>
      </c>
      <c r="C1518" s="737" t="s">
        <v>3131</v>
      </c>
      <c r="D1518" s="818" t="s">
        <v>4783</v>
      </c>
      <c r="E1518" s="819" t="s">
        <v>3147</v>
      </c>
      <c r="F1518" s="737" t="s">
        <v>3126</v>
      </c>
      <c r="G1518" s="737" t="s">
        <v>3399</v>
      </c>
      <c r="H1518" s="737" t="s">
        <v>1499</v>
      </c>
      <c r="I1518" s="737" t="s">
        <v>3400</v>
      </c>
      <c r="J1518" s="737" t="s">
        <v>3051</v>
      </c>
      <c r="K1518" s="737" t="s">
        <v>3401</v>
      </c>
      <c r="L1518" s="738">
        <v>3354.59</v>
      </c>
      <c r="M1518" s="738">
        <v>6709.18</v>
      </c>
      <c r="N1518" s="737">
        <v>2</v>
      </c>
      <c r="O1518" s="820">
        <v>1</v>
      </c>
      <c r="P1518" s="738">
        <v>6709.18</v>
      </c>
      <c r="Q1518" s="753">
        <v>1</v>
      </c>
      <c r="R1518" s="737">
        <v>2</v>
      </c>
      <c r="S1518" s="753">
        <v>1</v>
      </c>
      <c r="T1518" s="820">
        <v>1</v>
      </c>
      <c r="U1518" s="776">
        <v>1</v>
      </c>
    </row>
    <row r="1519" spans="1:21" ht="14.4" customHeight="1" x14ac:dyDescent="0.3">
      <c r="A1519" s="736">
        <v>21</v>
      </c>
      <c r="B1519" s="737" t="s">
        <v>2715</v>
      </c>
      <c r="C1519" s="737" t="s">
        <v>3131</v>
      </c>
      <c r="D1519" s="818" t="s">
        <v>4783</v>
      </c>
      <c r="E1519" s="819" t="s">
        <v>3147</v>
      </c>
      <c r="F1519" s="737" t="s">
        <v>3126</v>
      </c>
      <c r="G1519" s="737" t="s">
        <v>3399</v>
      </c>
      <c r="H1519" s="737" t="s">
        <v>555</v>
      </c>
      <c r="I1519" s="737" t="s">
        <v>4562</v>
      </c>
      <c r="J1519" s="737" t="s">
        <v>2924</v>
      </c>
      <c r="K1519" s="737" t="s">
        <v>4563</v>
      </c>
      <c r="L1519" s="738">
        <v>0</v>
      </c>
      <c r="M1519" s="738">
        <v>0</v>
      </c>
      <c r="N1519" s="737">
        <v>5</v>
      </c>
      <c r="O1519" s="820">
        <v>1</v>
      </c>
      <c r="P1519" s="738">
        <v>0</v>
      </c>
      <c r="Q1519" s="753"/>
      <c r="R1519" s="737">
        <v>5</v>
      </c>
      <c r="S1519" s="753">
        <v>1</v>
      </c>
      <c r="T1519" s="820">
        <v>1</v>
      </c>
      <c r="U1519" s="776">
        <v>1</v>
      </c>
    </row>
    <row r="1520" spans="1:21" ht="14.4" customHeight="1" x14ac:dyDescent="0.3">
      <c r="A1520" s="736">
        <v>21</v>
      </c>
      <c r="B1520" s="737" t="s">
        <v>2715</v>
      </c>
      <c r="C1520" s="737" t="s">
        <v>3131</v>
      </c>
      <c r="D1520" s="818" t="s">
        <v>4783</v>
      </c>
      <c r="E1520" s="819" t="s">
        <v>3147</v>
      </c>
      <c r="F1520" s="737" t="s">
        <v>3126</v>
      </c>
      <c r="G1520" s="737" t="s">
        <v>3326</v>
      </c>
      <c r="H1520" s="737" t="s">
        <v>1499</v>
      </c>
      <c r="I1520" s="737" t="s">
        <v>4032</v>
      </c>
      <c r="J1520" s="737" t="s">
        <v>2265</v>
      </c>
      <c r="K1520" s="737" t="s">
        <v>3470</v>
      </c>
      <c r="L1520" s="738">
        <v>144.81</v>
      </c>
      <c r="M1520" s="738">
        <v>144.81</v>
      </c>
      <c r="N1520" s="737">
        <v>1</v>
      </c>
      <c r="O1520" s="820">
        <v>1</v>
      </c>
      <c r="P1520" s="738"/>
      <c r="Q1520" s="753">
        <v>0</v>
      </c>
      <c r="R1520" s="737"/>
      <c r="S1520" s="753">
        <v>0</v>
      </c>
      <c r="T1520" s="820"/>
      <c r="U1520" s="776">
        <v>0</v>
      </c>
    </row>
    <row r="1521" spans="1:21" ht="14.4" customHeight="1" x14ac:dyDescent="0.3">
      <c r="A1521" s="736">
        <v>21</v>
      </c>
      <c r="B1521" s="737" t="s">
        <v>2715</v>
      </c>
      <c r="C1521" s="737" t="s">
        <v>3131</v>
      </c>
      <c r="D1521" s="818" t="s">
        <v>4783</v>
      </c>
      <c r="E1521" s="819" t="s">
        <v>3147</v>
      </c>
      <c r="F1521" s="737" t="s">
        <v>3126</v>
      </c>
      <c r="G1521" s="737" t="s">
        <v>3182</v>
      </c>
      <c r="H1521" s="737" t="s">
        <v>555</v>
      </c>
      <c r="I1521" s="737" t="s">
        <v>1344</v>
      </c>
      <c r="J1521" s="737" t="s">
        <v>1345</v>
      </c>
      <c r="K1521" s="737" t="s">
        <v>3184</v>
      </c>
      <c r="L1521" s="738">
        <v>108.44</v>
      </c>
      <c r="M1521" s="738">
        <v>108.44</v>
      </c>
      <c r="N1521" s="737">
        <v>1</v>
      </c>
      <c r="O1521" s="820">
        <v>0.5</v>
      </c>
      <c r="P1521" s="738">
        <v>108.44</v>
      </c>
      <c r="Q1521" s="753">
        <v>1</v>
      </c>
      <c r="R1521" s="737">
        <v>1</v>
      </c>
      <c r="S1521" s="753">
        <v>1</v>
      </c>
      <c r="T1521" s="820">
        <v>0.5</v>
      </c>
      <c r="U1521" s="776">
        <v>1</v>
      </c>
    </row>
    <row r="1522" spans="1:21" ht="14.4" customHeight="1" x14ac:dyDescent="0.3">
      <c r="A1522" s="736">
        <v>21</v>
      </c>
      <c r="B1522" s="737" t="s">
        <v>2715</v>
      </c>
      <c r="C1522" s="737" t="s">
        <v>3131</v>
      </c>
      <c r="D1522" s="818" t="s">
        <v>4783</v>
      </c>
      <c r="E1522" s="819" t="s">
        <v>3147</v>
      </c>
      <c r="F1522" s="737" t="s">
        <v>3126</v>
      </c>
      <c r="G1522" s="737" t="s">
        <v>3182</v>
      </c>
      <c r="H1522" s="737" t="s">
        <v>555</v>
      </c>
      <c r="I1522" s="737" t="s">
        <v>3777</v>
      </c>
      <c r="J1522" s="737" t="s">
        <v>3778</v>
      </c>
      <c r="K1522" s="737" t="s">
        <v>3779</v>
      </c>
      <c r="L1522" s="738">
        <v>42.09</v>
      </c>
      <c r="M1522" s="738">
        <v>42.09</v>
      </c>
      <c r="N1522" s="737">
        <v>1</v>
      </c>
      <c r="O1522" s="820">
        <v>1</v>
      </c>
      <c r="P1522" s="738"/>
      <c r="Q1522" s="753">
        <v>0</v>
      </c>
      <c r="R1522" s="737"/>
      <c r="S1522" s="753">
        <v>0</v>
      </c>
      <c r="T1522" s="820"/>
      <c r="U1522" s="776">
        <v>0</v>
      </c>
    </row>
    <row r="1523" spans="1:21" ht="14.4" customHeight="1" x14ac:dyDescent="0.3">
      <c r="A1523" s="736">
        <v>21</v>
      </c>
      <c r="B1523" s="737" t="s">
        <v>2715</v>
      </c>
      <c r="C1523" s="737" t="s">
        <v>3131</v>
      </c>
      <c r="D1523" s="818" t="s">
        <v>4783</v>
      </c>
      <c r="E1523" s="819" t="s">
        <v>3147</v>
      </c>
      <c r="F1523" s="737" t="s">
        <v>3126</v>
      </c>
      <c r="G1523" s="737" t="s">
        <v>3272</v>
      </c>
      <c r="H1523" s="737" t="s">
        <v>555</v>
      </c>
      <c r="I1523" s="737" t="s">
        <v>3695</v>
      </c>
      <c r="J1523" s="737" t="s">
        <v>3696</v>
      </c>
      <c r="K1523" s="737" t="s">
        <v>3697</v>
      </c>
      <c r="L1523" s="738">
        <v>24.78</v>
      </c>
      <c r="M1523" s="738">
        <v>470.82000000000005</v>
      </c>
      <c r="N1523" s="737">
        <v>19</v>
      </c>
      <c r="O1523" s="820">
        <v>5.5</v>
      </c>
      <c r="P1523" s="738">
        <v>173.46</v>
      </c>
      <c r="Q1523" s="753">
        <v>0.36842105263157893</v>
      </c>
      <c r="R1523" s="737">
        <v>7</v>
      </c>
      <c r="S1523" s="753">
        <v>0.36842105263157893</v>
      </c>
      <c r="T1523" s="820">
        <v>1.5</v>
      </c>
      <c r="U1523" s="776">
        <v>0.27272727272727271</v>
      </c>
    </row>
    <row r="1524" spans="1:21" ht="14.4" customHeight="1" x14ac:dyDescent="0.3">
      <c r="A1524" s="736">
        <v>21</v>
      </c>
      <c r="B1524" s="737" t="s">
        <v>2715</v>
      </c>
      <c r="C1524" s="737" t="s">
        <v>3131</v>
      </c>
      <c r="D1524" s="818" t="s">
        <v>4783</v>
      </c>
      <c r="E1524" s="819" t="s">
        <v>3147</v>
      </c>
      <c r="F1524" s="737" t="s">
        <v>3126</v>
      </c>
      <c r="G1524" s="737" t="s">
        <v>3272</v>
      </c>
      <c r="H1524" s="737" t="s">
        <v>555</v>
      </c>
      <c r="I1524" s="737" t="s">
        <v>1068</v>
      </c>
      <c r="J1524" s="737" t="s">
        <v>3273</v>
      </c>
      <c r="K1524" s="737" t="s">
        <v>3274</v>
      </c>
      <c r="L1524" s="738">
        <v>99.11</v>
      </c>
      <c r="M1524" s="738">
        <v>891.99</v>
      </c>
      <c r="N1524" s="737">
        <v>9</v>
      </c>
      <c r="O1524" s="820">
        <v>2.5</v>
      </c>
      <c r="P1524" s="738">
        <v>891.99</v>
      </c>
      <c r="Q1524" s="753">
        <v>1</v>
      </c>
      <c r="R1524" s="737">
        <v>9</v>
      </c>
      <c r="S1524" s="753">
        <v>1</v>
      </c>
      <c r="T1524" s="820">
        <v>2.5</v>
      </c>
      <c r="U1524" s="776">
        <v>1</v>
      </c>
    </row>
    <row r="1525" spans="1:21" ht="14.4" customHeight="1" x14ac:dyDescent="0.3">
      <c r="A1525" s="736">
        <v>21</v>
      </c>
      <c r="B1525" s="737" t="s">
        <v>2715</v>
      </c>
      <c r="C1525" s="737" t="s">
        <v>3131</v>
      </c>
      <c r="D1525" s="818" t="s">
        <v>4783</v>
      </c>
      <c r="E1525" s="819" t="s">
        <v>3147</v>
      </c>
      <c r="F1525" s="737" t="s">
        <v>3126</v>
      </c>
      <c r="G1525" s="737" t="s">
        <v>3275</v>
      </c>
      <c r="H1525" s="737" t="s">
        <v>555</v>
      </c>
      <c r="I1525" s="737" t="s">
        <v>730</v>
      </c>
      <c r="J1525" s="737" t="s">
        <v>731</v>
      </c>
      <c r="K1525" s="737" t="s">
        <v>3276</v>
      </c>
      <c r="L1525" s="738">
        <v>0</v>
      </c>
      <c r="M1525" s="738">
        <v>0</v>
      </c>
      <c r="N1525" s="737">
        <v>3</v>
      </c>
      <c r="O1525" s="820">
        <v>1.5</v>
      </c>
      <c r="P1525" s="738">
        <v>0</v>
      </c>
      <c r="Q1525" s="753"/>
      <c r="R1525" s="737">
        <v>3</v>
      </c>
      <c r="S1525" s="753">
        <v>1</v>
      </c>
      <c r="T1525" s="820">
        <v>1.5</v>
      </c>
      <c r="U1525" s="776">
        <v>1</v>
      </c>
    </row>
    <row r="1526" spans="1:21" ht="14.4" customHeight="1" x14ac:dyDescent="0.3">
      <c r="A1526" s="736">
        <v>21</v>
      </c>
      <c r="B1526" s="737" t="s">
        <v>2715</v>
      </c>
      <c r="C1526" s="737" t="s">
        <v>3131</v>
      </c>
      <c r="D1526" s="818" t="s">
        <v>4783</v>
      </c>
      <c r="E1526" s="819" t="s">
        <v>3147</v>
      </c>
      <c r="F1526" s="737" t="s">
        <v>3126</v>
      </c>
      <c r="G1526" s="737" t="s">
        <v>3279</v>
      </c>
      <c r="H1526" s="737" t="s">
        <v>1499</v>
      </c>
      <c r="I1526" s="737" t="s">
        <v>1531</v>
      </c>
      <c r="J1526" s="737" t="s">
        <v>2938</v>
      </c>
      <c r="K1526" s="737" t="s">
        <v>2939</v>
      </c>
      <c r="L1526" s="738">
        <v>0</v>
      </c>
      <c r="M1526" s="738">
        <v>0</v>
      </c>
      <c r="N1526" s="737">
        <v>6</v>
      </c>
      <c r="O1526" s="820">
        <v>2</v>
      </c>
      <c r="P1526" s="738">
        <v>0</v>
      </c>
      <c r="Q1526" s="753"/>
      <c r="R1526" s="737">
        <v>4</v>
      </c>
      <c r="S1526" s="753">
        <v>0.66666666666666663</v>
      </c>
      <c r="T1526" s="820">
        <v>1</v>
      </c>
      <c r="U1526" s="776">
        <v>0.5</v>
      </c>
    </row>
    <row r="1527" spans="1:21" ht="14.4" customHeight="1" x14ac:dyDescent="0.3">
      <c r="A1527" s="736">
        <v>21</v>
      </c>
      <c r="B1527" s="737" t="s">
        <v>2715</v>
      </c>
      <c r="C1527" s="737" t="s">
        <v>3131</v>
      </c>
      <c r="D1527" s="818" t="s">
        <v>4783</v>
      </c>
      <c r="E1527" s="819" t="s">
        <v>3147</v>
      </c>
      <c r="F1527" s="737" t="s">
        <v>3126</v>
      </c>
      <c r="G1527" s="737" t="s">
        <v>3329</v>
      </c>
      <c r="H1527" s="737" t="s">
        <v>555</v>
      </c>
      <c r="I1527" s="737" t="s">
        <v>4047</v>
      </c>
      <c r="J1527" s="737" t="s">
        <v>1804</v>
      </c>
      <c r="K1527" s="737" t="s">
        <v>4048</v>
      </c>
      <c r="L1527" s="738">
        <v>66.88</v>
      </c>
      <c r="M1527" s="738">
        <v>66.88</v>
      </c>
      <c r="N1527" s="737">
        <v>1</v>
      </c>
      <c r="O1527" s="820">
        <v>1</v>
      </c>
      <c r="P1527" s="738"/>
      <c r="Q1527" s="753">
        <v>0</v>
      </c>
      <c r="R1527" s="737"/>
      <c r="S1527" s="753">
        <v>0</v>
      </c>
      <c r="T1527" s="820"/>
      <c r="U1527" s="776">
        <v>0</v>
      </c>
    </row>
    <row r="1528" spans="1:21" ht="14.4" customHeight="1" x14ac:dyDescent="0.3">
      <c r="A1528" s="736">
        <v>21</v>
      </c>
      <c r="B1528" s="737" t="s">
        <v>2715</v>
      </c>
      <c r="C1528" s="737" t="s">
        <v>3131</v>
      </c>
      <c r="D1528" s="818" t="s">
        <v>4783</v>
      </c>
      <c r="E1528" s="819" t="s">
        <v>3147</v>
      </c>
      <c r="F1528" s="737" t="s">
        <v>3126</v>
      </c>
      <c r="G1528" s="737" t="s">
        <v>3521</v>
      </c>
      <c r="H1528" s="737" t="s">
        <v>1499</v>
      </c>
      <c r="I1528" s="737" t="s">
        <v>3912</v>
      </c>
      <c r="J1528" s="737" t="s">
        <v>2916</v>
      </c>
      <c r="K1528" s="737" t="s">
        <v>3015</v>
      </c>
      <c r="L1528" s="738">
        <v>0</v>
      </c>
      <c r="M1528" s="738">
        <v>0</v>
      </c>
      <c r="N1528" s="737">
        <v>6</v>
      </c>
      <c r="O1528" s="820">
        <v>2</v>
      </c>
      <c r="P1528" s="738"/>
      <c r="Q1528" s="753"/>
      <c r="R1528" s="737"/>
      <c r="S1528" s="753">
        <v>0</v>
      </c>
      <c r="T1528" s="820"/>
      <c r="U1528" s="776">
        <v>0</v>
      </c>
    </row>
    <row r="1529" spans="1:21" ht="14.4" customHeight="1" x14ac:dyDescent="0.3">
      <c r="A1529" s="736">
        <v>21</v>
      </c>
      <c r="B1529" s="737" t="s">
        <v>2715</v>
      </c>
      <c r="C1529" s="737" t="s">
        <v>3131</v>
      </c>
      <c r="D1529" s="818" t="s">
        <v>4783</v>
      </c>
      <c r="E1529" s="819" t="s">
        <v>3147</v>
      </c>
      <c r="F1529" s="737" t="s">
        <v>3126</v>
      </c>
      <c r="G1529" s="737" t="s">
        <v>3792</v>
      </c>
      <c r="H1529" s="737" t="s">
        <v>555</v>
      </c>
      <c r="I1529" s="737" t="s">
        <v>3793</v>
      </c>
      <c r="J1529" s="737" t="s">
        <v>2056</v>
      </c>
      <c r="K1529" s="737" t="s">
        <v>3794</v>
      </c>
      <c r="L1529" s="738">
        <v>300.68</v>
      </c>
      <c r="M1529" s="738">
        <v>300.68</v>
      </c>
      <c r="N1529" s="737">
        <v>1</v>
      </c>
      <c r="O1529" s="820">
        <v>0.5</v>
      </c>
      <c r="P1529" s="738">
        <v>300.68</v>
      </c>
      <c r="Q1529" s="753">
        <v>1</v>
      </c>
      <c r="R1529" s="737">
        <v>1</v>
      </c>
      <c r="S1529" s="753">
        <v>1</v>
      </c>
      <c r="T1529" s="820">
        <v>0.5</v>
      </c>
      <c r="U1529" s="776">
        <v>1</v>
      </c>
    </row>
    <row r="1530" spans="1:21" ht="14.4" customHeight="1" x14ac:dyDescent="0.3">
      <c r="A1530" s="736">
        <v>21</v>
      </c>
      <c r="B1530" s="737" t="s">
        <v>2715</v>
      </c>
      <c r="C1530" s="737" t="s">
        <v>3131</v>
      </c>
      <c r="D1530" s="818" t="s">
        <v>4783</v>
      </c>
      <c r="E1530" s="819" t="s">
        <v>3147</v>
      </c>
      <c r="F1530" s="737" t="s">
        <v>3126</v>
      </c>
      <c r="G1530" s="737" t="s">
        <v>3185</v>
      </c>
      <c r="H1530" s="737" t="s">
        <v>555</v>
      </c>
      <c r="I1530" s="737" t="s">
        <v>4564</v>
      </c>
      <c r="J1530" s="737" t="s">
        <v>3920</v>
      </c>
      <c r="K1530" s="737" t="s">
        <v>4565</v>
      </c>
      <c r="L1530" s="738">
        <v>0</v>
      </c>
      <c r="M1530" s="738">
        <v>0</v>
      </c>
      <c r="N1530" s="737">
        <v>2</v>
      </c>
      <c r="O1530" s="820">
        <v>1</v>
      </c>
      <c r="P1530" s="738">
        <v>0</v>
      </c>
      <c r="Q1530" s="753"/>
      <c r="R1530" s="737">
        <v>2</v>
      </c>
      <c r="S1530" s="753">
        <v>1</v>
      </c>
      <c r="T1530" s="820">
        <v>1</v>
      </c>
      <c r="U1530" s="776">
        <v>1</v>
      </c>
    </row>
    <row r="1531" spans="1:21" ht="14.4" customHeight="1" x14ac:dyDescent="0.3">
      <c r="A1531" s="736">
        <v>21</v>
      </c>
      <c r="B1531" s="737" t="s">
        <v>2715</v>
      </c>
      <c r="C1531" s="737" t="s">
        <v>3131</v>
      </c>
      <c r="D1531" s="818" t="s">
        <v>4783</v>
      </c>
      <c r="E1531" s="819" t="s">
        <v>3147</v>
      </c>
      <c r="F1531" s="737" t="s">
        <v>3126</v>
      </c>
      <c r="G1531" s="737" t="s">
        <v>3185</v>
      </c>
      <c r="H1531" s="737" t="s">
        <v>555</v>
      </c>
      <c r="I1531" s="737" t="s">
        <v>1915</v>
      </c>
      <c r="J1531" s="737" t="s">
        <v>3920</v>
      </c>
      <c r="K1531" s="737" t="s">
        <v>3921</v>
      </c>
      <c r="L1531" s="738">
        <v>151.62</v>
      </c>
      <c r="M1531" s="738">
        <v>151.62</v>
      </c>
      <c r="N1531" s="737">
        <v>1</v>
      </c>
      <c r="O1531" s="820">
        <v>1</v>
      </c>
      <c r="P1531" s="738">
        <v>151.62</v>
      </c>
      <c r="Q1531" s="753">
        <v>1</v>
      </c>
      <c r="R1531" s="737">
        <v>1</v>
      </c>
      <c r="S1531" s="753">
        <v>1</v>
      </c>
      <c r="T1531" s="820">
        <v>1</v>
      </c>
      <c r="U1531" s="776">
        <v>1</v>
      </c>
    </row>
    <row r="1532" spans="1:21" ht="14.4" customHeight="1" x14ac:dyDescent="0.3">
      <c r="A1532" s="736">
        <v>21</v>
      </c>
      <c r="B1532" s="737" t="s">
        <v>2715</v>
      </c>
      <c r="C1532" s="737" t="s">
        <v>3131</v>
      </c>
      <c r="D1532" s="818" t="s">
        <v>4783</v>
      </c>
      <c r="E1532" s="819" t="s">
        <v>3147</v>
      </c>
      <c r="F1532" s="737" t="s">
        <v>3126</v>
      </c>
      <c r="G1532" s="737" t="s">
        <v>3185</v>
      </c>
      <c r="H1532" s="737" t="s">
        <v>555</v>
      </c>
      <c r="I1532" s="737" t="s">
        <v>4566</v>
      </c>
      <c r="J1532" s="737" t="s">
        <v>3920</v>
      </c>
      <c r="K1532" s="737" t="s">
        <v>4567</v>
      </c>
      <c r="L1532" s="738">
        <v>0</v>
      </c>
      <c r="M1532" s="738">
        <v>0</v>
      </c>
      <c r="N1532" s="737">
        <v>1</v>
      </c>
      <c r="O1532" s="820">
        <v>1</v>
      </c>
      <c r="P1532" s="738">
        <v>0</v>
      </c>
      <c r="Q1532" s="753"/>
      <c r="R1532" s="737">
        <v>1</v>
      </c>
      <c r="S1532" s="753">
        <v>1</v>
      </c>
      <c r="T1532" s="820">
        <v>1</v>
      </c>
      <c r="U1532" s="776">
        <v>1</v>
      </c>
    </row>
    <row r="1533" spans="1:21" ht="14.4" customHeight="1" x14ac:dyDescent="0.3">
      <c r="A1533" s="736">
        <v>21</v>
      </c>
      <c r="B1533" s="737" t="s">
        <v>2715</v>
      </c>
      <c r="C1533" s="737" t="s">
        <v>3131</v>
      </c>
      <c r="D1533" s="818" t="s">
        <v>4783</v>
      </c>
      <c r="E1533" s="819" t="s">
        <v>3147</v>
      </c>
      <c r="F1533" s="737" t="s">
        <v>3126</v>
      </c>
      <c r="G1533" s="737" t="s">
        <v>3338</v>
      </c>
      <c r="H1533" s="737" t="s">
        <v>1499</v>
      </c>
      <c r="I1533" s="737" t="s">
        <v>3339</v>
      </c>
      <c r="J1533" s="737" t="s">
        <v>1699</v>
      </c>
      <c r="K1533" s="737" t="s">
        <v>3340</v>
      </c>
      <c r="L1533" s="738">
        <v>0</v>
      </c>
      <c r="M1533" s="738">
        <v>0</v>
      </c>
      <c r="N1533" s="737">
        <v>1</v>
      </c>
      <c r="O1533" s="820">
        <v>1</v>
      </c>
      <c r="P1533" s="738">
        <v>0</v>
      </c>
      <c r="Q1533" s="753"/>
      <c r="R1533" s="737">
        <v>1</v>
      </c>
      <c r="S1533" s="753">
        <v>1</v>
      </c>
      <c r="T1533" s="820">
        <v>1</v>
      </c>
      <c r="U1533" s="776">
        <v>1</v>
      </c>
    </row>
    <row r="1534" spans="1:21" ht="14.4" customHeight="1" x14ac:dyDescent="0.3">
      <c r="A1534" s="736">
        <v>21</v>
      </c>
      <c r="B1534" s="737" t="s">
        <v>2715</v>
      </c>
      <c r="C1534" s="737" t="s">
        <v>3131</v>
      </c>
      <c r="D1534" s="818" t="s">
        <v>4783</v>
      </c>
      <c r="E1534" s="819" t="s">
        <v>3147</v>
      </c>
      <c r="F1534" s="737" t="s">
        <v>3126</v>
      </c>
      <c r="G1534" s="737" t="s">
        <v>3338</v>
      </c>
      <c r="H1534" s="737" t="s">
        <v>555</v>
      </c>
      <c r="I1534" s="737" t="s">
        <v>3926</v>
      </c>
      <c r="J1534" s="737" t="s">
        <v>3721</v>
      </c>
      <c r="K1534" s="737" t="s">
        <v>3340</v>
      </c>
      <c r="L1534" s="738">
        <v>0</v>
      </c>
      <c r="M1534" s="738">
        <v>0</v>
      </c>
      <c r="N1534" s="737">
        <v>2</v>
      </c>
      <c r="O1534" s="820">
        <v>1</v>
      </c>
      <c r="P1534" s="738"/>
      <c r="Q1534" s="753"/>
      <c r="R1534" s="737"/>
      <c r="S1534" s="753">
        <v>0</v>
      </c>
      <c r="T1534" s="820"/>
      <c r="U1534" s="776">
        <v>0</v>
      </c>
    </row>
    <row r="1535" spans="1:21" ht="14.4" customHeight="1" x14ac:dyDescent="0.3">
      <c r="A1535" s="736">
        <v>21</v>
      </c>
      <c r="B1535" s="737" t="s">
        <v>2715</v>
      </c>
      <c r="C1535" s="737" t="s">
        <v>3131</v>
      </c>
      <c r="D1535" s="818" t="s">
        <v>4783</v>
      </c>
      <c r="E1535" s="819" t="s">
        <v>3147</v>
      </c>
      <c r="F1535" s="737" t="s">
        <v>3126</v>
      </c>
      <c r="G1535" s="737" t="s">
        <v>4459</v>
      </c>
      <c r="H1535" s="737" t="s">
        <v>1499</v>
      </c>
      <c r="I1535" s="737" t="s">
        <v>4460</v>
      </c>
      <c r="J1535" s="737" t="s">
        <v>4461</v>
      </c>
      <c r="K1535" s="737" t="s">
        <v>4462</v>
      </c>
      <c r="L1535" s="738">
        <v>46118.83</v>
      </c>
      <c r="M1535" s="738">
        <v>691782.45000000007</v>
      </c>
      <c r="N1535" s="737">
        <v>15</v>
      </c>
      <c r="O1535" s="820">
        <v>3</v>
      </c>
      <c r="P1535" s="738"/>
      <c r="Q1535" s="753">
        <v>0</v>
      </c>
      <c r="R1535" s="737"/>
      <c r="S1535" s="753">
        <v>0</v>
      </c>
      <c r="T1535" s="820"/>
      <c r="U1535" s="776">
        <v>0</v>
      </c>
    </row>
    <row r="1536" spans="1:21" ht="14.4" customHeight="1" x14ac:dyDescent="0.3">
      <c r="A1536" s="736">
        <v>21</v>
      </c>
      <c r="B1536" s="737" t="s">
        <v>2715</v>
      </c>
      <c r="C1536" s="737" t="s">
        <v>3131</v>
      </c>
      <c r="D1536" s="818" t="s">
        <v>4783</v>
      </c>
      <c r="E1536" s="819" t="s">
        <v>3147</v>
      </c>
      <c r="F1536" s="737" t="s">
        <v>3128</v>
      </c>
      <c r="G1536" s="737" t="s">
        <v>3420</v>
      </c>
      <c r="H1536" s="737" t="s">
        <v>555</v>
      </c>
      <c r="I1536" s="737" t="s">
        <v>3421</v>
      </c>
      <c r="J1536" s="737" t="s">
        <v>3422</v>
      </c>
      <c r="K1536" s="737" t="s">
        <v>3423</v>
      </c>
      <c r="L1536" s="738">
        <v>1267.1300000000001</v>
      </c>
      <c r="M1536" s="738">
        <v>2534.2600000000002</v>
      </c>
      <c r="N1536" s="737">
        <v>2</v>
      </c>
      <c r="O1536" s="820">
        <v>1</v>
      </c>
      <c r="P1536" s="738"/>
      <c r="Q1536" s="753">
        <v>0</v>
      </c>
      <c r="R1536" s="737"/>
      <c r="S1536" s="753">
        <v>0</v>
      </c>
      <c r="T1536" s="820"/>
      <c r="U1536" s="776">
        <v>0</v>
      </c>
    </row>
    <row r="1537" spans="1:21" ht="14.4" customHeight="1" x14ac:dyDescent="0.3">
      <c r="A1537" s="736">
        <v>21</v>
      </c>
      <c r="B1537" s="737" t="s">
        <v>2715</v>
      </c>
      <c r="C1537" s="737" t="s">
        <v>3131</v>
      </c>
      <c r="D1537" s="818" t="s">
        <v>4783</v>
      </c>
      <c r="E1537" s="819" t="s">
        <v>3157</v>
      </c>
      <c r="F1537" s="737" t="s">
        <v>3126</v>
      </c>
      <c r="G1537" s="737" t="s">
        <v>3302</v>
      </c>
      <c r="H1537" s="737" t="s">
        <v>555</v>
      </c>
      <c r="I1537" s="737" t="s">
        <v>2080</v>
      </c>
      <c r="J1537" s="737" t="s">
        <v>3367</v>
      </c>
      <c r="K1537" s="737" t="s">
        <v>3368</v>
      </c>
      <c r="L1537" s="738">
        <v>5322.08</v>
      </c>
      <c r="M1537" s="738">
        <v>5322.08</v>
      </c>
      <c r="N1537" s="737">
        <v>1</v>
      </c>
      <c r="O1537" s="820">
        <v>1</v>
      </c>
      <c r="P1537" s="738">
        <v>5322.08</v>
      </c>
      <c r="Q1537" s="753">
        <v>1</v>
      </c>
      <c r="R1537" s="737">
        <v>1</v>
      </c>
      <c r="S1537" s="753">
        <v>1</v>
      </c>
      <c r="T1537" s="820">
        <v>1</v>
      </c>
      <c r="U1537" s="776">
        <v>1</v>
      </c>
    </row>
    <row r="1538" spans="1:21" ht="14.4" customHeight="1" x14ac:dyDescent="0.3">
      <c r="A1538" s="736">
        <v>21</v>
      </c>
      <c r="B1538" s="737" t="s">
        <v>2715</v>
      </c>
      <c r="C1538" s="737" t="s">
        <v>3131</v>
      </c>
      <c r="D1538" s="818" t="s">
        <v>4783</v>
      </c>
      <c r="E1538" s="819" t="s">
        <v>3157</v>
      </c>
      <c r="F1538" s="737" t="s">
        <v>3126</v>
      </c>
      <c r="G1538" s="737" t="s">
        <v>3302</v>
      </c>
      <c r="H1538" s="737" t="s">
        <v>555</v>
      </c>
      <c r="I1538" s="737" t="s">
        <v>588</v>
      </c>
      <c r="J1538" s="737" t="s">
        <v>2932</v>
      </c>
      <c r="K1538" s="737" t="s">
        <v>3303</v>
      </c>
      <c r="L1538" s="738">
        <v>484.75</v>
      </c>
      <c r="M1538" s="738">
        <v>969.5</v>
      </c>
      <c r="N1538" s="737">
        <v>2</v>
      </c>
      <c r="O1538" s="820">
        <v>0.5</v>
      </c>
      <c r="P1538" s="738">
        <v>969.5</v>
      </c>
      <c r="Q1538" s="753">
        <v>1</v>
      </c>
      <c r="R1538" s="737">
        <v>2</v>
      </c>
      <c r="S1538" s="753">
        <v>1</v>
      </c>
      <c r="T1538" s="820">
        <v>0.5</v>
      </c>
      <c r="U1538" s="776">
        <v>1</v>
      </c>
    </row>
    <row r="1539" spans="1:21" ht="14.4" customHeight="1" x14ac:dyDescent="0.3">
      <c r="A1539" s="736">
        <v>21</v>
      </c>
      <c r="B1539" s="737" t="s">
        <v>2715</v>
      </c>
      <c r="C1539" s="737" t="s">
        <v>3131</v>
      </c>
      <c r="D1539" s="818" t="s">
        <v>4783</v>
      </c>
      <c r="E1539" s="819" t="s">
        <v>3157</v>
      </c>
      <c r="F1539" s="737" t="s">
        <v>3126</v>
      </c>
      <c r="G1539" s="737" t="s">
        <v>3302</v>
      </c>
      <c r="H1539" s="737" t="s">
        <v>555</v>
      </c>
      <c r="I1539" s="737" t="s">
        <v>3595</v>
      </c>
      <c r="J1539" s="737" t="s">
        <v>3367</v>
      </c>
      <c r="K1539" s="737" t="s">
        <v>3596</v>
      </c>
      <c r="L1539" s="738">
        <v>5322.08</v>
      </c>
      <c r="M1539" s="738">
        <v>5322.08</v>
      </c>
      <c r="N1539" s="737">
        <v>1</v>
      </c>
      <c r="O1539" s="820">
        <v>0.5</v>
      </c>
      <c r="P1539" s="738">
        <v>5322.08</v>
      </c>
      <c r="Q1539" s="753">
        <v>1</v>
      </c>
      <c r="R1539" s="737">
        <v>1</v>
      </c>
      <c r="S1539" s="753">
        <v>1</v>
      </c>
      <c r="T1539" s="820">
        <v>0.5</v>
      </c>
      <c r="U1539" s="776">
        <v>1</v>
      </c>
    </row>
    <row r="1540" spans="1:21" ht="14.4" customHeight="1" x14ac:dyDescent="0.3">
      <c r="A1540" s="736">
        <v>21</v>
      </c>
      <c r="B1540" s="737" t="s">
        <v>2715</v>
      </c>
      <c r="C1540" s="737" t="s">
        <v>3131</v>
      </c>
      <c r="D1540" s="818" t="s">
        <v>4783</v>
      </c>
      <c r="E1540" s="819" t="s">
        <v>3161</v>
      </c>
      <c r="F1540" s="737" t="s">
        <v>3126</v>
      </c>
      <c r="G1540" s="737" t="s">
        <v>3224</v>
      </c>
      <c r="H1540" s="737" t="s">
        <v>555</v>
      </c>
      <c r="I1540" s="737" t="s">
        <v>3226</v>
      </c>
      <c r="J1540" s="737" t="s">
        <v>807</v>
      </c>
      <c r="K1540" s="737" t="s">
        <v>3225</v>
      </c>
      <c r="L1540" s="738">
        <v>107.27</v>
      </c>
      <c r="M1540" s="738">
        <v>107.27</v>
      </c>
      <c r="N1540" s="737">
        <v>1</v>
      </c>
      <c r="O1540" s="820">
        <v>1</v>
      </c>
      <c r="P1540" s="738"/>
      <c r="Q1540" s="753">
        <v>0</v>
      </c>
      <c r="R1540" s="737"/>
      <c r="S1540" s="753">
        <v>0</v>
      </c>
      <c r="T1540" s="820"/>
      <c r="U1540" s="776">
        <v>0</v>
      </c>
    </row>
    <row r="1541" spans="1:21" ht="14.4" customHeight="1" x14ac:dyDescent="0.3">
      <c r="A1541" s="736">
        <v>21</v>
      </c>
      <c r="B1541" s="737" t="s">
        <v>2715</v>
      </c>
      <c r="C1541" s="737" t="s">
        <v>3131</v>
      </c>
      <c r="D1541" s="818" t="s">
        <v>4783</v>
      </c>
      <c r="E1541" s="819" t="s">
        <v>3161</v>
      </c>
      <c r="F1541" s="737" t="s">
        <v>3126</v>
      </c>
      <c r="G1541" s="737" t="s">
        <v>3451</v>
      </c>
      <c r="H1541" s="737" t="s">
        <v>555</v>
      </c>
      <c r="I1541" s="737" t="s">
        <v>722</v>
      </c>
      <c r="J1541" s="737" t="s">
        <v>723</v>
      </c>
      <c r="K1541" s="737" t="s">
        <v>3452</v>
      </c>
      <c r="L1541" s="738">
        <v>0</v>
      </c>
      <c r="M1541" s="738">
        <v>0</v>
      </c>
      <c r="N1541" s="737">
        <v>2</v>
      </c>
      <c r="O1541" s="820">
        <v>2</v>
      </c>
      <c r="P1541" s="738">
        <v>0</v>
      </c>
      <c r="Q1541" s="753"/>
      <c r="R1541" s="737">
        <v>1</v>
      </c>
      <c r="S1541" s="753">
        <v>0.5</v>
      </c>
      <c r="T1541" s="820">
        <v>1</v>
      </c>
      <c r="U1541" s="776">
        <v>0.5</v>
      </c>
    </row>
    <row r="1542" spans="1:21" ht="14.4" customHeight="1" x14ac:dyDescent="0.3">
      <c r="A1542" s="736">
        <v>21</v>
      </c>
      <c r="B1542" s="737" t="s">
        <v>2715</v>
      </c>
      <c r="C1542" s="737" t="s">
        <v>3131</v>
      </c>
      <c r="D1542" s="818" t="s">
        <v>4783</v>
      </c>
      <c r="E1542" s="819" t="s">
        <v>3165</v>
      </c>
      <c r="F1542" s="737" t="s">
        <v>3126</v>
      </c>
      <c r="G1542" s="737" t="s">
        <v>3810</v>
      </c>
      <c r="H1542" s="737" t="s">
        <v>555</v>
      </c>
      <c r="I1542" s="737" t="s">
        <v>4568</v>
      </c>
      <c r="J1542" s="737" t="s">
        <v>3812</v>
      </c>
      <c r="K1542" s="737" t="s">
        <v>3337</v>
      </c>
      <c r="L1542" s="738">
        <v>32.28</v>
      </c>
      <c r="M1542" s="738">
        <v>32.28</v>
      </c>
      <c r="N1542" s="737">
        <v>1</v>
      </c>
      <c r="O1542" s="820">
        <v>0.5</v>
      </c>
      <c r="P1542" s="738"/>
      <c r="Q1542" s="753">
        <v>0</v>
      </c>
      <c r="R1542" s="737"/>
      <c r="S1542" s="753">
        <v>0</v>
      </c>
      <c r="T1542" s="820"/>
      <c r="U1542" s="776">
        <v>0</v>
      </c>
    </row>
    <row r="1543" spans="1:21" ht="14.4" customHeight="1" x14ac:dyDescent="0.3">
      <c r="A1543" s="736">
        <v>21</v>
      </c>
      <c r="B1543" s="737" t="s">
        <v>2715</v>
      </c>
      <c r="C1543" s="737" t="s">
        <v>3131</v>
      </c>
      <c r="D1543" s="818" t="s">
        <v>4783</v>
      </c>
      <c r="E1543" s="819" t="s">
        <v>3165</v>
      </c>
      <c r="F1543" s="737" t="s">
        <v>3126</v>
      </c>
      <c r="G1543" s="737" t="s">
        <v>3810</v>
      </c>
      <c r="H1543" s="737" t="s">
        <v>555</v>
      </c>
      <c r="I1543" s="737" t="s">
        <v>3852</v>
      </c>
      <c r="J1543" s="737" t="s">
        <v>3812</v>
      </c>
      <c r="K1543" s="737" t="s">
        <v>3853</v>
      </c>
      <c r="L1543" s="738">
        <v>96.84</v>
      </c>
      <c r="M1543" s="738">
        <v>96.84</v>
      </c>
      <c r="N1543" s="737">
        <v>1</v>
      </c>
      <c r="O1543" s="820">
        <v>0.5</v>
      </c>
      <c r="P1543" s="738">
        <v>96.84</v>
      </c>
      <c r="Q1543" s="753">
        <v>1</v>
      </c>
      <c r="R1543" s="737">
        <v>1</v>
      </c>
      <c r="S1543" s="753">
        <v>1</v>
      </c>
      <c r="T1543" s="820">
        <v>0.5</v>
      </c>
      <c r="U1543" s="776">
        <v>1</v>
      </c>
    </row>
    <row r="1544" spans="1:21" ht="14.4" customHeight="1" x14ac:dyDescent="0.3">
      <c r="A1544" s="736">
        <v>21</v>
      </c>
      <c r="B1544" s="737" t="s">
        <v>2715</v>
      </c>
      <c r="C1544" s="737" t="s">
        <v>3131</v>
      </c>
      <c r="D1544" s="818" t="s">
        <v>4783</v>
      </c>
      <c r="E1544" s="819" t="s">
        <v>3165</v>
      </c>
      <c r="F1544" s="737" t="s">
        <v>3126</v>
      </c>
      <c r="G1544" s="737" t="s">
        <v>3810</v>
      </c>
      <c r="H1544" s="737" t="s">
        <v>555</v>
      </c>
      <c r="I1544" s="737" t="s">
        <v>3811</v>
      </c>
      <c r="J1544" s="737" t="s">
        <v>3812</v>
      </c>
      <c r="K1544" s="737" t="s">
        <v>3813</v>
      </c>
      <c r="L1544" s="738">
        <v>0</v>
      </c>
      <c r="M1544" s="738">
        <v>0</v>
      </c>
      <c r="N1544" s="737">
        <v>5</v>
      </c>
      <c r="O1544" s="820">
        <v>1.5</v>
      </c>
      <c r="P1544" s="738">
        <v>0</v>
      </c>
      <c r="Q1544" s="753"/>
      <c r="R1544" s="737">
        <v>2</v>
      </c>
      <c r="S1544" s="753">
        <v>0.4</v>
      </c>
      <c r="T1544" s="820">
        <v>0.5</v>
      </c>
      <c r="U1544" s="776">
        <v>0.33333333333333331</v>
      </c>
    </row>
    <row r="1545" spans="1:21" ht="14.4" customHeight="1" x14ac:dyDescent="0.3">
      <c r="A1545" s="736">
        <v>21</v>
      </c>
      <c r="B1545" s="737" t="s">
        <v>2715</v>
      </c>
      <c r="C1545" s="737" t="s">
        <v>3131</v>
      </c>
      <c r="D1545" s="818" t="s">
        <v>4783</v>
      </c>
      <c r="E1545" s="819" t="s">
        <v>3165</v>
      </c>
      <c r="F1545" s="737" t="s">
        <v>3126</v>
      </c>
      <c r="G1545" s="737" t="s">
        <v>3189</v>
      </c>
      <c r="H1545" s="737" t="s">
        <v>555</v>
      </c>
      <c r="I1545" s="737" t="s">
        <v>3190</v>
      </c>
      <c r="J1545" s="737" t="s">
        <v>3191</v>
      </c>
      <c r="K1545" s="737" t="s">
        <v>3192</v>
      </c>
      <c r="L1545" s="738">
        <v>72.55</v>
      </c>
      <c r="M1545" s="738">
        <v>217.64999999999998</v>
      </c>
      <c r="N1545" s="737">
        <v>3</v>
      </c>
      <c r="O1545" s="820">
        <v>1.5</v>
      </c>
      <c r="P1545" s="738">
        <v>72.55</v>
      </c>
      <c r="Q1545" s="753">
        <v>0.33333333333333337</v>
      </c>
      <c r="R1545" s="737">
        <v>1</v>
      </c>
      <c r="S1545" s="753">
        <v>0.33333333333333331</v>
      </c>
      <c r="T1545" s="820">
        <v>0.5</v>
      </c>
      <c r="U1545" s="776">
        <v>0.33333333333333331</v>
      </c>
    </row>
    <row r="1546" spans="1:21" ht="14.4" customHeight="1" x14ac:dyDescent="0.3">
      <c r="A1546" s="736">
        <v>21</v>
      </c>
      <c r="B1546" s="737" t="s">
        <v>2715</v>
      </c>
      <c r="C1546" s="737" t="s">
        <v>3131</v>
      </c>
      <c r="D1546" s="818" t="s">
        <v>4783</v>
      </c>
      <c r="E1546" s="819" t="s">
        <v>3165</v>
      </c>
      <c r="F1546" s="737" t="s">
        <v>3126</v>
      </c>
      <c r="G1546" s="737" t="s">
        <v>3196</v>
      </c>
      <c r="H1546" s="737" t="s">
        <v>1499</v>
      </c>
      <c r="I1546" s="737" t="s">
        <v>2358</v>
      </c>
      <c r="J1546" s="737" t="s">
        <v>3057</v>
      </c>
      <c r="K1546" s="737" t="s">
        <v>2951</v>
      </c>
      <c r="L1546" s="738">
        <v>9.4</v>
      </c>
      <c r="M1546" s="738">
        <v>37.6</v>
      </c>
      <c r="N1546" s="737">
        <v>4</v>
      </c>
      <c r="O1546" s="820">
        <v>1.5</v>
      </c>
      <c r="P1546" s="738"/>
      <c r="Q1546" s="753">
        <v>0</v>
      </c>
      <c r="R1546" s="737"/>
      <c r="S1546" s="753">
        <v>0</v>
      </c>
      <c r="T1546" s="820"/>
      <c r="U1546" s="776">
        <v>0</v>
      </c>
    </row>
    <row r="1547" spans="1:21" ht="14.4" customHeight="1" x14ac:dyDescent="0.3">
      <c r="A1547" s="736">
        <v>21</v>
      </c>
      <c r="B1547" s="737" t="s">
        <v>2715</v>
      </c>
      <c r="C1547" s="737" t="s">
        <v>3131</v>
      </c>
      <c r="D1547" s="818" t="s">
        <v>4783</v>
      </c>
      <c r="E1547" s="819" t="s">
        <v>3165</v>
      </c>
      <c r="F1547" s="737" t="s">
        <v>3126</v>
      </c>
      <c r="G1547" s="737" t="s">
        <v>3196</v>
      </c>
      <c r="H1547" s="737" t="s">
        <v>555</v>
      </c>
      <c r="I1547" s="737" t="s">
        <v>4471</v>
      </c>
      <c r="J1547" s="737" t="s">
        <v>4472</v>
      </c>
      <c r="K1547" s="737" t="s">
        <v>4473</v>
      </c>
      <c r="L1547" s="738">
        <v>14.11</v>
      </c>
      <c r="M1547" s="738">
        <v>14.11</v>
      </c>
      <c r="N1547" s="737">
        <v>1</v>
      </c>
      <c r="O1547" s="820">
        <v>0.5</v>
      </c>
      <c r="P1547" s="738"/>
      <c r="Q1547" s="753">
        <v>0</v>
      </c>
      <c r="R1547" s="737"/>
      <c r="S1547" s="753">
        <v>0</v>
      </c>
      <c r="T1547" s="820"/>
      <c r="U1547" s="776">
        <v>0</v>
      </c>
    </row>
    <row r="1548" spans="1:21" ht="14.4" customHeight="1" x14ac:dyDescent="0.3">
      <c r="A1548" s="736">
        <v>21</v>
      </c>
      <c r="B1548" s="737" t="s">
        <v>2715</v>
      </c>
      <c r="C1548" s="737" t="s">
        <v>3131</v>
      </c>
      <c r="D1548" s="818" t="s">
        <v>4783</v>
      </c>
      <c r="E1548" s="819" t="s">
        <v>3165</v>
      </c>
      <c r="F1548" s="737" t="s">
        <v>3126</v>
      </c>
      <c r="G1548" s="737" t="s">
        <v>3196</v>
      </c>
      <c r="H1548" s="737" t="s">
        <v>555</v>
      </c>
      <c r="I1548" s="737" t="s">
        <v>580</v>
      </c>
      <c r="J1548" s="737" t="s">
        <v>581</v>
      </c>
      <c r="K1548" s="737" t="s">
        <v>2950</v>
      </c>
      <c r="L1548" s="738">
        <v>4.7</v>
      </c>
      <c r="M1548" s="738">
        <v>9.4</v>
      </c>
      <c r="N1548" s="737">
        <v>2</v>
      </c>
      <c r="O1548" s="820">
        <v>0.5</v>
      </c>
      <c r="P1548" s="738"/>
      <c r="Q1548" s="753">
        <v>0</v>
      </c>
      <c r="R1548" s="737"/>
      <c r="S1548" s="753">
        <v>0</v>
      </c>
      <c r="T1548" s="820"/>
      <c r="U1548" s="776">
        <v>0</v>
      </c>
    </row>
    <row r="1549" spans="1:21" ht="14.4" customHeight="1" x14ac:dyDescent="0.3">
      <c r="A1549" s="736">
        <v>21</v>
      </c>
      <c r="B1549" s="737" t="s">
        <v>2715</v>
      </c>
      <c r="C1549" s="737" t="s">
        <v>3131</v>
      </c>
      <c r="D1549" s="818" t="s">
        <v>4783</v>
      </c>
      <c r="E1549" s="819" t="s">
        <v>3165</v>
      </c>
      <c r="F1549" s="737" t="s">
        <v>3126</v>
      </c>
      <c r="G1549" s="737" t="s">
        <v>3197</v>
      </c>
      <c r="H1549" s="737" t="s">
        <v>555</v>
      </c>
      <c r="I1549" s="737" t="s">
        <v>4569</v>
      </c>
      <c r="J1549" s="737" t="s">
        <v>4570</v>
      </c>
      <c r="K1549" s="737" t="s">
        <v>4571</v>
      </c>
      <c r="L1549" s="738">
        <v>0</v>
      </c>
      <c r="M1549" s="738">
        <v>0</v>
      </c>
      <c r="N1549" s="737">
        <v>1</v>
      </c>
      <c r="O1549" s="820">
        <v>0.5</v>
      </c>
      <c r="P1549" s="738"/>
      <c r="Q1549" s="753"/>
      <c r="R1549" s="737"/>
      <c r="S1549" s="753">
        <v>0</v>
      </c>
      <c r="T1549" s="820"/>
      <c r="U1549" s="776">
        <v>0</v>
      </c>
    </row>
    <row r="1550" spans="1:21" ht="14.4" customHeight="1" x14ac:dyDescent="0.3">
      <c r="A1550" s="736">
        <v>21</v>
      </c>
      <c r="B1550" s="737" t="s">
        <v>2715</v>
      </c>
      <c r="C1550" s="737" t="s">
        <v>3131</v>
      </c>
      <c r="D1550" s="818" t="s">
        <v>4783</v>
      </c>
      <c r="E1550" s="819" t="s">
        <v>3165</v>
      </c>
      <c r="F1550" s="737" t="s">
        <v>3126</v>
      </c>
      <c r="G1550" s="737" t="s">
        <v>3197</v>
      </c>
      <c r="H1550" s="737" t="s">
        <v>555</v>
      </c>
      <c r="I1550" s="737" t="s">
        <v>4572</v>
      </c>
      <c r="J1550" s="737" t="s">
        <v>4570</v>
      </c>
      <c r="K1550" s="737" t="s">
        <v>2994</v>
      </c>
      <c r="L1550" s="738">
        <v>103.64</v>
      </c>
      <c r="M1550" s="738">
        <v>207.28</v>
      </c>
      <c r="N1550" s="737">
        <v>2</v>
      </c>
      <c r="O1550" s="820">
        <v>1</v>
      </c>
      <c r="P1550" s="738"/>
      <c r="Q1550" s="753">
        <v>0</v>
      </c>
      <c r="R1550" s="737"/>
      <c r="S1550" s="753">
        <v>0</v>
      </c>
      <c r="T1550" s="820"/>
      <c r="U1550" s="776">
        <v>0</v>
      </c>
    </row>
    <row r="1551" spans="1:21" ht="14.4" customHeight="1" x14ac:dyDescent="0.3">
      <c r="A1551" s="736">
        <v>21</v>
      </c>
      <c r="B1551" s="737" t="s">
        <v>2715</v>
      </c>
      <c r="C1551" s="737" t="s">
        <v>3131</v>
      </c>
      <c r="D1551" s="818" t="s">
        <v>4783</v>
      </c>
      <c r="E1551" s="819" t="s">
        <v>3165</v>
      </c>
      <c r="F1551" s="737" t="s">
        <v>3126</v>
      </c>
      <c r="G1551" s="737" t="s">
        <v>3575</v>
      </c>
      <c r="H1551" s="737" t="s">
        <v>1499</v>
      </c>
      <c r="I1551" s="737" t="s">
        <v>1615</v>
      </c>
      <c r="J1551" s="737" t="s">
        <v>1616</v>
      </c>
      <c r="K1551" s="737" t="s">
        <v>2838</v>
      </c>
      <c r="L1551" s="738">
        <v>0</v>
      </c>
      <c r="M1551" s="738">
        <v>0</v>
      </c>
      <c r="N1551" s="737">
        <v>2</v>
      </c>
      <c r="O1551" s="820">
        <v>0.5</v>
      </c>
      <c r="P1551" s="738"/>
      <c r="Q1551" s="753"/>
      <c r="R1551" s="737"/>
      <c r="S1551" s="753">
        <v>0</v>
      </c>
      <c r="T1551" s="820"/>
      <c r="U1551" s="776">
        <v>0</v>
      </c>
    </row>
    <row r="1552" spans="1:21" ht="14.4" customHeight="1" x14ac:dyDescent="0.3">
      <c r="A1552" s="736">
        <v>21</v>
      </c>
      <c r="B1552" s="737" t="s">
        <v>2715</v>
      </c>
      <c r="C1552" s="737" t="s">
        <v>3131</v>
      </c>
      <c r="D1552" s="818" t="s">
        <v>4783</v>
      </c>
      <c r="E1552" s="819" t="s">
        <v>3165</v>
      </c>
      <c r="F1552" s="737" t="s">
        <v>3126</v>
      </c>
      <c r="G1552" s="737" t="s">
        <v>3350</v>
      </c>
      <c r="H1552" s="737" t="s">
        <v>555</v>
      </c>
      <c r="I1552" s="737" t="s">
        <v>3351</v>
      </c>
      <c r="J1552" s="737" t="s">
        <v>3352</v>
      </c>
      <c r="K1552" s="737" t="s">
        <v>3353</v>
      </c>
      <c r="L1552" s="738">
        <v>1540.82</v>
      </c>
      <c r="M1552" s="738">
        <v>9244.92</v>
      </c>
      <c r="N1552" s="737">
        <v>6</v>
      </c>
      <c r="O1552" s="820">
        <v>1.5</v>
      </c>
      <c r="P1552" s="738">
        <v>9244.92</v>
      </c>
      <c r="Q1552" s="753">
        <v>1</v>
      </c>
      <c r="R1552" s="737">
        <v>6</v>
      </c>
      <c r="S1552" s="753">
        <v>1</v>
      </c>
      <c r="T1552" s="820">
        <v>1.5</v>
      </c>
      <c r="U1552" s="776">
        <v>1</v>
      </c>
    </row>
    <row r="1553" spans="1:21" ht="14.4" customHeight="1" x14ac:dyDescent="0.3">
      <c r="A1553" s="736">
        <v>21</v>
      </c>
      <c r="B1553" s="737" t="s">
        <v>2715</v>
      </c>
      <c r="C1553" s="737" t="s">
        <v>3131</v>
      </c>
      <c r="D1553" s="818" t="s">
        <v>4783</v>
      </c>
      <c r="E1553" s="819" t="s">
        <v>3165</v>
      </c>
      <c r="F1553" s="737" t="s">
        <v>3126</v>
      </c>
      <c r="G1553" s="737" t="s">
        <v>3579</v>
      </c>
      <c r="H1553" s="737" t="s">
        <v>555</v>
      </c>
      <c r="I1553" s="737" t="s">
        <v>2407</v>
      </c>
      <c r="J1553" s="737" t="s">
        <v>3580</v>
      </c>
      <c r="K1553" s="737" t="s">
        <v>3581</v>
      </c>
      <c r="L1553" s="738">
        <v>86.02</v>
      </c>
      <c r="M1553" s="738">
        <v>86.02</v>
      </c>
      <c r="N1553" s="737">
        <v>1</v>
      </c>
      <c r="O1553" s="820">
        <v>0.5</v>
      </c>
      <c r="P1553" s="738">
        <v>86.02</v>
      </c>
      <c r="Q1553" s="753">
        <v>1</v>
      </c>
      <c r="R1553" s="737">
        <v>1</v>
      </c>
      <c r="S1553" s="753">
        <v>1</v>
      </c>
      <c r="T1553" s="820">
        <v>0.5</v>
      </c>
      <c r="U1553" s="776">
        <v>1</v>
      </c>
    </row>
    <row r="1554" spans="1:21" ht="14.4" customHeight="1" x14ac:dyDescent="0.3">
      <c r="A1554" s="736">
        <v>21</v>
      </c>
      <c r="B1554" s="737" t="s">
        <v>2715</v>
      </c>
      <c r="C1554" s="737" t="s">
        <v>3131</v>
      </c>
      <c r="D1554" s="818" t="s">
        <v>4783</v>
      </c>
      <c r="E1554" s="819" t="s">
        <v>3165</v>
      </c>
      <c r="F1554" s="737" t="s">
        <v>3126</v>
      </c>
      <c r="G1554" s="737" t="s">
        <v>3465</v>
      </c>
      <c r="H1554" s="737" t="s">
        <v>1499</v>
      </c>
      <c r="I1554" s="737" t="s">
        <v>3466</v>
      </c>
      <c r="J1554" s="737" t="s">
        <v>3467</v>
      </c>
      <c r="K1554" s="737" t="s">
        <v>3468</v>
      </c>
      <c r="L1554" s="738">
        <v>1091.0899999999999</v>
      </c>
      <c r="M1554" s="738">
        <v>2182.1799999999998</v>
      </c>
      <c r="N1554" s="737">
        <v>2</v>
      </c>
      <c r="O1554" s="820">
        <v>2</v>
      </c>
      <c r="P1554" s="738">
        <v>2182.1799999999998</v>
      </c>
      <c r="Q1554" s="753">
        <v>1</v>
      </c>
      <c r="R1554" s="737">
        <v>2</v>
      </c>
      <c r="S1554" s="753">
        <v>1</v>
      </c>
      <c r="T1554" s="820">
        <v>2</v>
      </c>
      <c r="U1554" s="776">
        <v>1</v>
      </c>
    </row>
    <row r="1555" spans="1:21" ht="14.4" customHeight="1" x14ac:dyDescent="0.3">
      <c r="A1555" s="736">
        <v>21</v>
      </c>
      <c r="B1555" s="737" t="s">
        <v>2715</v>
      </c>
      <c r="C1555" s="737" t="s">
        <v>3131</v>
      </c>
      <c r="D1555" s="818" t="s">
        <v>4783</v>
      </c>
      <c r="E1555" s="819" t="s">
        <v>3165</v>
      </c>
      <c r="F1555" s="737" t="s">
        <v>3126</v>
      </c>
      <c r="G1555" s="737" t="s">
        <v>3471</v>
      </c>
      <c r="H1555" s="737" t="s">
        <v>555</v>
      </c>
      <c r="I1555" s="737" t="s">
        <v>861</v>
      </c>
      <c r="J1555" s="737" t="s">
        <v>3474</v>
      </c>
      <c r="K1555" s="737" t="s">
        <v>3475</v>
      </c>
      <c r="L1555" s="738">
        <v>0</v>
      </c>
      <c r="M1555" s="738">
        <v>0</v>
      </c>
      <c r="N1555" s="737">
        <v>5</v>
      </c>
      <c r="O1555" s="820">
        <v>2</v>
      </c>
      <c r="P1555" s="738">
        <v>0</v>
      </c>
      <c r="Q1555" s="753"/>
      <c r="R1555" s="737">
        <v>5</v>
      </c>
      <c r="S1555" s="753">
        <v>1</v>
      </c>
      <c r="T1555" s="820">
        <v>2</v>
      </c>
      <c r="U1555" s="776">
        <v>1</v>
      </c>
    </row>
    <row r="1556" spans="1:21" ht="14.4" customHeight="1" x14ac:dyDescent="0.3">
      <c r="A1556" s="736">
        <v>21</v>
      </c>
      <c r="B1556" s="737" t="s">
        <v>2715</v>
      </c>
      <c r="C1556" s="737" t="s">
        <v>3131</v>
      </c>
      <c r="D1556" s="818" t="s">
        <v>4783</v>
      </c>
      <c r="E1556" s="819" t="s">
        <v>3165</v>
      </c>
      <c r="F1556" s="737" t="s">
        <v>3126</v>
      </c>
      <c r="G1556" s="737" t="s">
        <v>3354</v>
      </c>
      <c r="H1556" s="737" t="s">
        <v>555</v>
      </c>
      <c r="I1556" s="737" t="s">
        <v>4573</v>
      </c>
      <c r="J1556" s="737" t="s">
        <v>4536</v>
      </c>
      <c r="K1556" s="737" t="s">
        <v>3357</v>
      </c>
      <c r="L1556" s="738">
        <v>1131.06</v>
      </c>
      <c r="M1556" s="738">
        <v>3393.18</v>
      </c>
      <c r="N1556" s="737">
        <v>3</v>
      </c>
      <c r="O1556" s="820">
        <v>1</v>
      </c>
      <c r="P1556" s="738">
        <v>3393.18</v>
      </c>
      <c r="Q1556" s="753">
        <v>1</v>
      </c>
      <c r="R1556" s="737">
        <v>3</v>
      </c>
      <c r="S1556" s="753">
        <v>1</v>
      </c>
      <c r="T1556" s="820">
        <v>1</v>
      </c>
      <c r="U1556" s="776">
        <v>1</v>
      </c>
    </row>
    <row r="1557" spans="1:21" ht="14.4" customHeight="1" x14ac:dyDescent="0.3">
      <c r="A1557" s="736">
        <v>21</v>
      </c>
      <c r="B1557" s="737" t="s">
        <v>2715</v>
      </c>
      <c r="C1557" s="737" t="s">
        <v>3131</v>
      </c>
      <c r="D1557" s="818" t="s">
        <v>4783</v>
      </c>
      <c r="E1557" s="819" t="s">
        <v>3165</v>
      </c>
      <c r="F1557" s="737" t="s">
        <v>3126</v>
      </c>
      <c r="G1557" s="737" t="s">
        <v>3203</v>
      </c>
      <c r="H1557" s="737" t="s">
        <v>1499</v>
      </c>
      <c r="I1557" s="737" t="s">
        <v>3476</v>
      </c>
      <c r="J1557" s="737" t="s">
        <v>1602</v>
      </c>
      <c r="K1557" s="737" t="s">
        <v>2883</v>
      </c>
      <c r="L1557" s="738">
        <v>85.16</v>
      </c>
      <c r="M1557" s="738">
        <v>85.16</v>
      </c>
      <c r="N1557" s="737">
        <v>1</v>
      </c>
      <c r="O1557" s="820">
        <v>0.5</v>
      </c>
      <c r="P1557" s="738">
        <v>85.16</v>
      </c>
      <c r="Q1557" s="753">
        <v>1</v>
      </c>
      <c r="R1557" s="737">
        <v>1</v>
      </c>
      <c r="S1557" s="753">
        <v>1</v>
      </c>
      <c r="T1557" s="820">
        <v>0.5</v>
      </c>
      <c r="U1557" s="776">
        <v>1</v>
      </c>
    </row>
    <row r="1558" spans="1:21" ht="14.4" customHeight="1" x14ac:dyDescent="0.3">
      <c r="A1558" s="736">
        <v>21</v>
      </c>
      <c r="B1558" s="737" t="s">
        <v>2715</v>
      </c>
      <c r="C1558" s="737" t="s">
        <v>3131</v>
      </c>
      <c r="D1558" s="818" t="s">
        <v>4783</v>
      </c>
      <c r="E1558" s="819" t="s">
        <v>3165</v>
      </c>
      <c r="F1558" s="737" t="s">
        <v>3126</v>
      </c>
      <c r="G1558" s="737" t="s">
        <v>3203</v>
      </c>
      <c r="H1558" s="737" t="s">
        <v>1499</v>
      </c>
      <c r="I1558" s="737" t="s">
        <v>3477</v>
      </c>
      <c r="J1558" s="737" t="s">
        <v>1602</v>
      </c>
      <c r="K1558" s="737" t="s">
        <v>3205</v>
      </c>
      <c r="L1558" s="738">
        <v>170.32</v>
      </c>
      <c r="M1558" s="738">
        <v>340.64</v>
      </c>
      <c r="N1558" s="737">
        <v>2</v>
      </c>
      <c r="O1558" s="820">
        <v>1</v>
      </c>
      <c r="P1558" s="738">
        <v>340.64</v>
      </c>
      <c r="Q1558" s="753">
        <v>1</v>
      </c>
      <c r="R1558" s="737">
        <v>2</v>
      </c>
      <c r="S1558" s="753">
        <v>1</v>
      </c>
      <c r="T1558" s="820">
        <v>1</v>
      </c>
      <c r="U1558" s="776">
        <v>1</v>
      </c>
    </row>
    <row r="1559" spans="1:21" ht="14.4" customHeight="1" x14ac:dyDescent="0.3">
      <c r="A1559" s="736">
        <v>21</v>
      </c>
      <c r="B1559" s="737" t="s">
        <v>2715</v>
      </c>
      <c r="C1559" s="737" t="s">
        <v>3131</v>
      </c>
      <c r="D1559" s="818" t="s">
        <v>4783</v>
      </c>
      <c r="E1559" s="819" t="s">
        <v>3165</v>
      </c>
      <c r="F1559" s="737" t="s">
        <v>3126</v>
      </c>
      <c r="G1559" s="737" t="s">
        <v>3203</v>
      </c>
      <c r="H1559" s="737" t="s">
        <v>1499</v>
      </c>
      <c r="I1559" s="737" t="s">
        <v>3204</v>
      </c>
      <c r="J1559" s="737" t="s">
        <v>1602</v>
      </c>
      <c r="K1559" s="737" t="s">
        <v>3205</v>
      </c>
      <c r="L1559" s="738">
        <v>170.32</v>
      </c>
      <c r="M1559" s="738">
        <v>340.64</v>
      </c>
      <c r="N1559" s="737">
        <v>2</v>
      </c>
      <c r="O1559" s="820">
        <v>1.5</v>
      </c>
      <c r="P1559" s="738">
        <v>170.32</v>
      </c>
      <c r="Q1559" s="753">
        <v>0.5</v>
      </c>
      <c r="R1559" s="737">
        <v>1</v>
      </c>
      <c r="S1559" s="753">
        <v>0.5</v>
      </c>
      <c r="T1559" s="820">
        <v>0.5</v>
      </c>
      <c r="U1559" s="776">
        <v>0.33333333333333331</v>
      </c>
    </row>
    <row r="1560" spans="1:21" ht="14.4" customHeight="1" x14ac:dyDescent="0.3">
      <c r="A1560" s="736">
        <v>21</v>
      </c>
      <c r="B1560" s="737" t="s">
        <v>2715</v>
      </c>
      <c r="C1560" s="737" t="s">
        <v>3131</v>
      </c>
      <c r="D1560" s="818" t="s">
        <v>4783</v>
      </c>
      <c r="E1560" s="819" t="s">
        <v>3165</v>
      </c>
      <c r="F1560" s="737" t="s">
        <v>3126</v>
      </c>
      <c r="G1560" s="737" t="s">
        <v>3203</v>
      </c>
      <c r="H1560" s="737" t="s">
        <v>555</v>
      </c>
      <c r="I1560" s="737" t="s">
        <v>4574</v>
      </c>
      <c r="J1560" s="737" t="s">
        <v>4361</v>
      </c>
      <c r="K1560" s="737" t="s">
        <v>4575</v>
      </c>
      <c r="L1560" s="738">
        <v>85.16</v>
      </c>
      <c r="M1560" s="738">
        <v>85.16</v>
      </c>
      <c r="N1560" s="737">
        <v>1</v>
      </c>
      <c r="O1560" s="820">
        <v>1</v>
      </c>
      <c r="P1560" s="738"/>
      <c r="Q1560" s="753">
        <v>0</v>
      </c>
      <c r="R1560" s="737"/>
      <c r="S1560" s="753">
        <v>0</v>
      </c>
      <c r="T1560" s="820"/>
      <c r="U1560" s="776">
        <v>0</v>
      </c>
    </row>
    <row r="1561" spans="1:21" ht="14.4" customHeight="1" x14ac:dyDescent="0.3">
      <c r="A1561" s="736">
        <v>21</v>
      </c>
      <c r="B1561" s="737" t="s">
        <v>2715</v>
      </c>
      <c r="C1561" s="737" t="s">
        <v>3131</v>
      </c>
      <c r="D1561" s="818" t="s">
        <v>4783</v>
      </c>
      <c r="E1561" s="819" t="s">
        <v>3165</v>
      </c>
      <c r="F1561" s="737" t="s">
        <v>3126</v>
      </c>
      <c r="G1561" s="737" t="s">
        <v>3210</v>
      </c>
      <c r="H1561" s="737" t="s">
        <v>555</v>
      </c>
      <c r="I1561" s="737" t="s">
        <v>1104</v>
      </c>
      <c r="J1561" s="737" t="s">
        <v>1105</v>
      </c>
      <c r="K1561" s="737" t="s">
        <v>3211</v>
      </c>
      <c r="L1561" s="738">
        <v>344</v>
      </c>
      <c r="M1561" s="738">
        <v>7568</v>
      </c>
      <c r="N1561" s="737">
        <v>22</v>
      </c>
      <c r="O1561" s="820">
        <v>6.5</v>
      </c>
      <c r="P1561" s="738">
        <v>1720</v>
      </c>
      <c r="Q1561" s="753">
        <v>0.22727272727272727</v>
      </c>
      <c r="R1561" s="737">
        <v>5</v>
      </c>
      <c r="S1561" s="753">
        <v>0.22727272727272727</v>
      </c>
      <c r="T1561" s="820">
        <v>1.5</v>
      </c>
      <c r="U1561" s="776">
        <v>0.23076923076923078</v>
      </c>
    </row>
    <row r="1562" spans="1:21" ht="14.4" customHeight="1" x14ac:dyDescent="0.3">
      <c r="A1562" s="736">
        <v>21</v>
      </c>
      <c r="B1562" s="737" t="s">
        <v>2715</v>
      </c>
      <c r="C1562" s="737" t="s">
        <v>3131</v>
      </c>
      <c r="D1562" s="818" t="s">
        <v>4783</v>
      </c>
      <c r="E1562" s="819" t="s">
        <v>3165</v>
      </c>
      <c r="F1562" s="737" t="s">
        <v>3126</v>
      </c>
      <c r="G1562" s="737" t="s">
        <v>4139</v>
      </c>
      <c r="H1562" s="737" t="s">
        <v>555</v>
      </c>
      <c r="I1562" s="737" t="s">
        <v>679</v>
      </c>
      <c r="J1562" s="737" t="s">
        <v>680</v>
      </c>
      <c r="K1562" s="737" t="s">
        <v>4140</v>
      </c>
      <c r="L1562" s="738">
        <v>18.809999999999999</v>
      </c>
      <c r="M1562" s="738">
        <v>37.619999999999997</v>
      </c>
      <c r="N1562" s="737">
        <v>2</v>
      </c>
      <c r="O1562" s="820">
        <v>0.5</v>
      </c>
      <c r="P1562" s="738"/>
      <c r="Q1562" s="753">
        <v>0</v>
      </c>
      <c r="R1562" s="737"/>
      <c r="S1562" s="753">
        <v>0</v>
      </c>
      <c r="T1562" s="820"/>
      <c r="U1562" s="776">
        <v>0</v>
      </c>
    </row>
    <row r="1563" spans="1:21" ht="14.4" customHeight="1" x14ac:dyDescent="0.3">
      <c r="A1563" s="736">
        <v>21</v>
      </c>
      <c r="B1563" s="737" t="s">
        <v>2715</v>
      </c>
      <c r="C1563" s="737" t="s">
        <v>3131</v>
      </c>
      <c r="D1563" s="818" t="s">
        <v>4783</v>
      </c>
      <c r="E1563" s="819" t="s">
        <v>3165</v>
      </c>
      <c r="F1563" s="737" t="s">
        <v>3126</v>
      </c>
      <c r="G1563" s="737" t="s">
        <v>3212</v>
      </c>
      <c r="H1563" s="737" t="s">
        <v>555</v>
      </c>
      <c r="I1563" s="737" t="s">
        <v>4576</v>
      </c>
      <c r="J1563" s="737" t="s">
        <v>3215</v>
      </c>
      <c r="K1563" s="737" t="s">
        <v>3915</v>
      </c>
      <c r="L1563" s="738">
        <v>0</v>
      </c>
      <c r="M1563" s="738">
        <v>0</v>
      </c>
      <c r="N1563" s="737">
        <v>2</v>
      </c>
      <c r="O1563" s="820">
        <v>1</v>
      </c>
      <c r="P1563" s="738">
        <v>0</v>
      </c>
      <c r="Q1563" s="753"/>
      <c r="R1563" s="737">
        <v>2</v>
      </c>
      <c r="S1563" s="753">
        <v>1</v>
      </c>
      <c r="T1563" s="820">
        <v>1</v>
      </c>
      <c r="U1563" s="776">
        <v>1</v>
      </c>
    </row>
    <row r="1564" spans="1:21" ht="14.4" customHeight="1" x14ac:dyDescent="0.3">
      <c r="A1564" s="736">
        <v>21</v>
      </c>
      <c r="B1564" s="737" t="s">
        <v>2715</v>
      </c>
      <c r="C1564" s="737" t="s">
        <v>3131</v>
      </c>
      <c r="D1564" s="818" t="s">
        <v>4783</v>
      </c>
      <c r="E1564" s="819" t="s">
        <v>3165</v>
      </c>
      <c r="F1564" s="737" t="s">
        <v>3126</v>
      </c>
      <c r="G1564" s="737" t="s">
        <v>3589</v>
      </c>
      <c r="H1564" s="737" t="s">
        <v>555</v>
      </c>
      <c r="I1564" s="737" t="s">
        <v>4577</v>
      </c>
      <c r="J1564" s="737" t="s">
        <v>711</v>
      </c>
      <c r="K1564" s="737" t="s">
        <v>3872</v>
      </c>
      <c r="L1564" s="738">
        <v>91.11</v>
      </c>
      <c r="M1564" s="738">
        <v>182.22</v>
      </c>
      <c r="N1564" s="737">
        <v>2</v>
      </c>
      <c r="O1564" s="820">
        <v>0.5</v>
      </c>
      <c r="P1564" s="738">
        <v>182.22</v>
      </c>
      <c r="Q1564" s="753">
        <v>1</v>
      </c>
      <c r="R1564" s="737">
        <v>2</v>
      </c>
      <c r="S1564" s="753">
        <v>1</v>
      </c>
      <c r="T1564" s="820">
        <v>0.5</v>
      </c>
      <c r="U1564" s="776">
        <v>1</v>
      </c>
    </row>
    <row r="1565" spans="1:21" ht="14.4" customHeight="1" x14ac:dyDescent="0.3">
      <c r="A1565" s="736">
        <v>21</v>
      </c>
      <c r="B1565" s="737" t="s">
        <v>2715</v>
      </c>
      <c r="C1565" s="737" t="s">
        <v>3131</v>
      </c>
      <c r="D1565" s="818" t="s">
        <v>4783</v>
      </c>
      <c r="E1565" s="819" t="s">
        <v>3165</v>
      </c>
      <c r="F1565" s="737" t="s">
        <v>3126</v>
      </c>
      <c r="G1565" s="737" t="s">
        <v>4079</v>
      </c>
      <c r="H1565" s="737" t="s">
        <v>555</v>
      </c>
      <c r="I1565" s="737" t="s">
        <v>4080</v>
      </c>
      <c r="J1565" s="737" t="s">
        <v>4081</v>
      </c>
      <c r="K1565" s="737" t="s">
        <v>4082</v>
      </c>
      <c r="L1565" s="738">
        <v>736.33</v>
      </c>
      <c r="M1565" s="738">
        <v>5890.64</v>
      </c>
      <c r="N1565" s="737">
        <v>8</v>
      </c>
      <c r="O1565" s="820">
        <v>1.5</v>
      </c>
      <c r="P1565" s="738">
        <v>5890.64</v>
      </c>
      <c r="Q1565" s="753">
        <v>1</v>
      </c>
      <c r="R1565" s="737">
        <v>8</v>
      </c>
      <c r="S1565" s="753">
        <v>1</v>
      </c>
      <c r="T1565" s="820">
        <v>1.5</v>
      </c>
      <c r="U1565" s="776">
        <v>1</v>
      </c>
    </row>
    <row r="1566" spans="1:21" ht="14.4" customHeight="1" x14ac:dyDescent="0.3">
      <c r="A1566" s="736">
        <v>21</v>
      </c>
      <c r="B1566" s="737" t="s">
        <v>2715</v>
      </c>
      <c r="C1566" s="737" t="s">
        <v>3131</v>
      </c>
      <c r="D1566" s="818" t="s">
        <v>4783</v>
      </c>
      <c r="E1566" s="819" t="s">
        <v>3165</v>
      </c>
      <c r="F1566" s="737" t="s">
        <v>3126</v>
      </c>
      <c r="G1566" s="737" t="s">
        <v>4079</v>
      </c>
      <c r="H1566" s="737" t="s">
        <v>555</v>
      </c>
      <c r="I1566" s="737" t="s">
        <v>4578</v>
      </c>
      <c r="J1566" s="737" t="s">
        <v>4081</v>
      </c>
      <c r="K1566" s="737" t="s">
        <v>4579</v>
      </c>
      <c r="L1566" s="738">
        <v>923.74</v>
      </c>
      <c r="M1566" s="738">
        <v>7389.92</v>
      </c>
      <c r="N1566" s="737">
        <v>8</v>
      </c>
      <c r="O1566" s="820">
        <v>1</v>
      </c>
      <c r="P1566" s="738">
        <v>7389.92</v>
      </c>
      <c r="Q1566" s="753">
        <v>1</v>
      </c>
      <c r="R1566" s="737">
        <v>8</v>
      </c>
      <c r="S1566" s="753">
        <v>1</v>
      </c>
      <c r="T1566" s="820">
        <v>1</v>
      </c>
      <c r="U1566" s="776">
        <v>1</v>
      </c>
    </row>
    <row r="1567" spans="1:21" ht="14.4" customHeight="1" x14ac:dyDescent="0.3">
      <c r="A1567" s="736">
        <v>21</v>
      </c>
      <c r="B1567" s="737" t="s">
        <v>2715</v>
      </c>
      <c r="C1567" s="737" t="s">
        <v>3131</v>
      </c>
      <c r="D1567" s="818" t="s">
        <v>4783</v>
      </c>
      <c r="E1567" s="819" t="s">
        <v>3165</v>
      </c>
      <c r="F1567" s="737" t="s">
        <v>3126</v>
      </c>
      <c r="G1567" s="737" t="s">
        <v>4149</v>
      </c>
      <c r="H1567" s="737" t="s">
        <v>555</v>
      </c>
      <c r="I1567" s="737" t="s">
        <v>857</v>
      </c>
      <c r="J1567" s="737" t="s">
        <v>1073</v>
      </c>
      <c r="K1567" s="737" t="s">
        <v>4380</v>
      </c>
      <c r="L1567" s="738">
        <v>159.16999999999999</v>
      </c>
      <c r="M1567" s="738">
        <v>477.51</v>
      </c>
      <c r="N1567" s="737">
        <v>3</v>
      </c>
      <c r="O1567" s="820">
        <v>3</v>
      </c>
      <c r="P1567" s="738">
        <v>159.16999999999999</v>
      </c>
      <c r="Q1567" s="753">
        <v>0.33333333333333331</v>
      </c>
      <c r="R1567" s="737">
        <v>1</v>
      </c>
      <c r="S1567" s="753">
        <v>0.33333333333333331</v>
      </c>
      <c r="T1567" s="820">
        <v>1</v>
      </c>
      <c r="U1567" s="776">
        <v>0.33333333333333331</v>
      </c>
    </row>
    <row r="1568" spans="1:21" ht="14.4" customHeight="1" x14ac:dyDescent="0.3">
      <c r="A1568" s="736">
        <v>21</v>
      </c>
      <c r="B1568" s="737" t="s">
        <v>2715</v>
      </c>
      <c r="C1568" s="737" t="s">
        <v>3131</v>
      </c>
      <c r="D1568" s="818" t="s">
        <v>4783</v>
      </c>
      <c r="E1568" s="819" t="s">
        <v>3165</v>
      </c>
      <c r="F1568" s="737" t="s">
        <v>3126</v>
      </c>
      <c r="G1568" s="737" t="s">
        <v>3302</v>
      </c>
      <c r="H1568" s="737" t="s">
        <v>555</v>
      </c>
      <c r="I1568" s="737" t="s">
        <v>4383</v>
      </c>
      <c r="J1568" s="737" t="s">
        <v>3755</v>
      </c>
      <c r="K1568" s="737" t="s">
        <v>2931</v>
      </c>
      <c r="L1568" s="738">
        <v>969.48</v>
      </c>
      <c r="M1568" s="738">
        <v>5816.88</v>
      </c>
      <c r="N1568" s="737">
        <v>6</v>
      </c>
      <c r="O1568" s="820">
        <v>2</v>
      </c>
      <c r="P1568" s="738">
        <v>2908.44</v>
      </c>
      <c r="Q1568" s="753">
        <v>0.5</v>
      </c>
      <c r="R1568" s="737">
        <v>3</v>
      </c>
      <c r="S1568" s="753">
        <v>0.5</v>
      </c>
      <c r="T1568" s="820">
        <v>1</v>
      </c>
      <c r="U1568" s="776">
        <v>0.5</v>
      </c>
    </row>
    <row r="1569" spans="1:21" ht="14.4" customHeight="1" x14ac:dyDescent="0.3">
      <c r="A1569" s="736">
        <v>21</v>
      </c>
      <c r="B1569" s="737" t="s">
        <v>2715</v>
      </c>
      <c r="C1569" s="737" t="s">
        <v>3131</v>
      </c>
      <c r="D1569" s="818" t="s">
        <v>4783</v>
      </c>
      <c r="E1569" s="819" t="s">
        <v>3165</v>
      </c>
      <c r="F1569" s="737" t="s">
        <v>3126</v>
      </c>
      <c r="G1569" s="737" t="s">
        <v>3302</v>
      </c>
      <c r="H1569" s="737" t="s">
        <v>555</v>
      </c>
      <c r="I1569" s="737" t="s">
        <v>4580</v>
      </c>
      <c r="J1569" s="737" t="s">
        <v>3755</v>
      </c>
      <c r="K1569" s="737" t="s">
        <v>2929</v>
      </c>
      <c r="L1569" s="738">
        <v>1454.23</v>
      </c>
      <c r="M1569" s="738">
        <v>4362.6900000000005</v>
      </c>
      <c r="N1569" s="737">
        <v>3</v>
      </c>
      <c r="O1569" s="820">
        <v>1</v>
      </c>
      <c r="P1569" s="738"/>
      <c r="Q1569" s="753">
        <v>0</v>
      </c>
      <c r="R1569" s="737"/>
      <c r="S1569" s="753">
        <v>0</v>
      </c>
      <c r="T1569" s="820"/>
      <c r="U1569" s="776">
        <v>0</v>
      </c>
    </row>
    <row r="1570" spans="1:21" ht="14.4" customHeight="1" x14ac:dyDescent="0.3">
      <c r="A1570" s="736">
        <v>21</v>
      </c>
      <c r="B1570" s="737" t="s">
        <v>2715</v>
      </c>
      <c r="C1570" s="737" t="s">
        <v>3131</v>
      </c>
      <c r="D1570" s="818" t="s">
        <v>4783</v>
      </c>
      <c r="E1570" s="819" t="s">
        <v>3165</v>
      </c>
      <c r="F1570" s="737" t="s">
        <v>3126</v>
      </c>
      <c r="G1570" s="737" t="s">
        <v>3302</v>
      </c>
      <c r="H1570" s="737" t="s">
        <v>555</v>
      </c>
      <c r="I1570" s="737" t="s">
        <v>4384</v>
      </c>
      <c r="J1570" s="737" t="s">
        <v>3755</v>
      </c>
      <c r="K1570" s="737" t="s">
        <v>2928</v>
      </c>
      <c r="L1570" s="738">
        <v>1938.97</v>
      </c>
      <c r="M1570" s="738">
        <v>11633.82</v>
      </c>
      <c r="N1570" s="737">
        <v>6</v>
      </c>
      <c r="O1570" s="820">
        <v>2</v>
      </c>
      <c r="P1570" s="738">
        <v>11633.82</v>
      </c>
      <c r="Q1570" s="753">
        <v>1</v>
      </c>
      <c r="R1570" s="737">
        <v>6</v>
      </c>
      <c r="S1570" s="753">
        <v>1</v>
      </c>
      <c r="T1570" s="820">
        <v>2</v>
      </c>
      <c r="U1570" s="776">
        <v>1</v>
      </c>
    </row>
    <row r="1571" spans="1:21" ht="14.4" customHeight="1" x14ac:dyDescent="0.3">
      <c r="A1571" s="736">
        <v>21</v>
      </c>
      <c r="B1571" s="737" t="s">
        <v>2715</v>
      </c>
      <c r="C1571" s="737" t="s">
        <v>3131</v>
      </c>
      <c r="D1571" s="818" t="s">
        <v>4783</v>
      </c>
      <c r="E1571" s="819" t="s">
        <v>3165</v>
      </c>
      <c r="F1571" s="737" t="s">
        <v>3126</v>
      </c>
      <c r="G1571" s="737" t="s">
        <v>3302</v>
      </c>
      <c r="H1571" s="737" t="s">
        <v>555</v>
      </c>
      <c r="I1571" s="737" t="s">
        <v>2080</v>
      </c>
      <c r="J1571" s="737" t="s">
        <v>3367</v>
      </c>
      <c r="K1571" s="737" t="s">
        <v>3368</v>
      </c>
      <c r="L1571" s="738">
        <v>5322.08</v>
      </c>
      <c r="M1571" s="738">
        <v>31932.48</v>
      </c>
      <c r="N1571" s="737">
        <v>6</v>
      </c>
      <c r="O1571" s="820">
        <v>4</v>
      </c>
      <c r="P1571" s="738">
        <v>21288.32</v>
      </c>
      <c r="Q1571" s="753">
        <v>0.66666666666666663</v>
      </c>
      <c r="R1571" s="737">
        <v>4</v>
      </c>
      <c r="S1571" s="753">
        <v>0.66666666666666663</v>
      </c>
      <c r="T1571" s="820">
        <v>3</v>
      </c>
      <c r="U1571" s="776">
        <v>0.75</v>
      </c>
    </row>
    <row r="1572" spans="1:21" ht="14.4" customHeight="1" x14ac:dyDescent="0.3">
      <c r="A1572" s="736">
        <v>21</v>
      </c>
      <c r="B1572" s="737" t="s">
        <v>2715</v>
      </c>
      <c r="C1572" s="737" t="s">
        <v>3131</v>
      </c>
      <c r="D1572" s="818" t="s">
        <v>4783</v>
      </c>
      <c r="E1572" s="819" t="s">
        <v>3165</v>
      </c>
      <c r="F1572" s="737" t="s">
        <v>3126</v>
      </c>
      <c r="G1572" s="737" t="s">
        <v>3302</v>
      </c>
      <c r="H1572" s="737" t="s">
        <v>555</v>
      </c>
      <c r="I1572" s="737" t="s">
        <v>3873</v>
      </c>
      <c r="J1572" s="737" t="s">
        <v>3367</v>
      </c>
      <c r="K1572" s="737" t="s">
        <v>3874</v>
      </c>
      <c r="L1572" s="738">
        <v>5322.08</v>
      </c>
      <c r="M1572" s="738">
        <v>5322.08</v>
      </c>
      <c r="N1572" s="737">
        <v>1</v>
      </c>
      <c r="O1572" s="820">
        <v>1</v>
      </c>
      <c r="P1572" s="738">
        <v>5322.08</v>
      </c>
      <c r="Q1572" s="753">
        <v>1</v>
      </c>
      <c r="R1572" s="737">
        <v>1</v>
      </c>
      <c r="S1572" s="753">
        <v>1</v>
      </c>
      <c r="T1572" s="820">
        <v>1</v>
      </c>
      <c r="U1572" s="776">
        <v>1</v>
      </c>
    </row>
    <row r="1573" spans="1:21" ht="14.4" customHeight="1" x14ac:dyDescent="0.3">
      <c r="A1573" s="736">
        <v>21</v>
      </c>
      <c r="B1573" s="737" t="s">
        <v>2715</v>
      </c>
      <c r="C1573" s="737" t="s">
        <v>3131</v>
      </c>
      <c r="D1573" s="818" t="s">
        <v>4783</v>
      </c>
      <c r="E1573" s="819" t="s">
        <v>3165</v>
      </c>
      <c r="F1573" s="737" t="s">
        <v>3126</v>
      </c>
      <c r="G1573" s="737" t="s">
        <v>3302</v>
      </c>
      <c r="H1573" s="737" t="s">
        <v>555</v>
      </c>
      <c r="I1573" s="737" t="s">
        <v>3754</v>
      </c>
      <c r="J1573" s="737" t="s">
        <v>3755</v>
      </c>
      <c r="K1573" s="737" t="s">
        <v>2930</v>
      </c>
      <c r="L1573" s="738">
        <v>484.75</v>
      </c>
      <c r="M1573" s="738">
        <v>1454.25</v>
      </c>
      <c r="N1573" s="737">
        <v>3</v>
      </c>
      <c r="O1573" s="820">
        <v>1</v>
      </c>
      <c r="P1573" s="738"/>
      <c r="Q1573" s="753">
        <v>0</v>
      </c>
      <c r="R1573" s="737"/>
      <c r="S1573" s="753">
        <v>0</v>
      </c>
      <c r="T1573" s="820"/>
      <c r="U1573" s="776">
        <v>0</v>
      </c>
    </row>
    <row r="1574" spans="1:21" ht="14.4" customHeight="1" x14ac:dyDescent="0.3">
      <c r="A1574" s="736">
        <v>21</v>
      </c>
      <c r="B1574" s="737" t="s">
        <v>2715</v>
      </c>
      <c r="C1574" s="737" t="s">
        <v>3131</v>
      </c>
      <c r="D1574" s="818" t="s">
        <v>4783</v>
      </c>
      <c r="E1574" s="819" t="s">
        <v>3165</v>
      </c>
      <c r="F1574" s="737" t="s">
        <v>3126</v>
      </c>
      <c r="G1574" s="737" t="s">
        <v>3302</v>
      </c>
      <c r="H1574" s="737" t="s">
        <v>555</v>
      </c>
      <c r="I1574" s="737" t="s">
        <v>4581</v>
      </c>
      <c r="J1574" s="737" t="s">
        <v>3824</v>
      </c>
      <c r="K1574" s="737" t="s">
        <v>2930</v>
      </c>
      <c r="L1574" s="738">
        <v>484.75</v>
      </c>
      <c r="M1574" s="738">
        <v>1454.25</v>
      </c>
      <c r="N1574" s="737">
        <v>3</v>
      </c>
      <c r="O1574" s="820">
        <v>1</v>
      </c>
      <c r="P1574" s="738">
        <v>1454.25</v>
      </c>
      <c r="Q1574" s="753">
        <v>1</v>
      </c>
      <c r="R1574" s="737">
        <v>3</v>
      </c>
      <c r="S1574" s="753">
        <v>1</v>
      </c>
      <c r="T1574" s="820">
        <v>1</v>
      </c>
      <c r="U1574" s="776">
        <v>1</v>
      </c>
    </row>
    <row r="1575" spans="1:21" ht="14.4" customHeight="1" x14ac:dyDescent="0.3">
      <c r="A1575" s="736">
        <v>21</v>
      </c>
      <c r="B1575" s="737" t="s">
        <v>2715</v>
      </c>
      <c r="C1575" s="737" t="s">
        <v>3131</v>
      </c>
      <c r="D1575" s="818" t="s">
        <v>4783</v>
      </c>
      <c r="E1575" s="819" t="s">
        <v>3165</v>
      </c>
      <c r="F1575" s="737" t="s">
        <v>3126</v>
      </c>
      <c r="G1575" s="737" t="s">
        <v>3302</v>
      </c>
      <c r="H1575" s="737" t="s">
        <v>555</v>
      </c>
      <c r="I1575" s="737" t="s">
        <v>4582</v>
      </c>
      <c r="J1575" s="737" t="s">
        <v>3367</v>
      </c>
      <c r="K1575" s="737" t="s">
        <v>4583</v>
      </c>
      <c r="L1575" s="738">
        <v>5322.08</v>
      </c>
      <c r="M1575" s="738">
        <v>15966.24</v>
      </c>
      <c r="N1575" s="737">
        <v>3</v>
      </c>
      <c r="O1575" s="820">
        <v>1</v>
      </c>
      <c r="P1575" s="738">
        <v>15966.24</v>
      </c>
      <c r="Q1575" s="753">
        <v>1</v>
      </c>
      <c r="R1575" s="737">
        <v>3</v>
      </c>
      <c r="S1575" s="753">
        <v>1</v>
      </c>
      <c r="T1575" s="820">
        <v>1</v>
      </c>
      <c r="U1575" s="776">
        <v>1</v>
      </c>
    </row>
    <row r="1576" spans="1:21" ht="14.4" customHeight="1" x14ac:dyDescent="0.3">
      <c r="A1576" s="736">
        <v>21</v>
      </c>
      <c r="B1576" s="737" t="s">
        <v>2715</v>
      </c>
      <c r="C1576" s="737" t="s">
        <v>3131</v>
      </c>
      <c r="D1576" s="818" t="s">
        <v>4783</v>
      </c>
      <c r="E1576" s="819" t="s">
        <v>3165</v>
      </c>
      <c r="F1576" s="737" t="s">
        <v>3126</v>
      </c>
      <c r="G1576" s="737" t="s">
        <v>3373</v>
      </c>
      <c r="H1576" s="737" t="s">
        <v>555</v>
      </c>
      <c r="I1576" s="737" t="s">
        <v>4387</v>
      </c>
      <c r="J1576" s="737" t="s">
        <v>3055</v>
      </c>
      <c r="K1576" s="737" t="s">
        <v>4388</v>
      </c>
      <c r="L1576" s="738">
        <v>565.94000000000005</v>
      </c>
      <c r="M1576" s="738">
        <v>2829.7000000000003</v>
      </c>
      <c r="N1576" s="737">
        <v>5</v>
      </c>
      <c r="O1576" s="820">
        <v>1</v>
      </c>
      <c r="P1576" s="738"/>
      <c r="Q1576" s="753">
        <v>0</v>
      </c>
      <c r="R1576" s="737"/>
      <c r="S1576" s="753">
        <v>0</v>
      </c>
      <c r="T1576" s="820"/>
      <c r="U1576" s="776">
        <v>0</v>
      </c>
    </row>
    <row r="1577" spans="1:21" ht="14.4" customHeight="1" x14ac:dyDescent="0.3">
      <c r="A1577" s="736">
        <v>21</v>
      </c>
      <c r="B1577" s="737" t="s">
        <v>2715</v>
      </c>
      <c r="C1577" s="737" t="s">
        <v>3131</v>
      </c>
      <c r="D1577" s="818" t="s">
        <v>4783</v>
      </c>
      <c r="E1577" s="819" t="s">
        <v>3165</v>
      </c>
      <c r="F1577" s="737" t="s">
        <v>3126</v>
      </c>
      <c r="G1577" s="737" t="s">
        <v>3373</v>
      </c>
      <c r="H1577" s="737" t="s">
        <v>555</v>
      </c>
      <c r="I1577" s="737" t="s">
        <v>845</v>
      </c>
      <c r="J1577" s="737" t="s">
        <v>3055</v>
      </c>
      <c r="K1577" s="737" t="s">
        <v>3375</v>
      </c>
      <c r="L1577" s="738">
        <v>848.49</v>
      </c>
      <c r="M1577" s="738">
        <v>6787.92</v>
      </c>
      <c r="N1577" s="737">
        <v>8</v>
      </c>
      <c r="O1577" s="820">
        <v>3.5</v>
      </c>
      <c r="P1577" s="738">
        <v>6787.92</v>
      </c>
      <c r="Q1577" s="753">
        <v>1</v>
      </c>
      <c r="R1577" s="737">
        <v>8</v>
      </c>
      <c r="S1577" s="753">
        <v>1</v>
      </c>
      <c r="T1577" s="820">
        <v>3.5</v>
      </c>
      <c r="U1577" s="776">
        <v>1</v>
      </c>
    </row>
    <row r="1578" spans="1:21" ht="14.4" customHeight="1" x14ac:dyDescent="0.3">
      <c r="A1578" s="736">
        <v>21</v>
      </c>
      <c r="B1578" s="737" t="s">
        <v>2715</v>
      </c>
      <c r="C1578" s="737" t="s">
        <v>3131</v>
      </c>
      <c r="D1578" s="818" t="s">
        <v>4783</v>
      </c>
      <c r="E1578" s="819" t="s">
        <v>3165</v>
      </c>
      <c r="F1578" s="737" t="s">
        <v>3126</v>
      </c>
      <c r="G1578" s="737" t="s">
        <v>988</v>
      </c>
      <c r="H1578" s="737" t="s">
        <v>555</v>
      </c>
      <c r="I1578" s="737" t="s">
        <v>987</v>
      </c>
      <c r="J1578" s="737" t="s">
        <v>4584</v>
      </c>
      <c r="K1578" s="737" t="s">
        <v>4585</v>
      </c>
      <c r="L1578" s="738">
        <v>13.73</v>
      </c>
      <c r="M1578" s="738">
        <v>27.46</v>
      </c>
      <c r="N1578" s="737">
        <v>2</v>
      </c>
      <c r="O1578" s="820">
        <v>2</v>
      </c>
      <c r="P1578" s="738">
        <v>27.46</v>
      </c>
      <c r="Q1578" s="753">
        <v>1</v>
      </c>
      <c r="R1578" s="737">
        <v>2</v>
      </c>
      <c r="S1578" s="753">
        <v>1</v>
      </c>
      <c r="T1578" s="820">
        <v>2</v>
      </c>
      <c r="U1578" s="776">
        <v>1</v>
      </c>
    </row>
    <row r="1579" spans="1:21" ht="14.4" customHeight="1" x14ac:dyDescent="0.3">
      <c r="A1579" s="736">
        <v>21</v>
      </c>
      <c r="B1579" s="737" t="s">
        <v>2715</v>
      </c>
      <c r="C1579" s="737" t="s">
        <v>3131</v>
      </c>
      <c r="D1579" s="818" t="s">
        <v>4783</v>
      </c>
      <c r="E1579" s="819" t="s">
        <v>3165</v>
      </c>
      <c r="F1579" s="737" t="s">
        <v>3126</v>
      </c>
      <c r="G1579" s="737" t="s">
        <v>3224</v>
      </c>
      <c r="H1579" s="737" t="s">
        <v>555</v>
      </c>
      <c r="I1579" s="737" t="s">
        <v>806</v>
      </c>
      <c r="J1579" s="737" t="s">
        <v>807</v>
      </c>
      <c r="K1579" s="737" t="s">
        <v>3225</v>
      </c>
      <c r="L1579" s="738">
        <v>107.27</v>
      </c>
      <c r="M1579" s="738">
        <v>536.35</v>
      </c>
      <c r="N1579" s="737">
        <v>5</v>
      </c>
      <c r="O1579" s="820">
        <v>3</v>
      </c>
      <c r="P1579" s="738">
        <v>536.35</v>
      </c>
      <c r="Q1579" s="753">
        <v>1</v>
      </c>
      <c r="R1579" s="737">
        <v>5</v>
      </c>
      <c r="S1579" s="753">
        <v>1</v>
      </c>
      <c r="T1579" s="820">
        <v>3</v>
      </c>
      <c r="U1579" s="776">
        <v>1</v>
      </c>
    </row>
    <row r="1580" spans="1:21" ht="14.4" customHeight="1" x14ac:dyDescent="0.3">
      <c r="A1580" s="736">
        <v>21</v>
      </c>
      <c r="B1580" s="737" t="s">
        <v>2715</v>
      </c>
      <c r="C1580" s="737" t="s">
        <v>3131</v>
      </c>
      <c r="D1580" s="818" t="s">
        <v>4783</v>
      </c>
      <c r="E1580" s="819" t="s">
        <v>3165</v>
      </c>
      <c r="F1580" s="737" t="s">
        <v>3126</v>
      </c>
      <c r="G1580" s="737" t="s">
        <v>3224</v>
      </c>
      <c r="H1580" s="737" t="s">
        <v>555</v>
      </c>
      <c r="I1580" s="737" t="s">
        <v>3226</v>
      </c>
      <c r="J1580" s="737" t="s">
        <v>807</v>
      </c>
      <c r="K1580" s="737" t="s">
        <v>3225</v>
      </c>
      <c r="L1580" s="738">
        <v>107.27</v>
      </c>
      <c r="M1580" s="738">
        <v>750.89</v>
      </c>
      <c r="N1580" s="737">
        <v>7</v>
      </c>
      <c r="O1580" s="820">
        <v>3.5</v>
      </c>
      <c r="P1580" s="738">
        <v>643.62</v>
      </c>
      <c r="Q1580" s="753">
        <v>0.85714285714285721</v>
      </c>
      <c r="R1580" s="737">
        <v>6</v>
      </c>
      <c r="S1580" s="753">
        <v>0.8571428571428571</v>
      </c>
      <c r="T1580" s="820">
        <v>2.5</v>
      </c>
      <c r="U1580" s="776">
        <v>0.7142857142857143</v>
      </c>
    </row>
    <row r="1581" spans="1:21" ht="14.4" customHeight="1" x14ac:dyDescent="0.3">
      <c r="A1581" s="736">
        <v>21</v>
      </c>
      <c r="B1581" s="737" t="s">
        <v>2715</v>
      </c>
      <c r="C1581" s="737" t="s">
        <v>3131</v>
      </c>
      <c r="D1581" s="818" t="s">
        <v>4783</v>
      </c>
      <c r="E1581" s="819" t="s">
        <v>3165</v>
      </c>
      <c r="F1581" s="737" t="s">
        <v>3126</v>
      </c>
      <c r="G1581" s="737" t="s">
        <v>3227</v>
      </c>
      <c r="H1581" s="737" t="s">
        <v>555</v>
      </c>
      <c r="I1581" s="737" t="s">
        <v>718</v>
      </c>
      <c r="J1581" s="737" t="s">
        <v>719</v>
      </c>
      <c r="K1581" s="737" t="s">
        <v>3435</v>
      </c>
      <c r="L1581" s="738">
        <v>55.01</v>
      </c>
      <c r="M1581" s="738">
        <v>110.02</v>
      </c>
      <c r="N1581" s="737">
        <v>2</v>
      </c>
      <c r="O1581" s="820">
        <v>1.5</v>
      </c>
      <c r="P1581" s="738">
        <v>55.01</v>
      </c>
      <c r="Q1581" s="753">
        <v>0.5</v>
      </c>
      <c r="R1581" s="737">
        <v>1</v>
      </c>
      <c r="S1581" s="753">
        <v>0.5</v>
      </c>
      <c r="T1581" s="820">
        <v>1</v>
      </c>
      <c r="U1581" s="776">
        <v>0.66666666666666663</v>
      </c>
    </row>
    <row r="1582" spans="1:21" ht="14.4" customHeight="1" x14ac:dyDescent="0.3">
      <c r="A1582" s="736">
        <v>21</v>
      </c>
      <c r="B1582" s="737" t="s">
        <v>2715</v>
      </c>
      <c r="C1582" s="737" t="s">
        <v>3131</v>
      </c>
      <c r="D1582" s="818" t="s">
        <v>4783</v>
      </c>
      <c r="E1582" s="819" t="s">
        <v>3165</v>
      </c>
      <c r="F1582" s="737" t="s">
        <v>3126</v>
      </c>
      <c r="G1582" s="737" t="s">
        <v>3759</v>
      </c>
      <c r="H1582" s="737" t="s">
        <v>555</v>
      </c>
      <c r="I1582" s="737" t="s">
        <v>4586</v>
      </c>
      <c r="J1582" s="737" t="s">
        <v>4587</v>
      </c>
      <c r="K1582" s="737" t="s">
        <v>4588</v>
      </c>
      <c r="L1582" s="738">
        <v>0</v>
      </c>
      <c r="M1582" s="738">
        <v>0</v>
      </c>
      <c r="N1582" s="737">
        <v>1</v>
      </c>
      <c r="O1582" s="820">
        <v>0.5</v>
      </c>
      <c r="P1582" s="738">
        <v>0</v>
      </c>
      <c r="Q1582" s="753"/>
      <c r="R1582" s="737">
        <v>1</v>
      </c>
      <c r="S1582" s="753">
        <v>1</v>
      </c>
      <c r="T1582" s="820">
        <v>0.5</v>
      </c>
      <c r="U1582" s="776">
        <v>1</v>
      </c>
    </row>
    <row r="1583" spans="1:21" ht="14.4" customHeight="1" x14ac:dyDescent="0.3">
      <c r="A1583" s="736">
        <v>21</v>
      </c>
      <c r="B1583" s="737" t="s">
        <v>2715</v>
      </c>
      <c r="C1583" s="737" t="s">
        <v>3131</v>
      </c>
      <c r="D1583" s="818" t="s">
        <v>4783</v>
      </c>
      <c r="E1583" s="819" t="s">
        <v>3165</v>
      </c>
      <c r="F1583" s="737" t="s">
        <v>3126</v>
      </c>
      <c r="G1583" s="737" t="s">
        <v>3486</v>
      </c>
      <c r="H1583" s="737" t="s">
        <v>555</v>
      </c>
      <c r="I1583" s="737" t="s">
        <v>3487</v>
      </c>
      <c r="J1583" s="737" t="s">
        <v>3488</v>
      </c>
      <c r="K1583" s="737" t="s">
        <v>3489</v>
      </c>
      <c r="L1583" s="738">
        <v>60.9</v>
      </c>
      <c r="M1583" s="738">
        <v>182.7</v>
      </c>
      <c r="N1583" s="737">
        <v>3</v>
      </c>
      <c r="O1583" s="820">
        <v>1.5</v>
      </c>
      <c r="P1583" s="738">
        <v>60.9</v>
      </c>
      <c r="Q1583" s="753">
        <v>0.33333333333333337</v>
      </c>
      <c r="R1583" s="737">
        <v>1</v>
      </c>
      <c r="S1583" s="753">
        <v>0.33333333333333331</v>
      </c>
      <c r="T1583" s="820">
        <v>0.5</v>
      </c>
      <c r="U1583" s="776">
        <v>0.33333333333333331</v>
      </c>
    </row>
    <row r="1584" spans="1:21" ht="14.4" customHeight="1" x14ac:dyDescent="0.3">
      <c r="A1584" s="736">
        <v>21</v>
      </c>
      <c r="B1584" s="737" t="s">
        <v>2715</v>
      </c>
      <c r="C1584" s="737" t="s">
        <v>3131</v>
      </c>
      <c r="D1584" s="818" t="s">
        <v>4783</v>
      </c>
      <c r="E1584" s="819" t="s">
        <v>3165</v>
      </c>
      <c r="F1584" s="737" t="s">
        <v>3126</v>
      </c>
      <c r="G1584" s="737" t="s">
        <v>3609</v>
      </c>
      <c r="H1584" s="737" t="s">
        <v>1499</v>
      </c>
      <c r="I1584" s="737" t="s">
        <v>3610</v>
      </c>
      <c r="J1584" s="737" t="s">
        <v>3611</v>
      </c>
      <c r="K1584" s="737" t="s">
        <v>3612</v>
      </c>
      <c r="L1584" s="738">
        <v>2179.9299999999998</v>
      </c>
      <c r="M1584" s="738">
        <v>2179.9299999999998</v>
      </c>
      <c r="N1584" s="737">
        <v>1</v>
      </c>
      <c r="O1584" s="820">
        <v>1</v>
      </c>
      <c r="P1584" s="738">
        <v>2179.9299999999998</v>
      </c>
      <c r="Q1584" s="753">
        <v>1</v>
      </c>
      <c r="R1584" s="737">
        <v>1</v>
      </c>
      <c r="S1584" s="753">
        <v>1</v>
      </c>
      <c r="T1584" s="820">
        <v>1</v>
      </c>
      <c r="U1584" s="776">
        <v>1</v>
      </c>
    </row>
    <row r="1585" spans="1:21" ht="14.4" customHeight="1" x14ac:dyDescent="0.3">
      <c r="A1585" s="736">
        <v>21</v>
      </c>
      <c r="B1585" s="737" t="s">
        <v>2715</v>
      </c>
      <c r="C1585" s="737" t="s">
        <v>3131</v>
      </c>
      <c r="D1585" s="818" t="s">
        <v>4783</v>
      </c>
      <c r="E1585" s="819" t="s">
        <v>3165</v>
      </c>
      <c r="F1585" s="737" t="s">
        <v>3126</v>
      </c>
      <c r="G1585" s="737" t="s">
        <v>3613</v>
      </c>
      <c r="H1585" s="737" t="s">
        <v>555</v>
      </c>
      <c r="I1585" s="737" t="s">
        <v>3614</v>
      </c>
      <c r="J1585" s="737" t="s">
        <v>3615</v>
      </c>
      <c r="K1585" s="737" t="s">
        <v>3616</v>
      </c>
      <c r="L1585" s="738">
        <v>2615.92</v>
      </c>
      <c r="M1585" s="738">
        <v>10463.68</v>
      </c>
      <c r="N1585" s="737">
        <v>4</v>
      </c>
      <c r="O1585" s="820">
        <v>2.5</v>
      </c>
      <c r="P1585" s="738">
        <v>10463.68</v>
      </c>
      <c r="Q1585" s="753">
        <v>1</v>
      </c>
      <c r="R1585" s="737">
        <v>4</v>
      </c>
      <c r="S1585" s="753">
        <v>1</v>
      </c>
      <c r="T1585" s="820">
        <v>2.5</v>
      </c>
      <c r="U1585" s="776">
        <v>1</v>
      </c>
    </row>
    <row r="1586" spans="1:21" ht="14.4" customHeight="1" x14ac:dyDescent="0.3">
      <c r="A1586" s="736">
        <v>21</v>
      </c>
      <c r="B1586" s="737" t="s">
        <v>2715</v>
      </c>
      <c r="C1586" s="737" t="s">
        <v>3131</v>
      </c>
      <c r="D1586" s="818" t="s">
        <v>4783</v>
      </c>
      <c r="E1586" s="819" t="s">
        <v>3165</v>
      </c>
      <c r="F1586" s="737" t="s">
        <v>3126</v>
      </c>
      <c r="G1586" s="737" t="s">
        <v>4172</v>
      </c>
      <c r="H1586" s="737" t="s">
        <v>555</v>
      </c>
      <c r="I1586" s="737" t="s">
        <v>1881</v>
      </c>
      <c r="J1586" s="737" t="s">
        <v>1057</v>
      </c>
      <c r="K1586" s="737" t="s">
        <v>4173</v>
      </c>
      <c r="L1586" s="738">
        <v>27.28</v>
      </c>
      <c r="M1586" s="738">
        <v>54.56</v>
      </c>
      <c r="N1586" s="737">
        <v>2</v>
      </c>
      <c r="O1586" s="820">
        <v>1.5</v>
      </c>
      <c r="P1586" s="738">
        <v>27.28</v>
      </c>
      <c r="Q1586" s="753">
        <v>0.5</v>
      </c>
      <c r="R1586" s="737">
        <v>1</v>
      </c>
      <c r="S1586" s="753">
        <v>0.5</v>
      </c>
      <c r="T1586" s="820">
        <v>1</v>
      </c>
      <c r="U1586" s="776">
        <v>0.66666666666666663</v>
      </c>
    </row>
    <row r="1587" spans="1:21" ht="14.4" customHeight="1" x14ac:dyDescent="0.3">
      <c r="A1587" s="736">
        <v>21</v>
      </c>
      <c r="B1587" s="737" t="s">
        <v>2715</v>
      </c>
      <c r="C1587" s="737" t="s">
        <v>3131</v>
      </c>
      <c r="D1587" s="818" t="s">
        <v>4783</v>
      </c>
      <c r="E1587" s="819" t="s">
        <v>3165</v>
      </c>
      <c r="F1587" s="737" t="s">
        <v>3126</v>
      </c>
      <c r="G1587" s="737" t="s">
        <v>3380</v>
      </c>
      <c r="H1587" s="737" t="s">
        <v>555</v>
      </c>
      <c r="I1587" s="737" t="s">
        <v>783</v>
      </c>
      <c r="J1587" s="737" t="s">
        <v>3382</v>
      </c>
      <c r="K1587" s="737" t="s">
        <v>3492</v>
      </c>
      <c r="L1587" s="738">
        <v>73.989999999999995</v>
      </c>
      <c r="M1587" s="738">
        <v>443.93999999999994</v>
      </c>
      <c r="N1587" s="737">
        <v>6</v>
      </c>
      <c r="O1587" s="820">
        <v>1</v>
      </c>
      <c r="P1587" s="738">
        <v>221.96999999999997</v>
      </c>
      <c r="Q1587" s="753">
        <v>0.5</v>
      </c>
      <c r="R1587" s="737">
        <v>3</v>
      </c>
      <c r="S1587" s="753">
        <v>0.5</v>
      </c>
      <c r="T1587" s="820">
        <v>0.5</v>
      </c>
      <c r="U1587" s="776">
        <v>0.5</v>
      </c>
    </row>
    <row r="1588" spans="1:21" ht="14.4" customHeight="1" x14ac:dyDescent="0.3">
      <c r="A1588" s="736">
        <v>21</v>
      </c>
      <c r="B1588" s="737" t="s">
        <v>2715</v>
      </c>
      <c r="C1588" s="737" t="s">
        <v>3131</v>
      </c>
      <c r="D1588" s="818" t="s">
        <v>4783</v>
      </c>
      <c r="E1588" s="819" t="s">
        <v>3165</v>
      </c>
      <c r="F1588" s="737" t="s">
        <v>3126</v>
      </c>
      <c r="G1588" s="737" t="s">
        <v>3380</v>
      </c>
      <c r="H1588" s="737" t="s">
        <v>555</v>
      </c>
      <c r="I1588" s="737" t="s">
        <v>4096</v>
      </c>
      <c r="J1588" s="737" t="s">
        <v>3382</v>
      </c>
      <c r="K1588" s="737" t="s">
        <v>3492</v>
      </c>
      <c r="L1588" s="738">
        <v>0</v>
      </c>
      <c r="M1588" s="738">
        <v>0</v>
      </c>
      <c r="N1588" s="737">
        <v>3</v>
      </c>
      <c r="O1588" s="820">
        <v>1</v>
      </c>
      <c r="P1588" s="738"/>
      <c r="Q1588" s="753"/>
      <c r="R1588" s="737"/>
      <c r="S1588" s="753">
        <v>0</v>
      </c>
      <c r="T1588" s="820"/>
      <c r="U1588" s="776">
        <v>0</v>
      </c>
    </row>
    <row r="1589" spans="1:21" ht="14.4" customHeight="1" x14ac:dyDescent="0.3">
      <c r="A1589" s="736">
        <v>21</v>
      </c>
      <c r="B1589" s="737" t="s">
        <v>2715</v>
      </c>
      <c r="C1589" s="737" t="s">
        <v>3131</v>
      </c>
      <c r="D1589" s="818" t="s">
        <v>4783</v>
      </c>
      <c r="E1589" s="819" t="s">
        <v>3165</v>
      </c>
      <c r="F1589" s="737" t="s">
        <v>3126</v>
      </c>
      <c r="G1589" s="737" t="s">
        <v>3230</v>
      </c>
      <c r="H1589" s="737" t="s">
        <v>555</v>
      </c>
      <c r="I1589" s="737" t="s">
        <v>4178</v>
      </c>
      <c r="J1589" s="737" t="s">
        <v>4179</v>
      </c>
      <c r="K1589" s="737" t="s">
        <v>4180</v>
      </c>
      <c r="L1589" s="738">
        <v>58.63</v>
      </c>
      <c r="M1589" s="738">
        <v>58.63</v>
      </c>
      <c r="N1589" s="737">
        <v>1</v>
      </c>
      <c r="O1589" s="820">
        <v>1</v>
      </c>
      <c r="P1589" s="738"/>
      <c r="Q1589" s="753">
        <v>0</v>
      </c>
      <c r="R1589" s="737"/>
      <c r="S1589" s="753">
        <v>0</v>
      </c>
      <c r="T1589" s="820"/>
      <c r="U1589" s="776">
        <v>0</v>
      </c>
    </row>
    <row r="1590" spans="1:21" ht="14.4" customHeight="1" x14ac:dyDescent="0.3">
      <c r="A1590" s="736">
        <v>21</v>
      </c>
      <c r="B1590" s="737" t="s">
        <v>2715</v>
      </c>
      <c r="C1590" s="737" t="s">
        <v>3131</v>
      </c>
      <c r="D1590" s="818" t="s">
        <v>4783</v>
      </c>
      <c r="E1590" s="819" t="s">
        <v>3165</v>
      </c>
      <c r="F1590" s="737" t="s">
        <v>3126</v>
      </c>
      <c r="G1590" s="737" t="s">
        <v>3630</v>
      </c>
      <c r="H1590" s="737" t="s">
        <v>555</v>
      </c>
      <c r="I1590" s="737" t="s">
        <v>3631</v>
      </c>
      <c r="J1590" s="737" t="s">
        <v>1983</v>
      </c>
      <c r="K1590" s="737" t="s">
        <v>3375</v>
      </c>
      <c r="L1590" s="738">
        <v>0</v>
      </c>
      <c r="M1590" s="738">
        <v>0</v>
      </c>
      <c r="N1590" s="737">
        <v>2</v>
      </c>
      <c r="O1590" s="820">
        <v>1.5</v>
      </c>
      <c r="P1590" s="738">
        <v>0</v>
      </c>
      <c r="Q1590" s="753"/>
      <c r="R1590" s="737">
        <v>2</v>
      </c>
      <c r="S1590" s="753">
        <v>1</v>
      </c>
      <c r="T1590" s="820">
        <v>1.5</v>
      </c>
      <c r="U1590" s="776">
        <v>1</v>
      </c>
    </row>
    <row r="1591" spans="1:21" ht="14.4" customHeight="1" x14ac:dyDescent="0.3">
      <c r="A1591" s="736">
        <v>21</v>
      </c>
      <c r="B1591" s="737" t="s">
        <v>2715</v>
      </c>
      <c r="C1591" s="737" t="s">
        <v>3131</v>
      </c>
      <c r="D1591" s="818" t="s">
        <v>4783</v>
      </c>
      <c r="E1591" s="819" t="s">
        <v>3165</v>
      </c>
      <c r="F1591" s="737" t="s">
        <v>3126</v>
      </c>
      <c r="G1591" s="737" t="s">
        <v>4589</v>
      </c>
      <c r="H1591" s="737" t="s">
        <v>555</v>
      </c>
      <c r="I1591" s="737" t="s">
        <v>4590</v>
      </c>
      <c r="J1591" s="737" t="s">
        <v>4591</v>
      </c>
      <c r="K1591" s="737" t="s">
        <v>4382</v>
      </c>
      <c r="L1591" s="738">
        <v>103.64</v>
      </c>
      <c r="M1591" s="738">
        <v>103.64</v>
      </c>
      <c r="N1591" s="737">
        <v>1</v>
      </c>
      <c r="O1591" s="820">
        <v>0.5</v>
      </c>
      <c r="P1591" s="738">
        <v>103.64</v>
      </c>
      <c r="Q1591" s="753">
        <v>1</v>
      </c>
      <c r="R1591" s="737">
        <v>1</v>
      </c>
      <c r="S1591" s="753">
        <v>1</v>
      </c>
      <c r="T1591" s="820">
        <v>0.5</v>
      </c>
      <c r="U1591" s="776">
        <v>1</v>
      </c>
    </row>
    <row r="1592" spans="1:21" ht="14.4" customHeight="1" x14ac:dyDescent="0.3">
      <c r="A1592" s="736">
        <v>21</v>
      </c>
      <c r="B1592" s="737" t="s">
        <v>2715</v>
      </c>
      <c r="C1592" s="737" t="s">
        <v>3131</v>
      </c>
      <c r="D1592" s="818" t="s">
        <v>4783</v>
      </c>
      <c r="E1592" s="819" t="s">
        <v>3165</v>
      </c>
      <c r="F1592" s="737" t="s">
        <v>3126</v>
      </c>
      <c r="G1592" s="737" t="s">
        <v>3496</v>
      </c>
      <c r="H1592" s="737" t="s">
        <v>555</v>
      </c>
      <c r="I1592" s="737" t="s">
        <v>3632</v>
      </c>
      <c r="J1592" s="737" t="s">
        <v>3633</v>
      </c>
      <c r="K1592" s="737" t="s">
        <v>3634</v>
      </c>
      <c r="L1592" s="738">
        <v>550.39</v>
      </c>
      <c r="M1592" s="738">
        <v>6604.68</v>
      </c>
      <c r="N1592" s="737">
        <v>12</v>
      </c>
      <c r="O1592" s="820">
        <v>4</v>
      </c>
      <c r="P1592" s="738">
        <v>4953.51</v>
      </c>
      <c r="Q1592" s="753">
        <v>0.75</v>
      </c>
      <c r="R1592" s="737">
        <v>9</v>
      </c>
      <c r="S1592" s="753">
        <v>0.75</v>
      </c>
      <c r="T1592" s="820">
        <v>3</v>
      </c>
      <c r="U1592" s="776">
        <v>0.75</v>
      </c>
    </row>
    <row r="1593" spans="1:21" ht="14.4" customHeight="1" x14ac:dyDescent="0.3">
      <c r="A1593" s="736">
        <v>21</v>
      </c>
      <c r="B1593" s="737" t="s">
        <v>2715</v>
      </c>
      <c r="C1593" s="737" t="s">
        <v>3131</v>
      </c>
      <c r="D1593" s="818" t="s">
        <v>4783</v>
      </c>
      <c r="E1593" s="819" t="s">
        <v>3165</v>
      </c>
      <c r="F1593" s="737" t="s">
        <v>3126</v>
      </c>
      <c r="G1593" s="737" t="s">
        <v>3496</v>
      </c>
      <c r="H1593" s="737" t="s">
        <v>1499</v>
      </c>
      <c r="I1593" s="737" t="s">
        <v>3497</v>
      </c>
      <c r="J1593" s="737" t="s">
        <v>3498</v>
      </c>
      <c r="K1593" s="737" t="s">
        <v>3499</v>
      </c>
      <c r="L1593" s="738">
        <v>550.39</v>
      </c>
      <c r="M1593" s="738">
        <v>3302.34</v>
      </c>
      <c r="N1593" s="737">
        <v>6</v>
      </c>
      <c r="O1593" s="820">
        <v>2</v>
      </c>
      <c r="P1593" s="738">
        <v>3302.34</v>
      </c>
      <c r="Q1593" s="753">
        <v>1</v>
      </c>
      <c r="R1593" s="737">
        <v>6</v>
      </c>
      <c r="S1593" s="753">
        <v>1</v>
      </c>
      <c r="T1593" s="820">
        <v>2</v>
      </c>
      <c r="U1593" s="776">
        <v>1</v>
      </c>
    </row>
    <row r="1594" spans="1:21" ht="14.4" customHeight="1" x14ac:dyDescent="0.3">
      <c r="A1594" s="736">
        <v>21</v>
      </c>
      <c r="B1594" s="737" t="s">
        <v>2715</v>
      </c>
      <c r="C1594" s="737" t="s">
        <v>3131</v>
      </c>
      <c r="D1594" s="818" t="s">
        <v>4783</v>
      </c>
      <c r="E1594" s="819" t="s">
        <v>3165</v>
      </c>
      <c r="F1594" s="737" t="s">
        <v>3126</v>
      </c>
      <c r="G1594" s="737" t="s">
        <v>3771</v>
      </c>
      <c r="H1594" s="737" t="s">
        <v>1499</v>
      </c>
      <c r="I1594" s="737" t="s">
        <v>4194</v>
      </c>
      <c r="J1594" s="737" t="s">
        <v>4195</v>
      </c>
      <c r="K1594" s="737" t="s">
        <v>4196</v>
      </c>
      <c r="L1594" s="738">
        <v>79.03</v>
      </c>
      <c r="M1594" s="738">
        <v>158.06</v>
      </c>
      <c r="N1594" s="737">
        <v>2</v>
      </c>
      <c r="O1594" s="820">
        <v>1</v>
      </c>
      <c r="P1594" s="738">
        <v>158.06</v>
      </c>
      <c r="Q1594" s="753">
        <v>1</v>
      </c>
      <c r="R1594" s="737">
        <v>2</v>
      </c>
      <c r="S1594" s="753">
        <v>1</v>
      </c>
      <c r="T1594" s="820">
        <v>1</v>
      </c>
      <c r="U1594" s="776">
        <v>1</v>
      </c>
    </row>
    <row r="1595" spans="1:21" ht="14.4" customHeight="1" x14ac:dyDescent="0.3">
      <c r="A1595" s="736">
        <v>21</v>
      </c>
      <c r="B1595" s="737" t="s">
        <v>2715</v>
      </c>
      <c r="C1595" s="737" t="s">
        <v>3131</v>
      </c>
      <c r="D1595" s="818" t="s">
        <v>4783</v>
      </c>
      <c r="E1595" s="819" t="s">
        <v>3165</v>
      </c>
      <c r="F1595" s="737" t="s">
        <v>3126</v>
      </c>
      <c r="G1595" s="737" t="s">
        <v>3771</v>
      </c>
      <c r="H1595" s="737" t="s">
        <v>1499</v>
      </c>
      <c r="I1595" s="737" t="s">
        <v>3772</v>
      </c>
      <c r="J1595" s="737" t="s">
        <v>2889</v>
      </c>
      <c r="K1595" s="737" t="s">
        <v>3773</v>
      </c>
      <c r="L1595" s="738">
        <v>59.27</v>
      </c>
      <c r="M1595" s="738">
        <v>118.54</v>
      </c>
      <c r="N1595" s="737">
        <v>2</v>
      </c>
      <c r="O1595" s="820">
        <v>1.5</v>
      </c>
      <c r="P1595" s="738">
        <v>59.27</v>
      </c>
      <c r="Q1595" s="753">
        <v>0.5</v>
      </c>
      <c r="R1595" s="737">
        <v>1</v>
      </c>
      <c r="S1595" s="753">
        <v>0.5</v>
      </c>
      <c r="T1595" s="820">
        <v>0.5</v>
      </c>
      <c r="U1595" s="776">
        <v>0.33333333333333331</v>
      </c>
    </row>
    <row r="1596" spans="1:21" ht="14.4" customHeight="1" x14ac:dyDescent="0.3">
      <c r="A1596" s="736">
        <v>21</v>
      </c>
      <c r="B1596" s="737" t="s">
        <v>2715</v>
      </c>
      <c r="C1596" s="737" t="s">
        <v>3131</v>
      </c>
      <c r="D1596" s="818" t="s">
        <v>4783</v>
      </c>
      <c r="E1596" s="819" t="s">
        <v>3165</v>
      </c>
      <c r="F1596" s="737" t="s">
        <v>3126</v>
      </c>
      <c r="G1596" s="737" t="s">
        <v>3771</v>
      </c>
      <c r="H1596" s="737" t="s">
        <v>1499</v>
      </c>
      <c r="I1596" s="737" t="s">
        <v>1573</v>
      </c>
      <c r="J1596" s="737" t="s">
        <v>2889</v>
      </c>
      <c r="K1596" s="737" t="s">
        <v>2891</v>
      </c>
      <c r="L1596" s="738">
        <v>46.07</v>
      </c>
      <c r="M1596" s="738">
        <v>184.28</v>
      </c>
      <c r="N1596" s="737">
        <v>4</v>
      </c>
      <c r="O1596" s="820">
        <v>3</v>
      </c>
      <c r="P1596" s="738">
        <v>92.14</v>
      </c>
      <c r="Q1596" s="753">
        <v>0.5</v>
      </c>
      <c r="R1596" s="737">
        <v>2</v>
      </c>
      <c r="S1596" s="753">
        <v>0.5</v>
      </c>
      <c r="T1596" s="820">
        <v>2</v>
      </c>
      <c r="U1596" s="776">
        <v>0.66666666666666663</v>
      </c>
    </row>
    <row r="1597" spans="1:21" ht="14.4" customHeight="1" x14ac:dyDescent="0.3">
      <c r="A1597" s="736">
        <v>21</v>
      </c>
      <c r="B1597" s="737" t="s">
        <v>2715</v>
      </c>
      <c r="C1597" s="737" t="s">
        <v>3131</v>
      </c>
      <c r="D1597" s="818" t="s">
        <v>4783</v>
      </c>
      <c r="E1597" s="819" t="s">
        <v>3165</v>
      </c>
      <c r="F1597" s="737" t="s">
        <v>3126</v>
      </c>
      <c r="G1597" s="737" t="s">
        <v>3771</v>
      </c>
      <c r="H1597" s="737" t="s">
        <v>1499</v>
      </c>
      <c r="I1597" s="737" t="s">
        <v>4413</v>
      </c>
      <c r="J1597" s="737" t="s">
        <v>2889</v>
      </c>
      <c r="K1597" s="737" t="s">
        <v>4414</v>
      </c>
      <c r="L1597" s="738">
        <v>0</v>
      </c>
      <c r="M1597" s="738">
        <v>0</v>
      </c>
      <c r="N1597" s="737">
        <v>1</v>
      </c>
      <c r="O1597" s="820">
        <v>1</v>
      </c>
      <c r="P1597" s="738"/>
      <c r="Q1597" s="753"/>
      <c r="R1597" s="737"/>
      <c r="S1597" s="753">
        <v>0</v>
      </c>
      <c r="T1597" s="820"/>
      <c r="U1597" s="776">
        <v>0</v>
      </c>
    </row>
    <row r="1598" spans="1:21" ht="14.4" customHeight="1" x14ac:dyDescent="0.3">
      <c r="A1598" s="736">
        <v>21</v>
      </c>
      <c r="B1598" s="737" t="s">
        <v>2715</v>
      </c>
      <c r="C1598" s="737" t="s">
        <v>3131</v>
      </c>
      <c r="D1598" s="818" t="s">
        <v>4783</v>
      </c>
      <c r="E1598" s="819" t="s">
        <v>3165</v>
      </c>
      <c r="F1598" s="737" t="s">
        <v>3126</v>
      </c>
      <c r="G1598" s="737" t="s">
        <v>3771</v>
      </c>
      <c r="H1598" s="737" t="s">
        <v>555</v>
      </c>
      <c r="I1598" s="737" t="s">
        <v>4417</v>
      </c>
      <c r="J1598" s="737" t="s">
        <v>2889</v>
      </c>
      <c r="K1598" s="737" t="s">
        <v>4418</v>
      </c>
      <c r="L1598" s="738">
        <v>79.03</v>
      </c>
      <c r="M1598" s="738">
        <v>158.06</v>
      </c>
      <c r="N1598" s="737">
        <v>2</v>
      </c>
      <c r="O1598" s="820">
        <v>2</v>
      </c>
      <c r="P1598" s="738"/>
      <c r="Q1598" s="753">
        <v>0</v>
      </c>
      <c r="R1598" s="737"/>
      <c r="S1598" s="753">
        <v>0</v>
      </c>
      <c r="T1598" s="820"/>
      <c r="U1598" s="776">
        <v>0</v>
      </c>
    </row>
    <row r="1599" spans="1:21" ht="14.4" customHeight="1" x14ac:dyDescent="0.3">
      <c r="A1599" s="736">
        <v>21</v>
      </c>
      <c r="B1599" s="737" t="s">
        <v>2715</v>
      </c>
      <c r="C1599" s="737" t="s">
        <v>3131</v>
      </c>
      <c r="D1599" s="818" t="s">
        <v>4783</v>
      </c>
      <c r="E1599" s="819" t="s">
        <v>3165</v>
      </c>
      <c r="F1599" s="737" t="s">
        <v>3126</v>
      </c>
      <c r="G1599" s="737" t="s">
        <v>4592</v>
      </c>
      <c r="H1599" s="737" t="s">
        <v>1499</v>
      </c>
      <c r="I1599" s="737" t="s">
        <v>4593</v>
      </c>
      <c r="J1599" s="737" t="s">
        <v>4594</v>
      </c>
      <c r="K1599" s="737" t="s">
        <v>4595</v>
      </c>
      <c r="L1599" s="738">
        <v>164.94</v>
      </c>
      <c r="M1599" s="738">
        <v>164.94</v>
      </c>
      <c r="N1599" s="737">
        <v>1</v>
      </c>
      <c r="O1599" s="820">
        <v>0.5</v>
      </c>
      <c r="P1599" s="738">
        <v>164.94</v>
      </c>
      <c r="Q1599" s="753">
        <v>1</v>
      </c>
      <c r="R1599" s="737">
        <v>1</v>
      </c>
      <c r="S1599" s="753">
        <v>1</v>
      </c>
      <c r="T1599" s="820">
        <v>0.5</v>
      </c>
      <c r="U1599" s="776">
        <v>1</v>
      </c>
    </row>
    <row r="1600" spans="1:21" ht="14.4" customHeight="1" x14ac:dyDescent="0.3">
      <c r="A1600" s="736">
        <v>21</v>
      </c>
      <c r="B1600" s="737" t="s">
        <v>2715</v>
      </c>
      <c r="C1600" s="737" t="s">
        <v>3131</v>
      </c>
      <c r="D1600" s="818" t="s">
        <v>4783</v>
      </c>
      <c r="E1600" s="819" t="s">
        <v>3165</v>
      </c>
      <c r="F1600" s="737" t="s">
        <v>3126</v>
      </c>
      <c r="G1600" s="737" t="s">
        <v>4592</v>
      </c>
      <c r="H1600" s="737" t="s">
        <v>1499</v>
      </c>
      <c r="I1600" s="737" t="s">
        <v>4593</v>
      </c>
      <c r="J1600" s="737" t="s">
        <v>4594</v>
      </c>
      <c r="K1600" s="737" t="s">
        <v>4595</v>
      </c>
      <c r="L1600" s="738">
        <v>140.18</v>
      </c>
      <c r="M1600" s="738">
        <v>140.18</v>
      </c>
      <c r="N1600" s="737">
        <v>1</v>
      </c>
      <c r="O1600" s="820">
        <v>1</v>
      </c>
      <c r="P1600" s="738">
        <v>140.18</v>
      </c>
      <c r="Q1600" s="753">
        <v>1</v>
      </c>
      <c r="R1600" s="737">
        <v>1</v>
      </c>
      <c r="S1600" s="753">
        <v>1</v>
      </c>
      <c r="T1600" s="820">
        <v>1</v>
      </c>
      <c r="U1600" s="776">
        <v>1</v>
      </c>
    </row>
    <row r="1601" spans="1:21" ht="14.4" customHeight="1" x14ac:dyDescent="0.3">
      <c r="A1601" s="736">
        <v>21</v>
      </c>
      <c r="B1601" s="737" t="s">
        <v>2715</v>
      </c>
      <c r="C1601" s="737" t="s">
        <v>3131</v>
      </c>
      <c r="D1601" s="818" t="s">
        <v>4783</v>
      </c>
      <c r="E1601" s="819" t="s">
        <v>3165</v>
      </c>
      <c r="F1601" s="737" t="s">
        <v>3126</v>
      </c>
      <c r="G1601" s="737" t="s">
        <v>4592</v>
      </c>
      <c r="H1601" s="737" t="s">
        <v>1499</v>
      </c>
      <c r="I1601" s="737" t="s">
        <v>4596</v>
      </c>
      <c r="J1601" s="737" t="s">
        <v>2868</v>
      </c>
      <c r="K1601" s="737" t="s">
        <v>4597</v>
      </c>
      <c r="L1601" s="738">
        <v>0</v>
      </c>
      <c r="M1601" s="738">
        <v>0</v>
      </c>
      <c r="N1601" s="737">
        <v>1</v>
      </c>
      <c r="O1601" s="820">
        <v>1</v>
      </c>
      <c r="P1601" s="738"/>
      <c r="Q1601" s="753"/>
      <c r="R1601" s="737"/>
      <c r="S1601" s="753">
        <v>0</v>
      </c>
      <c r="T1601" s="820"/>
      <c r="U1601" s="776">
        <v>0</v>
      </c>
    </row>
    <row r="1602" spans="1:21" ht="14.4" customHeight="1" x14ac:dyDescent="0.3">
      <c r="A1602" s="736">
        <v>21</v>
      </c>
      <c r="B1602" s="737" t="s">
        <v>2715</v>
      </c>
      <c r="C1602" s="737" t="s">
        <v>3131</v>
      </c>
      <c r="D1602" s="818" t="s">
        <v>4783</v>
      </c>
      <c r="E1602" s="819" t="s">
        <v>3165</v>
      </c>
      <c r="F1602" s="737" t="s">
        <v>3126</v>
      </c>
      <c r="G1602" s="737" t="s">
        <v>3451</v>
      </c>
      <c r="H1602" s="737" t="s">
        <v>555</v>
      </c>
      <c r="I1602" s="737" t="s">
        <v>722</v>
      </c>
      <c r="J1602" s="737" t="s">
        <v>723</v>
      </c>
      <c r="K1602" s="737" t="s">
        <v>3452</v>
      </c>
      <c r="L1602" s="738">
        <v>0</v>
      </c>
      <c r="M1602" s="738">
        <v>0</v>
      </c>
      <c r="N1602" s="737">
        <v>1</v>
      </c>
      <c r="O1602" s="820">
        <v>0.5</v>
      </c>
      <c r="P1602" s="738">
        <v>0</v>
      </c>
      <c r="Q1602" s="753"/>
      <c r="R1602" s="737">
        <v>1</v>
      </c>
      <c r="S1602" s="753">
        <v>1</v>
      </c>
      <c r="T1602" s="820">
        <v>0.5</v>
      </c>
      <c r="U1602" s="776">
        <v>1</v>
      </c>
    </row>
    <row r="1603" spans="1:21" ht="14.4" customHeight="1" x14ac:dyDescent="0.3">
      <c r="A1603" s="736">
        <v>21</v>
      </c>
      <c r="B1603" s="737" t="s">
        <v>2715</v>
      </c>
      <c r="C1603" s="737" t="s">
        <v>3131</v>
      </c>
      <c r="D1603" s="818" t="s">
        <v>4783</v>
      </c>
      <c r="E1603" s="819" t="s">
        <v>3165</v>
      </c>
      <c r="F1603" s="737" t="s">
        <v>3126</v>
      </c>
      <c r="G1603" s="737" t="s">
        <v>3385</v>
      </c>
      <c r="H1603" s="737" t="s">
        <v>555</v>
      </c>
      <c r="I1603" s="737" t="s">
        <v>3386</v>
      </c>
      <c r="J1603" s="737" t="s">
        <v>3387</v>
      </c>
      <c r="K1603" s="737" t="s">
        <v>3388</v>
      </c>
      <c r="L1603" s="738">
        <v>256.67</v>
      </c>
      <c r="M1603" s="738">
        <v>256.67</v>
      </c>
      <c r="N1603" s="737">
        <v>1</v>
      </c>
      <c r="O1603" s="820">
        <v>1</v>
      </c>
      <c r="P1603" s="738"/>
      <c r="Q1603" s="753">
        <v>0</v>
      </c>
      <c r="R1603" s="737"/>
      <c r="S1603" s="753">
        <v>0</v>
      </c>
      <c r="T1603" s="820"/>
      <c r="U1603" s="776">
        <v>0</v>
      </c>
    </row>
    <row r="1604" spans="1:21" ht="14.4" customHeight="1" x14ac:dyDescent="0.3">
      <c r="A1604" s="736">
        <v>21</v>
      </c>
      <c r="B1604" s="737" t="s">
        <v>2715</v>
      </c>
      <c r="C1604" s="737" t="s">
        <v>3131</v>
      </c>
      <c r="D1604" s="818" t="s">
        <v>4783</v>
      </c>
      <c r="E1604" s="819" t="s">
        <v>3165</v>
      </c>
      <c r="F1604" s="737" t="s">
        <v>3126</v>
      </c>
      <c r="G1604" s="737" t="s">
        <v>4598</v>
      </c>
      <c r="H1604" s="737" t="s">
        <v>555</v>
      </c>
      <c r="I1604" s="737" t="s">
        <v>4599</v>
      </c>
      <c r="J1604" s="737" t="s">
        <v>4600</v>
      </c>
      <c r="K1604" s="737" t="s">
        <v>3005</v>
      </c>
      <c r="L1604" s="738">
        <v>38.56</v>
      </c>
      <c r="M1604" s="738">
        <v>77.12</v>
      </c>
      <c r="N1604" s="737">
        <v>2</v>
      </c>
      <c r="O1604" s="820">
        <v>1</v>
      </c>
      <c r="P1604" s="738"/>
      <c r="Q1604" s="753">
        <v>0</v>
      </c>
      <c r="R1604" s="737"/>
      <c r="S1604" s="753">
        <v>0</v>
      </c>
      <c r="T1604" s="820"/>
      <c r="U1604" s="776">
        <v>0</v>
      </c>
    </row>
    <row r="1605" spans="1:21" ht="14.4" customHeight="1" x14ac:dyDescent="0.3">
      <c r="A1605" s="736">
        <v>21</v>
      </c>
      <c r="B1605" s="737" t="s">
        <v>2715</v>
      </c>
      <c r="C1605" s="737" t="s">
        <v>3131</v>
      </c>
      <c r="D1605" s="818" t="s">
        <v>4783</v>
      </c>
      <c r="E1605" s="819" t="s">
        <v>3165</v>
      </c>
      <c r="F1605" s="737" t="s">
        <v>3126</v>
      </c>
      <c r="G1605" s="737" t="s">
        <v>3236</v>
      </c>
      <c r="H1605" s="737" t="s">
        <v>555</v>
      </c>
      <c r="I1605" s="737" t="s">
        <v>3237</v>
      </c>
      <c r="J1605" s="737" t="s">
        <v>3238</v>
      </c>
      <c r="K1605" s="737" t="s">
        <v>3239</v>
      </c>
      <c r="L1605" s="738">
        <v>727.03</v>
      </c>
      <c r="M1605" s="738">
        <v>727.03</v>
      </c>
      <c r="N1605" s="737">
        <v>1</v>
      </c>
      <c r="O1605" s="820">
        <v>1</v>
      </c>
      <c r="P1605" s="738"/>
      <c r="Q1605" s="753">
        <v>0</v>
      </c>
      <c r="R1605" s="737"/>
      <c r="S1605" s="753">
        <v>0</v>
      </c>
      <c r="T1605" s="820"/>
      <c r="U1605" s="776">
        <v>0</v>
      </c>
    </row>
    <row r="1606" spans="1:21" ht="14.4" customHeight="1" x14ac:dyDescent="0.3">
      <c r="A1606" s="736">
        <v>21</v>
      </c>
      <c r="B1606" s="737" t="s">
        <v>2715</v>
      </c>
      <c r="C1606" s="737" t="s">
        <v>3131</v>
      </c>
      <c r="D1606" s="818" t="s">
        <v>4783</v>
      </c>
      <c r="E1606" s="819" t="s">
        <v>3165</v>
      </c>
      <c r="F1606" s="737" t="s">
        <v>3126</v>
      </c>
      <c r="G1606" s="737" t="s">
        <v>3828</v>
      </c>
      <c r="H1606" s="737" t="s">
        <v>555</v>
      </c>
      <c r="I1606" s="737" t="s">
        <v>4601</v>
      </c>
      <c r="J1606" s="737" t="s">
        <v>4422</v>
      </c>
      <c r="K1606" s="737" t="s">
        <v>4602</v>
      </c>
      <c r="L1606" s="738">
        <v>0</v>
      </c>
      <c r="M1606" s="738">
        <v>0</v>
      </c>
      <c r="N1606" s="737">
        <v>1</v>
      </c>
      <c r="O1606" s="820">
        <v>0.5</v>
      </c>
      <c r="P1606" s="738">
        <v>0</v>
      </c>
      <c r="Q1606" s="753"/>
      <c r="R1606" s="737">
        <v>1</v>
      </c>
      <c r="S1606" s="753">
        <v>1</v>
      </c>
      <c r="T1606" s="820">
        <v>0.5</v>
      </c>
      <c r="U1606" s="776">
        <v>1</v>
      </c>
    </row>
    <row r="1607" spans="1:21" ht="14.4" customHeight="1" x14ac:dyDescent="0.3">
      <c r="A1607" s="736">
        <v>21</v>
      </c>
      <c r="B1607" s="737" t="s">
        <v>2715</v>
      </c>
      <c r="C1607" s="737" t="s">
        <v>3131</v>
      </c>
      <c r="D1607" s="818" t="s">
        <v>4783</v>
      </c>
      <c r="E1607" s="819" t="s">
        <v>3165</v>
      </c>
      <c r="F1607" s="737" t="s">
        <v>3126</v>
      </c>
      <c r="G1607" s="737" t="s">
        <v>3828</v>
      </c>
      <c r="H1607" s="737" t="s">
        <v>555</v>
      </c>
      <c r="I1607" s="737" t="s">
        <v>4424</v>
      </c>
      <c r="J1607" s="737" t="s">
        <v>4425</v>
      </c>
      <c r="K1607" s="737" t="s">
        <v>4426</v>
      </c>
      <c r="L1607" s="738">
        <v>0</v>
      </c>
      <c r="M1607" s="738">
        <v>0</v>
      </c>
      <c r="N1607" s="737">
        <v>1</v>
      </c>
      <c r="O1607" s="820">
        <v>0.5</v>
      </c>
      <c r="P1607" s="738">
        <v>0</v>
      </c>
      <c r="Q1607" s="753"/>
      <c r="R1607" s="737">
        <v>1</v>
      </c>
      <c r="S1607" s="753">
        <v>1</v>
      </c>
      <c r="T1607" s="820">
        <v>0.5</v>
      </c>
      <c r="U1607" s="776">
        <v>1</v>
      </c>
    </row>
    <row r="1608" spans="1:21" ht="14.4" customHeight="1" x14ac:dyDescent="0.3">
      <c r="A1608" s="736">
        <v>21</v>
      </c>
      <c r="B1608" s="737" t="s">
        <v>2715</v>
      </c>
      <c r="C1608" s="737" t="s">
        <v>3131</v>
      </c>
      <c r="D1608" s="818" t="s">
        <v>4783</v>
      </c>
      <c r="E1608" s="819" t="s">
        <v>3165</v>
      </c>
      <c r="F1608" s="737" t="s">
        <v>3126</v>
      </c>
      <c r="G1608" s="737" t="s">
        <v>4207</v>
      </c>
      <c r="H1608" s="737" t="s">
        <v>1499</v>
      </c>
      <c r="I1608" s="737" t="s">
        <v>4603</v>
      </c>
      <c r="J1608" s="737" t="s">
        <v>2203</v>
      </c>
      <c r="K1608" s="737" t="s">
        <v>3887</v>
      </c>
      <c r="L1608" s="738">
        <v>86.43</v>
      </c>
      <c r="M1608" s="738">
        <v>86.43</v>
      </c>
      <c r="N1608" s="737">
        <v>1</v>
      </c>
      <c r="O1608" s="820">
        <v>1</v>
      </c>
      <c r="P1608" s="738"/>
      <c r="Q1608" s="753">
        <v>0</v>
      </c>
      <c r="R1608" s="737"/>
      <c r="S1608" s="753">
        <v>0</v>
      </c>
      <c r="T1608" s="820"/>
      <c r="U1608" s="776">
        <v>0</v>
      </c>
    </row>
    <row r="1609" spans="1:21" ht="14.4" customHeight="1" x14ac:dyDescent="0.3">
      <c r="A1609" s="736">
        <v>21</v>
      </c>
      <c r="B1609" s="737" t="s">
        <v>2715</v>
      </c>
      <c r="C1609" s="737" t="s">
        <v>3131</v>
      </c>
      <c r="D1609" s="818" t="s">
        <v>4783</v>
      </c>
      <c r="E1609" s="819" t="s">
        <v>3165</v>
      </c>
      <c r="F1609" s="737" t="s">
        <v>3126</v>
      </c>
      <c r="G1609" s="737" t="s">
        <v>4604</v>
      </c>
      <c r="H1609" s="737" t="s">
        <v>555</v>
      </c>
      <c r="I1609" s="737" t="s">
        <v>4605</v>
      </c>
      <c r="J1609" s="737" t="s">
        <v>4606</v>
      </c>
      <c r="K1609" s="737" t="s">
        <v>4607</v>
      </c>
      <c r="L1609" s="738">
        <v>63.22</v>
      </c>
      <c r="M1609" s="738">
        <v>63.22</v>
      </c>
      <c r="N1609" s="737">
        <v>1</v>
      </c>
      <c r="O1609" s="820">
        <v>1</v>
      </c>
      <c r="P1609" s="738"/>
      <c r="Q1609" s="753">
        <v>0</v>
      </c>
      <c r="R1609" s="737"/>
      <c r="S1609" s="753">
        <v>0</v>
      </c>
      <c r="T1609" s="820"/>
      <c r="U1609" s="776">
        <v>0</v>
      </c>
    </row>
    <row r="1610" spans="1:21" ht="14.4" customHeight="1" x14ac:dyDescent="0.3">
      <c r="A1610" s="736">
        <v>21</v>
      </c>
      <c r="B1610" s="737" t="s">
        <v>2715</v>
      </c>
      <c r="C1610" s="737" t="s">
        <v>3131</v>
      </c>
      <c r="D1610" s="818" t="s">
        <v>4783</v>
      </c>
      <c r="E1610" s="819" t="s">
        <v>3165</v>
      </c>
      <c r="F1610" s="737" t="s">
        <v>3126</v>
      </c>
      <c r="G1610" s="737" t="s">
        <v>3240</v>
      </c>
      <c r="H1610" s="737" t="s">
        <v>555</v>
      </c>
      <c r="I1610" s="737" t="s">
        <v>875</v>
      </c>
      <c r="J1610" s="737" t="s">
        <v>876</v>
      </c>
      <c r="K1610" s="737" t="s">
        <v>3241</v>
      </c>
      <c r="L1610" s="738">
        <v>53.57</v>
      </c>
      <c r="M1610" s="738">
        <v>589.2700000000001</v>
      </c>
      <c r="N1610" s="737">
        <v>11</v>
      </c>
      <c r="O1610" s="820">
        <v>6</v>
      </c>
      <c r="P1610" s="738">
        <v>535.70000000000005</v>
      </c>
      <c r="Q1610" s="753">
        <v>0.90909090909090906</v>
      </c>
      <c r="R1610" s="737">
        <v>10</v>
      </c>
      <c r="S1610" s="753">
        <v>0.90909090909090906</v>
      </c>
      <c r="T1610" s="820">
        <v>5</v>
      </c>
      <c r="U1610" s="776">
        <v>0.83333333333333337</v>
      </c>
    </row>
    <row r="1611" spans="1:21" ht="14.4" customHeight="1" x14ac:dyDescent="0.3">
      <c r="A1611" s="736">
        <v>21</v>
      </c>
      <c r="B1611" s="737" t="s">
        <v>2715</v>
      </c>
      <c r="C1611" s="737" t="s">
        <v>3131</v>
      </c>
      <c r="D1611" s="818" t="s">
        <v>4783</v>
      </c>
      <c r="E1611" s="819" t="s">
        <v>3165</v>
      </c>
      <c r="F1611" s="737" t="s">
        <v>3126</v>
      </c>
      <c r="G1611" s="737" t="s">
        <v>3393</v>
      </c>
      <c r="H1611" s="737" t="s">
        <v>555</v>
      </c>
      <c r="I1611" s="737" t="s">
        <v>3394</v>
      </c>
      <c r="J1611" s="737" t="s">
        <v>3395</v>
      </c>
      <c r="K1611" s="737" t="s">
        <v>2883</v>
      </c>
      <c r="L1611" s="738">
        <v>383.18</v>
      </c>
      <c r="M1611" s="738">
        <v>1149.54</v>
      </c>
      <c r="N1611" s="737">
        <v>3</v>
      </c>
      <c r="O1611" s="820">
        <v>1</v>
      </c>
      <c r="P1611" s="738">
        <v>1149.54</v>
      </c>
      <c r="Q1611" s="753">
        <v>1</v>
      </c>
      <c r="R1611" s="737">
        <v>3</v>
      </c>
      <c r="S1611" s="753">
        <v>1</v>
      </c>
      <c r="T1611" s="820">
        <v>1</v>
      </c>
      <c r="U1611" s="776">
        <v>1</v>
      </c>
    </row>
    <row r="1612" spans="1:21" ht="14.4" customHeight="1" x14ac:dyDescent="0.3">
      <c r="A1612" s="736">
        <v>21</v>
      </c>
      <c r="B1612" s="737" t="s">
        <v>2715</v>
      </c>
      <c r="C1612" s="737" t="s">
        <v>3131</v>
      </c>
      <c r="D1612" s="818" t="s">
        <v>4783</v>
      </c>
      <c r="E1612" s="819" t="s">
        <v>3165</v>
      </c>
      <c r="F1612" s="737" t="s">
        <v>3126</v>
      </c>
      <c r="G1612" s="737" t="s">
        <v>3393</v>
      </c>
      <c r="H1612" s="737" t="s">
        <v>555</v>
      </c>
      <c r="I1612" s="737" t="s">
        <v>667</v>
      </c>
      <c r="J1612" s="737" t="s">
        <v>668</v>
      </c>
      <c r="K1612" s="737" t="s">
        <v>4428</v>
      </c>
      <c r="L1612" s="738">
        <v>53.18</v>
      </c>
      <c r="M1612" s="738">
        <v>212.72</v>
      </c>
      <c r="N1612" s="737">
        <v>4</v>
      </c>
      <c r="O1612" s="820">
        <v>2</v>
      </c>
      <c r="P1612" s="738">
        <v>212.72</v>
      </c>
      <c r="Q1612" s="753">
        <v>1</v>
      </c>
      <c r="R1612" s="737">
        <v>4</v>
      </c>
      <c r="S1612" s="753">
        <v>1</v>
      </c>
      <c r="T1612" s="820">
        <v>2</v>
      </c>
      <c r="U1612" s="776">
        <v>1</v>
      </c>
    </row>
    <row r="1613" spans="1:21" ht="14.4" customHeight="1" x14ac:dyDescent="0.3">
      <c r="A1613" s="736">
        <v>21</v>
      </c>
      <c r="B1613" s="737" t="s">
        <v>2715</v>
      </c>
      <c r="C1613" s="737" t="s">
        <v>3131</v>
      </c>
      <c r="D1613" s="818" t="s">
        <v>4783</v>
      </c>
      <c r="E1613" s="819" t="s">
        <v>3165</v>
      </c>
      <c r="F1613" s="737" t="s">
        <v>3126</v>
      </c>
      <c r="G1613" s="737" t="s">
        <v>3393</v>
      </c>
      <c r="H1613" s="737" t="s">
        <v>555</v>
      </c>
      <c r="I1613" s="737" t="s">
        <v>4429</v>
      </c>
      <c r="J1613" s="737" t="s">
        <v>668</v>
      </c>
      <c r="K1613" s="737" t="s">
        <v>4430</v>
      </c>
      <c r="L1613" s="738">
        <v>106.36</v>
      </c>
      <c r="M1613" s="738">
        <v>638.16</v>
      </c>
      <c r="N1613" s="737">
        <v>6</v>
      </c>
      <c r="O1613" s="820">
        <v>2</v>
      </c>
      <c r="P1613" s="738">
        <v>638.16</v>
      </c>
      <c r="Q1613" s="753">
        <v>1</v>
      </c>
      <c r="R1613" s="737">
        <v>6</v>
      </c>
      <c r="S1613" s="753">
        <v>1</v>
      </c>
      <c r="T1613" s="820">
        <v>2</v>
      </c>
      <c r="U1613" s="776">
        <v>1</v>
      </c>
    </row>
    <row r="1614" spans="1:21" ht="14.4" customHeight="1" x14ac:dyDescent="0.3">
      <c r="A1614" s="736">
        <v>21</v>
      </c>
      <c r="B1614" s="737" t="s">
        <v>2715</v>
      </c>
      <c r="C1614" s="737" t="s">
        <v>3131</v>
      </c>
      <c r="D1614" s="818" t="s">
        <v>4783</v>
      </c>
      <c r="E1614" s="819" t="s">
        <v>3165</v>
      </c>
      <c r="F1614" s="737" t="s">
        <v>3126</v>
      </c>
      <c r="G1614" s="737" t="s">
        <v>4608</v>
      </c>
      <c r="H1614" s="737" t="s">
        <v>555</v>
      </c>
      <c r="I1614" s="737" t="s">
        <v>4609</v>
      </c>
      <c r="J1614" s="737" t="s">
        <v>4610</v>
      </c>
      <c r="K1614" s="737" t="s">
        <v>4611</v>
      </c>
      <c r="L1614" s="738">
        <v>0</v>
      </c>
      <c r="M1614" s="738">
        <v>0</v>
      </c>
      <c r="N1614" s="737">
        <v>1</v>
      </c>
      <c r="O1614" s="820">
        <v>0.5</v>
      </c>
      <c r="P1614" s="738">
        <v>0</v>
      </c>
      <c r="Q1614" s="753"/>
      <c r="R1614" s="737">
        <v>1</v>
      </c>
      <c r="S1614" s="753">
        <v>1</v>
      </c>
      <c r="T1614" s="820">
        <v>0.5</v>
      </c>
      <c r="U1614" s="776">
        <v>1</v>
      </c>
    </row>
    <row r="1615" spans="1:21" ht="14.4" customHeight="1" x14ac:dyDescent="0.3">
      <c r="A1615" s="736">
        <v>21</v>
      </c>
      <c r="B1615" s="737" t="s">
        <v>2715</v>
      </c>
      <c r="C1615" s="737" t="s">
        <v>3131</v>
      </c>
      <c r="D1615" s="818" t="s">
        <v>4783</v>
      </c>
      <c r="E1615" s="819" t="s">
        <v>3165</v>
      </c>
      <c r="F1615" s="737" t="s">
        <v>3126</v>
      </c>
      <c r="G1615" s="737" t="s">
        <v>3181</v>
      </c>
      <c r="H1615" s="737" t="s">
        <v>1499</v>
      </c>
      <c r="I1615" s="737" t="s">
        <v>2221</v>
      </c>
      <c r="J1615" s="737" t="s">
        <v>1673</v>
      </c>
      <c r="K1615" s="737" t="s">
        <v>2997</v>
      </c>
      <c r="L1615" s="738">
        <v>923.74</v>
      </c>
      <c r="M1615" s="738">
        <v>10161.14</v>
      </c>
      <c r="N1615" s="737">
        <v>11</v>
      </c>
      <c r="O1615" s="820">
        <v>2.5</v>
      </c>
      <c r="P1615" s="738">
        <v>10161.14</v>
      </c>
      <c r="Q1615" s="753">
        <v>1</v>
      </c>
      <c r="R1615" s="737">
        <v>11</v>
      </c>
      <c r="S1615" s="753">
        <v>1</v>
      </c>
      <c r="T1615" s="820">
        <v>2.5</v>
      </c>
      <c r="U1615" s="776">
        <v>1</v>
      </c>
    </row>
    <row r="1616" spans="1:21" ht="14.4" customHeight="1" x14ac:dyDescent="0.3">
      <c r="A1616" s="736">
        <v>21</v>
      </c>
      <c r="B1616" s="737" t="s">
        <v>2715</v>
      </c>
      <c r="C1616" s="737" t="s">
        <v>3131</v>
      </c>
      <c r="D1616" s="818" t="s">
        <v>4783</v>
      </c>
      <c r="E1616" s="819" t="s">
        <v>3165</v>
      </c>
      <c r="F1616" s="737" t="s">
        <v>3126</v>
      </c>
      <c r="G1616" s="737" t="s">
        <v>3181</v>
      </c>
      <c r="H1616" s="737" t="s">
        <v>1499</v>
      </c>
      <c r="I1616" s="737" t="s">
        <v>1534</v>
      </c>
      <c r="J1616" s="737" t="s">
        <v>1535</v>
      </c>
      <c r="K1616" s="737" t="s">
        <v>3252</v>
      </c>
      <c r="L1616" s="738">
        <v>1847.49</v>
      </c>
      <c r="M1616" s="738">
        <v>22169.88</v>
      </c>
      <c r="N1616" s="737">
        <v>12</v>
      </c>
      <c r="O1616" s="820">
        <v>3.5</v>
      </c>
      <c r="P1616" s="738">
        <v>16627.41</v>
      </c>
      <c r="Q1616" s="753">
        <v>0.75</v>
      </c>
      <c r="R1616" s="737">
        <v>9</v>
      </c>
      <c r="S1616" s="753">
        <v>0.75</v>
      </c>
      <c r="T1616" s="820">
        <v>3</v>
      </c>
      <c r="U1616" s="776">
        <v>0.8571428571428571</v>
      </c>
    </row>
    <row r="1617" spans="1:21" ht="14.4" customHeight="1" x14ac:dyDescent="0.3">
      <c r="A1617" s="736">
        <v>21</v>
      </c>
      <c r="B1617" s="737" t="s">
        <v>2715</v>
      </c>
      <c r="C1617" s="737" t="s">
        <v>3131</v>
      </c>
      <c r="D1617" s="818" t="s">
        <v>4783</v>
      </c>
      <c r="E1617" s="819" t="s">
        <v>3165</v>
      </c>
      <c r="F1617" s="737" t="s">
        <v>3126</v>
      </c>
      <c r="G1617" s="737" t="s">
        <v>3253</v>
      </c>
      <c r="H1617" s="737" t="s">
        <v>555</v>
      </c>
      <c r="I1617" s="737" t="s">
        <v>3254</v>
      </c>
      <c r="J1617" s="737" t="s">
        <v>3255</v>
      </c>
      <c r="K1617" s="737" t="s">
        <v>3256</v>
      </c>
      <c r="L1617" s="738">
        <v>113.93</v>
      </c>
      <c r="M1617" s="738">
        <v>113.93</v>
      </c>
      <c r="N1617" s="737">
        <v>1</v>
      </c>
      <c r="O1617" s="820">
        <v>1</v>
      </c>
      <c r="P1617" s="738">
        <v>113.93</v>
      </c>
      <c r="Q1617" s="753">
        <v>1</v>
      </c>
      <c r="R1617" s="737">
        <v>1</v>
      </c>
      <c r="S1617" s="753">
        <v>1</v>
      </c>
      <c r="T1617" s="820">
        <v>1</v>
      </c>
      <c r="U1617" s="776">
        <v>1</v>
      </c>
    </row>
    <row r="1618" spans="1:21" ht="14.4" customHeight="1" x14ac:dyDescent="0.3">
      <c r="A1618" s="736">
        <v>21</v>
      </c>
      <c r="B1618" s="737" t="s">
        <v>2715</v>
      </c>
      <c r="C1618" s="737" t="s">
        <v>3131</v>
      </c>
      <c r="D1618" s="818" t="s">
        <v>4783</v>
      </c>
      <c r="E1618" s="819" t="s">
        <v>3165</v>
      </c>
      <c r="F1618" s="737" t="s">
        <v>3126</v>
      </c>
      <c r="G1618" s="737" t="s">
        <v>4612</v>
      </c>
      <c r="H1618" s="737" t="s">
        <v>555</v>
      </c>
      <c r="I1618" s="737" t="s">
        <v>4613</v>
      </c>
      <c r="J1618" s="737" t="s">
        <v>4614</v>
      </c>
      <c r="K1618" s="737" t="s">
        <v>4615</v>
      </c>
      <c r="L1618" s="738">
        <v>0</v>
      </c>
      <c r="M1618" s="738">
        <v>0</v>
      </c>
      <c r="N1618" s="737">
        <v>1</v>
      </c>
      <c r="O1618" s="820">
        <v>1</v>
      </c>
      <c r="P1618" s="738">
        <v>0</v>
      </c>
      <c r="Q1618" s="753"/>
      <c r="R1618" s="737">
        <v>1</v>
      </c>
      <c r="S1618" s="753">
        <v>1</v>
      </c>
      <c r="T1618" s="820">
        <v>1</v>
      </c>
      <c r="U1618" s="776">
        <v>1</v>
      </c>
    </row>
    <row r="1619" spans="1:21" ht="14.4" customHeight="1" x14ac:dyDescent="0.3">
      <c r="A1619" s="736">
        <v>21</v>
      </c>
      <c r="B1619" s="737" t="s">
        <v>2715</v>
      </c>
      <c r="C1619" s="737" t="s">
        <v>3131</v>
      </c>
      <c r="D1619" s="818" t="s">
        <v>4783</v>
      </c>
      <c r="E1619" s="819" t="s">
        <v>3165</v>
      </c>
      <c r="F1619" s="737" t="s">
        <v>3126</v>
      </c>
      <c r="G1619" s="737" t="s">
        <v>3643</v>
      </c>
      <c r="H1619" s="737" t="s">
        <v>555</v>
      </c>
      <c r="I1619" s="737" t="s">
        <v>1272</v>
      </c>
      <c r="J1619" s="737" t="s">
        <v>616</v>
      </c>
      <c r="K1619" s="737" t="s">
        <v>3645</v>
      </c>
      <c r="L1619" s="738">
        <v>48.42</v>
      </c>
      <c r="M1619" s="738">
        <v>387.36</v>
      </c>
      <c r="N1619" s="737">
        <v>8</v>
      </c>
      <c r="O1619" s="820">
        <v>5.5</v>
      </c>
      <c r="P1619" s="738">
        <v>193.68</v>
      </c>
      <c r="Q1619" s="753">
        <v>0.5</v>
      </c>
      <c r="R1619" s="737">
        <v>4</v>
      </c>
      <c r="S1619" s="753">
        <v>0.5</v>
      </c>
      <c r="T1619" s="820">
        <v>3.5</v>
      </c>
      <c r="U1619" s="776">
        <v>0.63636363636363635</v>
      </c>
    </row>
    <row r="1620" spans="1:21" ht="14.4" customHeight="1" x14ac:dyDescent="0.3">
      <c r="A1620" s="736">
        <v>21</v>
      </c>
      <c r="B1620" s="737" t="s">
        <v>2715</v>
      </c>
      <c r="C1620" s="737" t="s">
        <v>3131</v>
      </c>
      <c r="D1620" s="818" t="s">
        <v>4783</v>
      </c>
      <c r="E1620" s="819" t="s">
        <v>3165</v>
      </c>
      <c r="F1620" s="737" t="s">
        <v>3126</v>
      </c>
      <c r="G1620" s="737" t="s">
        <v>3438</v>
      </c>
      <c r="H1620" s="737" t="s">
        <v>555</v>
      </c>
      <c r="I1620" s="737" t="s">
        <v>4616</v>
      </c>
      <c r="J1620" s="737" t="s">
        <v>2404</v>
      </c>
      <c r="K1620" s="737" t="s">
        <v>4617</v>
      </c>
      <c r="L1620" s="738">
        <v>0</v>
      </c>
      <c r="M1620" s="738">
        <v>0</v>
      </c>
      <c r="N1620" s="737">
        <v>1</v>
      </c>
      <c r="O1620" s="820">
        <v>1</v>
      </c>
      <c r="P1620" s="738"/>
      <c r="Q1620" s="753"/>
      <c r="R1620" s="737"/>
      <c r="S1620" s="753">
        <v>0</v>
      </c>
      <c r="T1620" s="820"/>
      <c r="U1620" s="776">
        <v>0</v>
      </c>
    </row>
    <row r="1621" spans="1:21" ht="14.4" customHeight="1" x14ac:dyDescent="0.3">
      <c r="A1621" s="736">
        <v>21</v>
      </c>
      <c r="B1621" s="737" t="s">
        <v>2715</v>
      </c>
      <c r="C1621" s="737" t="s">
        <v>3131</v>
      </c>
      <c r="D1621" s="818" t="s">
        <v>4783</v>
      </c>
      <c r="E1621" s="819" t="s">
        <v>3165</v>
      </c>
      <c r="F1621" s="737" t="s">
        <v>3126</v>
      </c>
      <c r="G1621" s="737" t="s">
        <v>3257</v>
      </c>
      <c r="H1621" s="737" t="s">
        <v>555</v>
      </c>
      <c r="I1621" s="737" t="s">
        <v>3259</v>
      </c>
      <c r="J1621" s="737" t="s">
        <v>1468</v>
      </c>
      <c r="K1621" s="737" t="s">
        <v>3260</v>
      </c>
      <c r="L1621" s="738">
        <v>301.2</v>
      </c>
      <c r="M1621" s="738">
        <v>903.59999999999991</v>
      </c>
      <c r="N1621" s="737">
        <v>3</v>
      </c>
      <c r="O1621" s="820">
        <v>2.5</v>
      </c>
      <c r="P1621" s="738">
        <v>301.2</v>
      </c>
      <c r="Q1621" s="753">
        <v>0.33333333333333337</v>
      </c>
      <c r="R1621" s="737">
        <v>1</v>
      </c>
      <c r="S1621" s="753">
        <v>0.33333333333333331</v>
      </c>
      <c r="T1621" s="820">
        <v>0.5</v>
      </c>
      <c r="U1621" s="776">
        <v>0.2</v>
      </c>
    </row>
    <row r="1622" spans="1:21" ht="14.4" customHeight="1" x14ac:dyDescent="0.3">
      <c r="A1622" s="736">
        <v>21</v>
      </c>
      <c r="B1622" s="737" t="s">
        <v>2715</v>
      </c>
      <c r="C1622" s="737" t="s">
        <v>3131</v>
      </c>
      <c r="D1622" s="818" t="s">
        <v>4783</v>
      </c>
      <c r="E1622" s="819" t="s">
        <v>3165</v>
      </c>
      <c r="F1622" s="737" t="s">
        <v>3126</v>
      </c>
      <c r="G1622" s="737" t="s">
        <v>3257</v>
      </c>
      <c r="H1622" s="737" t="s">
        <v>555</v>
      </c>
      <c r="I1622" s="737" t="s">
        <v>3646</v>
      </c>
      <c r="J1622" s="737" t="s">
        <v>3647</v>
      </c>
      <c r="K1622" s="737" t="s">
        <v>3648</v>
      </c>
      <c r="L1622" s="738">
        <v>201.73</v>
      </c>
      <c r="M1622" s="738">
        <v>201.73</v>
      </c>
      <c r="N1622" s="737">
        <v>1</v>
      </c>
      <c r="O1622" s="820">
        <v>0.5</v>
      </c>
      <c r="P1622" s="738"/>
      <c r="Q1622" s="753">
        <v>0</v>
      </c>
      <c r="R1622" s="737"/>
      <c r="S1622" s="753">
        <v>0</v>
      </c>
      <c r="T1622" s="820"/>
      <c r="U1622" s="776">
        <v>0</v>
      </c>
    </row>
    <row r="1623" spans="1:21" ht="14.4" customHeight="1" x14ac:dyDescent="0.3">
      <c r="A1623" s="736">
        <v>21</v>
      </c>
      <c r="B1623" s="737" t="s">
        <v>2715</v>
      </c>
      <c r="C1623" s="737" t="s">
        <v>3131</v>
      </c>
      <c r="D1623" s="818" t="s">
        <v>4783</v>
      </c>
      <c r="E1623" s="819" t="s">
        <v>3165</v>
      </c>
      <c r="F1623" s="737" t="s">
        <v>3126</v>
      </c>
      <c r="G1623" s="737" t="s">
        <v>3257</v>
      </c>
      <c r="H1623" s="737" t="s">
        <v>555</v>
      </c>
      <c r="I1623" s="737" t="s">
        <v>3396</v>
      </c>
      <c r="J1623" s="737" t="s">
        <v>1468</v>
      </c>
      <c r="K1623" s="737" t="s">
        <v>3260</v>
      </c>
      <c r="L1623" s="738">
        <v>185.26</v>
      </c>
      <c r="M1623" s="738">
        <v>370.52</v>
      </c>
      <c r="N1623" s="737">
        <v>2</v>
      </c>
      <c r="O1623" s="820">
        <v>1.5</v>
      </c>
      <c r="P1623" s="738">
        <v>370.52</v>
      </c>
      <c r="Q1623" s="753">
        <v>1</v>
      </c>
      <c r="R1623" s="737">
        <v>2</v>
      </c>
      <c r="S1623" s="753">
        <v>1</v>
      </c>
      <c r="T1623" s="820">
        <v>1.5</v>
      </c>
      <c r="U1623" s="776">
        <v>1</v>
      </c>
    </row>
    <row r="1624" spans="1:21" ht="14.4" customHeight="1" x14ac:dyDescent="0.3">
      <c r="A1624" s="736">
        <v>21</v>
      </c>
      <c r="B1624" s="737" t="s">
        <v>2715</v>
      </c>
      <c r="C1624" s="737" t="s">
        <v>3131</v>
      </c>
      <c r="D1624" s="818" t="s">
        <v>4783</v>
      </c>
      <c r="E1624" s="819" t="s">
        <v>3165</v>
      </c>
      <c r="F1624" s="737" t="s">
        <v>3126</v>
      </c>
      <c r="G1624" s="737" t="s">
        <v>3257</v>
      </c>
      <c r="H1624" s="737" t="s">
        <v>555</v>
      </c>
      <c r="I1624" s="737" t="s">
        <v>1467</v>
      </c>
      <c r="J1624" s="737" t="s">
        <v>1468</v>
      </c>
      <c r="K1624" s="737" t="s">
        <v>3260</v>
      </c>
      <c r="L1624" s="738">
        <v>301.2</v>
      </c>
      <c r="M1624" s="738">
        <v>903.59999999999991</v>
      </c>
      <c r="N1624" s="737">
        <v>3</v>
      </c>
      <c r="O1624" s="820">
        <v>2.5</v>
      </c>
      <c r="P1624" s="738">
        <v>602.4</v>
      </c>
      <c r="Q1624" s="753">
        <v>0.66666666666666674</v>
      </c>
      <c r="R1624" s="737">
        <v>2</v>
      </c>
      <c r="S1624" s="753">
        <v>0.66666666666666663</v>
      </c>
      <c r="T1624" s="820">
        <v>1.5</v>
      </c>
      <c r="U1624" s="776">
        <v>0.6</v>
      </c>
    </row>
    <row r="1625" spans="1:21" ht="14.4" customHeight="1" x14ac:dyDescent="0.3">
      <c r="A1625" s="736">
        <v>21</v>
      </c>
      <c r="B1625" s="737" t="s">
        <v>2715</v>
      </c>
      <c r="C1625" s="737" t="s">
        <v>3131</v>
      </c>
      <c r="D1625" s="818" t="s">
        <v>4783</v>
      </c>
      <c r="E1625" s="819" t="s">
        <v>3165</v>
      </c>
      <c r="F1625" s="737" t="s">
        <v>3126</v>
      </c>
      <c r="G1625" s="737" t="s">
        <v>3266</v>
      </c>
      <c r="H1625" s="737" t="s">
        <v>1499</v>
      </c>
      <c r="I1625" s="737" t="s">
        <v>3267</v>
      </c>
      <c r="J1625" s="737" t="s">
        <v>1686</v>
      </c>
      <c r="K1625" s="737" t="s">
        <v>2829</v>
      </c>
      <c r="L1625" s="738">
        <v>668.54</v>
      </c>
      <c r="M1625" s="738">
        <v>1337.08</v>
      </c>
      <c r="N1625" s="737">
        <v>2</v>
      </c>
      <c r="O1625" s="820">
        <v>1</v>
      </c>
      <c r="P1625" s="738">
        <v>1337.08</v>
      </c>
      <c r="Q1625" s="753">
        <v>1</v>
      </c>
      <c r="R1625" s="737">
        <v>2</v>
      </c>
      <c r="S1625" s="753">
        <v>1</v>
      </c>
      <c r="T1625" s="820">
        <v>1</v>
      </c>
      <c r="U1625" s="776">
        <v>1</v>
      </c>
    </row>
    <row r="1626" spans="1:21" ht="14.4" customHeight="1" x14ac:dyDescent="0.3">
      <c r="A1626" s="736">
        <v>21</v>
      </c>
      <c r="B1626" s="737" t="s">
        <v>2715</v>
      </c>
      <c r="C1626" s="737" t="s">
        <v>3131</v>
      </c>
      <c r="D1626" s="818" t="s">
        <v>4783</v>
      </c>
      <c r="E1626" s="819" t="s">
        <v>3165</v>
      </c>
      <c r="F1626" s="737" t="s">
        <v>3126</v>
      </c>
      <c r="G1626" s="737" t="s">
        <v>3266</v>
      </c>
      <c r="H1626" s="737" t="s">
        <v>555</v>
      </c>
      <c r="I1626" s="737" t="s">
        <v>4318</v>
      </c>
      <c r="J1626" s="737" t="s">
        <v>1686</v>
      </c>
      <c r="K1626" s="737" t="s">
        <v>3511</v>
      </c>
      <c r="L1626" s="738">
        <v>0</v>
      </c>
      <c r="M1626" s="738">
        <v>0</v>
      </c>
      <c r="N1626" s="737">
        <v>14</v>
      </c>
      <c r="O1626" s="820">
        <v>7</v>
      </c>
      <c r="P1626" s="738">
        <v>0</v>
      </c>
      <c r="Q1626" s="753"/>
      <c r="R1626" s="737">
        <v>12</v>
      </c>
      <c r="S1626" s="753">
        <v>0.8571428571428571</v>
      </c>
      <c r="T1626" s="820">
        <v>6</v>
      </c>
      <c r="U1626" s="776">
        <v>0.8571428571428571</v>
      </c>
    </row>
    <row r="1627" spans="1:21" ht="14.4" customHeight="1" x14ac:dyDescent="0.3">
      <c r="A1627" s="736">
        <v>21</v>
      </c>
      <c r="B1627" s="737" t="s">
        <v>2715</v>
      </c>
      <c r="C1627" s="737" t="s">
        <v>3131</v>
      </c>
      <c r="D1627" s="818" t="s">
        <v>4783</v>
      </c>
      <c r="E1627" s="819" t="s">
        <v>3165</v>
      </c>
      <c r="F1627" s="737" t="s">
        <v>3126</v>
      </c>
      <c r="G1627" s="737" t="s">
        <v>3266</v>
      </c>
      <c r="H1627" s="737" t="s">
        <v>555</v>
      </c>
      <c r="I1627" s="737" t="s">
        <v>3510</v>
      </c>
      <c r="J1627" s="737" t="s">
        <v>1686</v>
      </c>
      <c r="K1627" s="737" t="s">
        <v>3511</v>
      </c>
      <c r="L1627" s="738">
        <v>0</v>
      </c>
      <c r="M1627" s="738">
        <v>0</v>
      </c>
      <c r="N1627" s="737">
        <v>2</v>
      </c>
      <c r="O1627" s="820">
        <v>1</v>
      </c>
      <c r="P1627" s="738">
        <v>0</v>
      </c>
      <c r="Q1627" s="753"/>
      <c r="R1627" s="737">
        <v>2</v>
      </c>
      <c r="S1627" s="753">
        <v>1</v>
      </c>
      <c r="T1627" s="820">
        <v>1</v>
      </c>
      <c r="U1627" s="776">
        <v>1</v>
      </c>
    </row>
    <row r="1628" spans="1:21" ht="14.4" customHeight="1" x14ac:dyDescent="0.3">
      <c r="A1628" s="736">
        <v>21</v>
      </c>
      <c r="B1628" s="737" t="s">
        <v>2715</v>
      </c>
      <c r="C1628" s="737" t="s">
        <v>3131</v>
      </c>
      <c r="D1628" s="818" t="s">
        <v>4783</v>
      </c>
      <c r="E1628" s="819" t="s">
        <v>3165</v>
      </c>
      <c r="F1628" s="737" t="s">
        <v>3126</v>
      </c>
      <c r="G1628" s="737" t="s">
        <v>3399</v>
      </c>
      <c r="H1628" s="737" t="s">
        <v>555</v>
      </c>
      <c r="I1628" s="737" t="s">
        <v>619</v>
      </c>
      <c r="J1628" s="737" t="s">
        <v>2924</v>
      </c>
      <c r="K1628" s="737" t="s">
        <v>2925</v>
      </c>
      <c r="L1628" s="738">
        <v>908.53</v>
      </c>
      <c r="M1628" s="738">
        <v>1817.06</v>
      </c>
      <c r="N1628" s="737">
        <v>2</v>
      </c>
      <c r="O1628" s="820">
        <v>1</v>
      </c>
      <c r="P1628" s="738">
        <v>1817.06</v>
      </c>
      <c r="Q1628" s="753">
        <v>1</v>
      </c>
      <c r="R1628" s="737">
        <v>2</v>
      </c>
      <c r="S1628" s="753">
        <v>1</v>
      </c>
      <c r="T1628" s="820">
        <v>1</v>
      </c>
      <c r="U1628" s="776">
        <v>1</v>
      </c>
    </row>
    <row r="1629" spans="1:21" ht="14.4" customHeight="1" x14ac:dyDescent="0.3">
      <c r="A1629" s="736">
        <v>21</v>
      </c>
      <c r="B1629" s="737" t="s">
        <v>2715</v>
      </c>
      <c r="C1629" s="737" t="s">
        <v>3131</v>
      </c>
      <c r="D1629" s="818" t="s">
        <v>4783</v>
      </c>
      <c r="E1629" s="819" t="s">
        <v>3165</v>
      </c>
      <c r="F1629" s="737" t="s">
        <v>3126</v>
      </c>
      <c r="G1629" s="737" t="s">
        <v>3399</v>
      </c>
      <c r="H1629" s="737" t="s">
        <v>555</v>
      </c>
      <c r="I1629" s="737" t="s">
        <v>3839</v>
      </c>
      <c r="J1629" s="737" t="s">
        <v>2924</v>
      </c>
      <c r="K1629" s="737" t="s">
        <v>3403</v>
      </c>
      <c r="L1629" s="738">
        <v>583.70000000000005</v>
      </c>
      <c r="M1629" s="738">
        <v>1751.1000000000001</v>
      </c>
      <c r="N1629" s="737">
        <v>3</v>
      </c>
      <c r="O1629" s="820">
        <v>1</v>
      </c>
      <c r="P1629" s="738">
        <v>1751.1000000000001</v>
      </c>
      <c r="Q1629" s="753">
        <v>1</v>
      </c>
      <c r="R1629" s="737">
        <v>3</v>
      </c>
      <c r="S1629" s="753">
        <v>1</v>
      </c>
      <c r="T1629" s="820">
        <v>1</v>
      </c>
      <c r="U1629" s="776">
        <v>1</v>
      </c>
    </row>
    <row r="1630" spans="1:21" ht="14.4" customHeight="1" x14ac:dyDescent="0.3">
      <c r="A1630" s="736">
        <v>21</v>
      </c>
      <c r="B1630" s="737" t="s">
        <v>2715</v>
      </c>
      <c r="C1630" s="737" t="s">
        <v>3131</v>
      </c>
      <c r="D1630" s="818" t="s">
        <v>4783</v>
      </c>
      <c r="E1630" s="819" t="s">
        <v>3165</v>
      </c>
      <c r="F1630" s="737" t="s">
        <v>3126</v>
      </c>
      <c r="G1630" s="737" t="s">
        <v>3399</v>
      </c>
      <c r="H1630" s="737" t="s">
        <v>1499</v>
      </c>
      <c r="I1630" s="737" t="s">
        <v>2364</v>
      </c>
      <c r="J1630" s="737" t="s">
        <v>3051</v>
      </c>
      <c r="K1630" s="737" t="s">
        <v>2925</v>
      </c>
      <c r="L1630" s="738">
        <v>908.53</v>
      </c>
      <c r="M1630" s="738">
        <v>4542.6499999999996</v>
      </c>
      <c r="N1630" s="737">
        <v>5</v>
      </c>
      <c r="O1630" s="820">
        <v>3</v>
      </c>
      <c r="P1630" s="738">
        <v>4542.6499999999996</v>
      </c>
      <c r="Q1630" s="753">
        <v>1</v>
      </c>
      <c r="R1630" s="737">
        <v>5</v>
      </c>
      <c r="S1630" s="753">
        <v>1</v>
      </c>
      <c r="T1630" s="820">
        <v>3</v>
      </c>
      <c r="U1630" s="776">
        <v>1</v>
      </c>
    </row>
    <row r="1631" spans="1:21" ht="14.4" customHeight="1" x14ac:dyDescent="0.3">
      <c r="A1631" s="736">
        <v>21</v>
      </c>
      <c r="B1631" s="737" t="s">
        <v>2715</v>
      </c>
      <c r="C1631" s="737" t="s">
        <v>3131</v>
      </c>
      <c r="D1631" s="818" t="s">
        <v>4783</v>
      </c>
      <c r="E1631" s="819" t="s">
        <v>3165</v>
      </c>
      <c r="F1631" s="737" t="s">
        <v>3126</v>
      </c>
      <c r="G1631" s="737" t="s">
        <v>3399</v>
      </c>
      <c r="H1631" s="737" t="s">
        <v>1499</v>
      </c>
      <c r="I1631" s="737" t="s">
        <v>2366</v>
      </c>
      <c r="J1631" s="737" t="s">
        <v>3051</v>
      </c>
      <c r="K1631" s="737" t="s">
        <v>3052</v>
      </c>
      <c r="L1631" s="738">
        <v>1677.3</v>
      </c>
      <c r="M1631" s="738">
        <v>5031.8999999999996</v>
      </c>
      <c r="N1631" s="737">
        <v>3</v>
      </c>
      <c r="O1631" s="820">
        <v>1</v>
      </c>
      <c r="P1631" s="738">
        <v>5031.8999999999996</v>
      </c>
      <c r="Q1631" s="753">
        <v>1</v>
      </c>
      <c r="R1631" s="737">
        <v>3</v>
      </c>
      <c r="S1631" s="753">
        <v>1</v>
      </c>
      <c r="T1631" s="820">
        <v>1</v>
      </c>
      <c r="U1631" s="776">
        <v>1</v>
      </c>
    </row>
    <row r="1632" spans="1:21" ht="14.4" customHeight="1" x14ac:dyDescent="0.3">
      <c r="A1632" s="736">
        <v>21</v>
      </c>
      <c r="B1632" s="737" t="s">
        <v>2715</v>
      </c>
      <c r="C1632" s="737" t="s">
        <v>3131</v>
      </c>
      <c r="D1632" s="818" t="s">
        <v>4783</v>
      </c>
      <c r="E1632" s="819" t="s">
        <v>3165</v>
      </c>
      <c r="F1632" s="737" t="s">
        <v>3126</v>
      </c>
      <c r="G1632" s="737" t="s">
        <v>3404</v>
      </c>
      <c r="H1632" s="737" t="s">
        <v>555</v>
      </c>
      <c r="I1632" s="737" t="s">
        <v>1440</v>
      </c>
      <c r="J1632" s="737" t="s">
        <v>1322</v>
      </c>
      <c r="K1632" s="737" t="s">
        <v>3405</v>
      </c>
      <c r="L1632" s="738">
        <v>668.54</v>
      </c>
      <c r="M1632" s="738">
        <v>8022.48</v>
      </c>
      <c r="N1632" s="737">
        <v>12</v>
      </c>
      <c r="O1632" s="820">
        <v>1.5</v>
      </c>
      <c r="P1632" s="738">
        <v>8022.48</v>
      </c>
      <c r="Q1632" s="753">
        <v>1</v>
      </c>
      <c r="R1632" s="737">
        <v>12</v>
      </c>
      <c r="S1632" s="753">
        <v>1</v>
      </c>
      <c r="T1632" s="820">
        <v>1.5</v>
      </c>
      <c r="U1632" s="776">
        <v>1</v>
      </c>
    </row>
    <row r="1633" spans="1:21" ht="14.4" customHeight="1" x14ac:dyDescent="0.3">
      <c r="A1633" s="736">
        <v>21</v>
      </c>
      <c r="B1633" s="737" t="s">
        <v>2715</v>
      </c>
      <c r="C1633" s="737" t="s">
        <v>3131</v>
      </c>
      <c r="D1633" s="818" t="s">
        <v>4783</v>
      </c>
      <c r="E1633" s="819" t="s">
        <v>3165</v>
      </c>
      <c r="F1633" s="737" t="s">
        <v>3126</v>
      </c>
      <c r="G1633" s="737" t="s">
        <v>3268</v>
      </c>
      <c r="H1633" s="737" t="s">
        <v>1499</v>
      </c>
      <c r="I1633" s="737" t="s">
        <v>3652</v>
      </c>
      <c r="J1633" s="737" t="s">
        <v>2818</v>
      </c>
      <c r="K1633" s="737" t="s">
        <v>3653</v>
      </c>
      <c r="L1633" s="738">
        <v>102.93</v>
      </c>
      <c r="M1633" s="738">
        <v>102.93</v>
      </c>
      <c r="N1633" s="737">
        <v>1</v>
      </c>
      <c r="O1633" s="820">
        <v>0.5</v>
      </c>
      <c r="P1633" s="738">
        <v>102.93</v>
      </c>
      <c r="Q1633" s="753">
        <v>1</v>
      </c>
      <c r="R1633" s="737">
        <v>1</v>
      </c>
      <c r="S1633" s="753">
        <v>1</v>
      </c>
      <c r="T1633" s="820">
        <v>0.5</v>
      </c>
      <c r="U1633" s="776">
        <v>1</v>
      </c>
    </row>
    <row r="1634" spans="1:21" ht="14.4" customHeight="1" x14ac:dyDescent="0.3">
      <c r="A1634" s="736">
        <v>21</v>
      </c>
      <c r="B1634" s="737" t="s">
        <v>2715</v>
      </c>
      <c r="C1634" s="737" t="s">
        <v>3131</v>
      </c>
      <c r="D1634" s="818" t="s">
        <v>4783</v>
      </c>
      <c r="E1634" s="819" t="s">
        <v>3165</v>
      </c>
      <c r="F1634" s="737" t="s">
        <v>3126</v>
      </c>
      <c r="G1634" s="737" t="s">
        <v>3326</v>
      </c>
      <c r="H1634" s="737" t="s">
        <v>1499</v>
      </c>
      <c r="I1634" s="737" t="s">
        <v>4032</v>
      </c>
      <c r="J1634" s="737" t="s">
        <v>2265</v>
      </c>
      <c r="K1634" s="737" t="s">
        <v>3470</v>
      </c>
      <c r="L1634" s="738">
        <v>144.81</v>
      </c>
      <c r="M1634" s="738">
        <v>289.62</v>
      </c>
      <c r="N1634" s="737">
        <v>2</v>
      </c>
      <c r="O1634" s="820">
        <v>1.5</v>
      </c>
      <c r="P1634" s="738">
        <v>289.62</v>
      </c>
      <c r="Q1634" s="753">
        <v>1</v>
      </c>
      <c r="R1634" s="737">
        <v>2</v>
      </c>
      <c r="S1634" s="753">
        <v>1</v>
      </c>
      <c r="T1634" s="820">
        <v>1.5</v>
      </c>
      <c r="U1634" s="776">
        <v>1</v>
      </c>
    </row>
    <row r="1635" spans="1:21" ht="14.4" customHeight="1" x14ac:dyDescent="0.3">
      <c r="A1635" s="736">
        <v>21</v>
      </c>
      <c r="B1635" s="737" t="s">
        <v>2715</v>
      </c>
      <c r="C1635" s="737" t="s">
        <v>3131</v>
      </c>
      <c r="D1635" s="818" t="s">
        <v>4783</v>
      </c>
      <c r="E1635" s="819" t="s">
        <v>3165</v>
      </c>
      <c r="F1635" s="737" t="s">
        <v>3126</v>
      </c>
      <c r="G1635" s="737" t="s">
        <v>3326</v>
      </c>
      <c r="H1635" s="737" t="s">
        <v>1499</v>
      </c>
      <c r="I1635" s="737" t="s">
        <v>4435</v>
      </c>
      <c r="J1635" s="737" t="s">
        <v>4436</v>
      </c>
      <c r="K1635" s="737" t="s">
        <v>3067</v>
      </c>
      <c r="L1635" s="738">
        <v>289.62</v>
      </c>
      <c r="M1635" s="738">
        <v>289.62</v>
      </c>
      <c r="N1635" s="737">
        <v>1</v>
      </c>
      <c r="O1635" s="820">
        <v>0.5</v>
      </c>
      <c r="P1635" s="738">
        <v>289.62</v>
      </c>
      <c r="Q1635" s="753">
        <v>1</v>
      </c>
      <c r="R1635" s="737">
        <v>1</v>
      </c>
      <c r="S1635" s="753">
        <v>1</v>
      </c>
      <c r="T1635" s="820">
        <v>0.5</v>
      </c>
      <c r="U1635" s="776">
        <v>1</v>
      </c>
    </row>
    <row r="1636" spans="1:21" ht="14.4" customHeight="1" x14ac:dyDescent="0.3">
      <c r="A1636" s="736">
        <v>21</v>
      </c>
      <c r="B1636" s="737" t="s">
        <v>2715</v>
      </c>
      <c r="C1636" s="737" t="s">
        <v>3131</v>
      </c>
      <c r="D1636" s="818" t="s">
        <v>4783</v>
      </c>
      <c r="E1636" s="819" t="s">
        <v>3165</v>
      </c>
      <c r="F1636" s="737" t="s">
        <v>3126</v>
      </c>
      <c r="G1636" s="737" t="s">
        <v>3182</v>
      </c>
      <c r="H1636" s="737" t="s">
        <v>555</v>
      </c>
      <c r="I1636" s="737" t="s">
        <v>1344</v>
      </c>
      <c r="J1636" s="737" t="s">
        <v>1345</v>
      </c>
      <c r="K1636" s="737" t="s">
        <v>3184</v>
      </c>
      <c r="L1636" s="738">
        <v>108.44</v>
      </c>
      <c r="M1636" s="738">
        <v>542.20000000000005</v>
      </c>
      <c r="N1636" s="737">
        <v>5</v>
      </c>
      <c r="O1636" s="820">
        <v>2</v>
      </c>
      <c r="P1636" s="738">
        <v>108.44</v>
      </c>
      <c r="Q1636" s="753">
        <v>0.19999999999999998</v>
      </c>
      <c r="R1636" s="737">
        <v>1</v>
      </c>
      <c r="S1636" s="753">
        <v>0.2</v>
      </c>
      <c r="T1636" s="820">
        <v>0.5</v>
      </c>
      <c r="U1636" s="776">
        <v>0.25</v>
      </c>
    </row>
    <row r="1637" spans="1:21" ht="14.4" customHeight="1" x14ac:dyDescent="0.3">
      <c r="A1637" s="736">
        <v>21</v>
      </c>
      <c r="B1637" s="737" t="s">
        <v>2715</v>
      </c>
      <c r="C1637" s="737" t="s">
        <v>3131</v>
      </c>
      <c r="D1637" s="818" t="s">
        <v>4783</v>
      </c>
      <c r="E1637" s="819" t="s">
        <v>3165</v>
      </c>
      <c r="F1637" s="737" t="s">
        <v>3126</v>
      </c>
      <c r="G1637" s="737" t="s">
        <v>3662</v>
      </c>
      <c r="H1637" s="737" t="s">
        <v>1499</v>
      </c>
      <c r="I1637" s="737" t="s">
        <v>2379</v>
      </c>
      <c r="J1637" s="737" t="s">
        <v>3071</v>
      </c>
      <c r="K1637" s="737" t="s">
        <v>2381</v>
      </c>
      <c r="L1637" s="738">
        <v>194.26</v>
      </c>
      <c r="M1637" s="738">
        <v>1748.34</v>
      </c>
      <c r="N1637" s="737">
        <v>9</v>
      </c>
      <c r="O1637" s="820">
        <v>3</v>
      </c>
      <c r="P1637" s="738">
        <v>1165.56</v>
      </c>
      <c r="Q1637" s="753">
        <v>0.66666666666666663</v>
      </c>
      <c r="R1637" s="737">
        <v>6</v>
      </c>
      <c r="S1637" s="753">
        <v>0.66666666666666663</v>
      </c>
      <c r="T1637" s="820">
        <v>2</v>
      </c>
      <c r="U1637" s="776">
        <v>0.66666666666666663</v>
      </c>
    </row>
    <row r="1638" spans="1:21" ht="14.4" customHeight="1" x14ac:dyDescent="0.3">
      <c r="A1638" s="736">
        <v>21</v>
      </c>
      <c r="B1638" s="737" t="s">
        <v>2715</v>
      </c>
      <c r="C1638" s="737" t="s">
        <v>3131</v>
      </c>
      <c r="D1638" s="818" t="s">
        <v>4783</v>
      </c>
      <c r="E1638" s="819" t="s">
        <v>3165</v>
      </c>
      <c r="F1638" s="737" t="s">
        <v>3126</v>
      </c>
      <c r="G1638" s="737" t="s">
        <v>4034</v>
      </c>
      <c r="H1638" s="737" t="s">
        <v>555</v>
      </c>
      <c r="I1638" s="737" t="s">
        <v>1958</v>
      </c>
      <c r="J1638" s="737" t="s">
        <v>1959</v>
      </c>
      <c r="K1638" s="737" t="s">
        <v>4035</v>
      </c>
      <c r="L1638" s="738">
        <v>79.099999999999994</v>
      </c>
      <c r="M1638" s="738">
        <v>158.19999999999999</v>
      </c>
      <c r="N1638" s="737">
        <v>2</v>
      </c>
      <c r="O1638" s="820">
        <v>1</v>
      </c>
      <c r="P1638" s="738"/>
      <c r="Q1638" s="753">
        <v>0</v>
      </c>
      <c r="R1638" s="737"/>
      <c r="S1638" s="753">
        <v>0</v>
      </c>
      <c r="T1638" s="820"/>
      <c r="U1638" s="776">
        <v>0</v>
      </c>
    </row>
    <row r="1639" spans="1:21" ht="14.4" customHeight="1" x14ac:dyDescent="0.3">
      <c r="A1639" s="736">
        <v>21</v>
      </c>
      <c r="B1639" s="737" t="s">
        <v>2715</v>
      </c>
      <c r="C1639" s="737" t="s">
        <v>3131</v>
      </c>
      <c r="D1639" s="818" t="s">
        <v>4783</v>
      </c>
      <c r="E1639" s="819" t="s">
        <v>3165</v>
      </c>
      <c r="F1639" s="737" t="s">
        <v>3126</v>
      </c>
      <c r="G1639" s="737" t="s">
        <v>3272</v>
      </c>
      <c r="H1639" s="737" t="s">
        <v>555</v>
      </c>
      <c r="I1639" s="737" t="s">
        <v>3695</v>
      </c>
      <c r="J1639" s="737" t="s">
        <v>3696</v>
      </c>
      <c r="K1639" s="737" t="s">
        <v>3697</v>
      </c>
      <c r="L1639" s="738">
        <v>24.78</v>
      </c>
      <c r="M1639" s="738">
        <v>941.6400000000001</v>
      </c>
      <c r="N1639" s="737">
        <v>38</v>
      </c>
      <c r="O1639" s="820">
        <v>8.5</v>
      </c>
      <c r="P1639" s="738">
        <v>470.82000000000005</v>
      </c>
      <c r="Q1639" s="753">
        <v>0.5</v>
      </c>
      <c r="R1639" s="737">
        <v>19</v>
      </c>
      <c r="S1639" s="753">
        <v>0.5</v>
      </c>
      <c r="T1639" s="820">
        <v>5</v>
      </c>
      <c r="U1639" s="776">
        <v>0.58823529411764708</v>
      </c>
    </row>
    <row r="1640" spans="1:21" ht="14.4" customHeight="1" x14ac:dyDescent="0.3">
      <c r="A1640" s="736">
        <v>21</v>
      </c>
      <c r="B1640" s="737" t="s">
        <v>2715</v>
      </c>
      <c r="C1640" s="737" t="s">
        <v>3131</v>
      </c>
      <c r="D1640" s="818" t="s">
        <v>4783</v>
      </c>
      <c r="E1640" s="819" t="s">
        <v>3165</v>
      </c>
      <c r="F1640" s="737" t="s">
        <v>3126</v>
      </c>
      <c r="G1640" s="737" t="s">
        <v>3272</v>
      </c>
      <c r="H1640" s="737" t="s">
        <v>555</v>
      </c>
      <c r="I1640" s="737" t="s">
        <v>1068</v>
      </c>
      <c r="J1640" s="737" t="s">
        <v>3273</v>
      </c>
      <c r="K1640" s="737" t="s">
        <v>3274</v>
      </c>
      <c r="L1640" s="738">
        <v>99.11</v>
      </c>
      <c r="M1640" s="738">
        <v>991.1</v>
      </c>
      <c r="N1640" s="737">
        <v>10</v>
      </c>
      <c r="O1640" s="820">
        <v>4</v>
      </c>
      <c r="P1640" s="738">
        <v>792.88</v>
      </c>
      <c r="Q1640" s="753">
        <v>0.79999999999999993</v>
      </c>
      <c r="R1640" s="737">
        <v>8</v>
      </c>
      <c r="S1640" s="753">
        <v>0.8</v>
      </c>
      <c r="T1640" s="820">
        <v>3</v>
      </c>
      <c r="U1640" s="776">
        <v>0.75</v>
      </c>
    </row>
    <row r="1641" spans="1:21" ht="14.4" customHeight="1" x14ac:dyDescent="0.3">
      <c r="A1641" s="736">
        <v>21</v>
      </c>
      <c r="B1641" s="737" t="s">
        <v>2715</v>
      </c>
      <c r="C1641" s="737" t="s">
        <v>3131</v>
      </c>
      <c r="D1641" s="818" t="s">
        <v>4783</v>
      </c>
      <c r="E1641" s="819" t="s">
        <v>3165</v>
      </c>
      <c r="F1641" s="737" t="s">
        <v>3126</v>
      </c>
      <c r="G1641" s="737" t="s">
        <v>3406</v>
      </c>
      <c r="H1641" s="737" t="s">
        <v>555</v>
      </c>
      <c r="I1641" s="737" t="s">
        <v>3698</v>
      </c>
      <c r="J1641" s="737" t="s">
        <v>3699</v>
      </c>
      <c r="K1641" s="737" t="s">
        <v>3700</v>
      </c>
      <c r="L1641" s="738">
        <v>1195.75</v>
      </c>
      <c r="M1641" s="738">
        <v>2391.5</v>
      </c>
      <c r="N1641" s="737">
        <v>2</v>
      </c>
      <c r="O1641" s="820">
        <v>1</v>
      </c>
      <c r="P1641" s="738">
        <v>2391.5</v>
      </c>
      <c r="Q1641" s="753">
        <v>1</v>
      </c>
      <c r="R1641" s="737">
        <v>2</v>
      </c>
      <c r="S1641" s="753">
        <v>1</v>
      </c>
      <c r="T1641" s="820">
        <v>1</v>
      </c>
      <c r="U1641" s="776">
        <v>1</v>
      </c>
    </row>
    <row r="1642" spans="1:21" ht="14.4" customHeight="1" x14ac:dyDescent="0.3">
      <c r="A1642" s="736">
        <v>21</v>
      </c>
      <c r="B1642" s="737" t="s">
        <v>2715</v>
      </c>
      <c r="C1642" s="737" t="s">
        <v>3131</v>
      </c>
      <c r="D1642" s="818" t="s">
        <v>4783</v>
      </c>
      <c r="E1642" s="819" t="s">
        <v>3165</v>
      </c>
      <c r="F1642" s="737" t="s">
        <v>3126</v>
      </c>
      <c r="G1642" s="737" t="s">
        <v>3406</v>
      </c>
      <c r="H1642" s="737" t="s">
        <v>555</v>
      </c>
      <c r="I1642" s="737" t="s">
        <v>3903</v>
      </c>
      <c r="J1642" s="737" t="s">
        <v>3699</v>
      </c>
      <c r="K1642" s="737" t="s">
        <v>3904</v>
      </c>
      <c r="L1642" s="738">
        <v>0</v>
      </c>
      <c r="M1642" s="738">
        <v>0</v>
      </c>
      <c r="N1642" s="737">
        <v>2</v>
      </c>
      <c r="O1642" s="820">
        <v>1</v>
      </c>
      <c r="P1642" s="738">
        <v>0</v>
      </c>
      <c r="Q1642" s="753"/>
      <c r="R1642" s="737">
        <v>2</v>
      </c>
      <c r="S1642" s="753">
        <v>1</v>
      </c>
      <c r="T1642" s="820">
        <v>1</v>
      </c>
      <c r="U1642" s="776">
        <v>1</v>
      </c>
    </row>
    <row r="1643" spans="1:21" ht="14.4" customHeight="1" x14ac:dyDescent="0.3">
      <c r="A1643" s="736">
        <v>21</v>
      </c>
      <c r="B1643" s="737" t="s">
        <v>2715</v>
      </c>
      <c r="C1643" s="737" t="s">
        <v>3131</v>
      </c>
      <c r="D1643" s="818" t="s">
        <v>4783</v>
      </c>
      <c r="E1643" s="819" t="s">
        <v>3165</v>
      </c>
      <c r="F1643" s="737" t="s">
        <v>3126</v>
      </c>
      <c r="G1643" s="737" t="s">
        <v>4618</v>
      </c>
      <c r="H1643" s="737" t="s">
        <v>555</v>
      </c>
      <c r="I1643" s="737" t="s">
        <v>4619</v>
      </c>
      <c r="J1643" s="737" t="s">
        <v>4620</v>
      </c>
      <c r="K1643" s="737" t="s">
        <v>4621</v>
      </c>
      <c r="L1643" s="738">
        <v>130.36000000000001</v>
      </c>
      <c r="M1643" s="738">
        <v>130.36000000000001</v>
      </c>
      <c r="N1643" s="737">
        <v>1</v>
      </c>
      <c r="O1643" s="820">
        <v>1</v>
      </c>
      <c r="P1643" s="738"/>
      <c r="Q1643" s="753">
        <v>0</v>
      </c>
      <c r="R1643" s="737"/>
      <c r="S1643" s="753">
        <v>0</v>
      </c>
      <c r="T1643" s="820"/>
      <c r="U1643" s="776">
        <v>0</v>
      </c>
    </row>
    <row r="1644" spans="1:21" ht="14.4" customHeight="1" x14ac:dyDescent="0.3">
      <c r="A1644" s="736">
        <v>21</v>
      </c>
      <c r="B1644" s="737" t="s">
        <v>2715</v>
      </c>
      <c r="C1644" s="737" t="s">
        <v>3131</v>
      </c>
      <c r="D1644" s="818" t="s">
        <v>4783</v>
      </c>
      <c r="E1644" s="819" t="s">
        <v>3165</v>
      </c>
      <c r="F1644" s="737" t="s">
        <v>3126</v>
      </c>
      <c r="G1644" s="737" t="s">
        <v>3275</v>
      </c>
      <c r="H1644" s="737" t="s">
        <v>555</v>
      </c>
      <c r="I1644" s="737" t="s">
        <v>730</v>
      </c>
      <c r="J1644" s="737" t="s">
        <v>731</v>
      </c>
      <c r="K1644" s="737" t="s">
        <v>3276</v>
      </c>
      <c r="L1644" s="738">
        <v>0</v>
      </c>
      <c r="M1644" s="738">
        <v>0</v>
      </c>
      <c r="N1644" s="737">
        <v>2</v>
      </c>
      <c r="O1644" s="820">
        <v>1</v>
      </c>
      <c r="P1644" s="738">
        <v>0</v>
      </c>
      <c r="Q1644" s="753"/>
      <c r="R1644" s="737">
        <v>2</v>
      </c>
      <c r="S1644" s="753">
        <v>1</v>
      </c>
      <c r="T1644" s="820">
        <v>1</v>
      </c>
      <c r="U1644" s="776">
        <v>1</v>
      </c>
    </row>
    <row r="1645" spans="1:21" ht="14.4" customHeight="1" x14ac:dyDescent="0.3">
      <c r="A1645" s="736">
        <v>21</v>
      </c>
      <c r="B1645" s="737" t="s">
        <v>2715</v>
      </c>
      <c r="C1645" s="737" t="s">
        <v>3131</v>
      </c>
      <c r="D1645" s="818" t="s">
        <v>4783</v>
      </c>
      <c r="E1645" s="819" t="s">
        <v>3165</v>
      </c>
      <c r="F1645" s="737" t="s">
        <v>3126</v>
      </c>
      <c r="G1645" s="737" t="s">
        <v>3279</v>
      </c>
      <c r="H1645" s="737" t="s">
        <v>1499</v>
      </c>
      <c r="I1645" s="737" t="s">
        <v>1531</v>
      </c>
      <c r="J1645" s="737" t="s">
        <v>2938</v>
      </c>
      <c r="K1645" s="737" t="s">
        <v>2939</v>
      </c>
      <c r="L1645" s="738">
        <v>0</v>
      </c>
      <c r="M1645" s="738">
        <v>0</v>
      </c>
      <c r="N1645" s="737">
        <v>1</v>
      </c>
      <c r="O1645" s="820">
        <v>1</v>
      </c>
      <c r="P1645" s="738">
        <v>0</v>
      </c>
      <c r="Q1645" s="753"/>
      <c r="R1645" s="737">
        <v>1</v>
      </c>
      <c r="S1645" s="753">
        <v>1</v>
      </c>
      <c r="T1645" s="820">
        <v>1</v>
      </c>
      <c r="U1645" s="776">
        <v>1</v>
      </c>
    </row>
    <row r="1646" spans="1:21" ht="14.4" customHeight="1" x14ac:dyDescent="0.3">
      <c r="A1646" s="736">
        <v>21</v>
      </c>
      <c r="B1646" s="737" t="s">
        <v>2715</v>
      </c>
      <c r="C1646" s="737" t="s">
        <v>3131</v>
      </c>
      <c r="D1646" s="818" t="s">
        <v>4783</v>
      </c>
      <c r="E1646" s="819" t="s">
        <v>3165</v>
      </c>
      <c r="F1646" s="737" t="s">
        <v>3126</v>
      </c>
      <c r="G1646" s="737" t="s">
        <v>3329</v>
      </c>
      <c r="H1646" s="737" t="s">
        <v>555</v>
      </c>
      <c r="I1646" s="737" t="s">
        <v>3330</v>
      </c>
      <c r="J1646" s="737" t="s">
        <v>1433</v>
      </c>
      <c r="K1646" s="737" t="s">
        <v>3331</v>
      </c>
      <c r="L1646" s="738">
        <v>42.54</v>
      </c>
      <c r="M1646" s="738">
        <v>42.54</v>
      </c>
      <c r="N1646" s="737">
        <v>1</v>
      </c>
      <c r="O1646" s="820">
        <v>1</v>
      </c>
      <c r="P1646" s="738"/>
      <c r="Q1646" s="753">
        <v>0</v>
      </c>
      <c r="R1646" s="737"/>
      <c r="S1646" s="753">
        <v>0</v>
      </c>
      <c r="T1646" s="820"/>
      <c r="U1646" s="776">
        <v>0</v>
      </c>
    </row>
    <row r="1647" spans="1:21" ht="14.4" customHeight="1" x14ac:dyDescent="0.3">
      <c r="A1647" s="736">
        <v>21</v>
      </c>
      <c r="B1647" s="737" t="s">
        <v>2715</v>
      </c>
      <c r="C1647" s="737" t="s">
        <v>3131</v>
      </c>
      <c r="D1647" s="818" t="s">
        <v>4783</v>
      </c>
      <c r="E1647" s="819" t="s">
        <v>3165</v>
      </c>
      <c r="F1647" s="737" t="s">
        <v>3126</v>
      </c>
      <c r="G1647" s="737" t="s">
        <v>3329</v>
      </c>
      <c r="H1647" s="737" t="s">
        <v>555</v>
      </c>
      <c r="I1647" s="737" t="s">
        <v>1432</v>
      </c>
      <c r="J1647" s="737" t="s">
        <v>1433</v>
      </c>
      <c r="K1647" s="737" t="s">
        <v>3520</v>
      </c>
      <c r="L1647" s="738">
        <v>59.56</v>
      </c>
      <c r="M1647" s="738">
        <v>59.56</v>
      </c>
      <c r="N1647" s="737">
        <v>1</v>
      </c>
      <c r="O1647" s="820">
        <v>1</v>
      </c>
      <c r="P1647" s="738">
        <v>59.56</v>
      </c>
      <c r="Q1647" s="753">
        <v>1</v>
      </c>
      <c r="R1647" s="737">
        <v>1</v>
      </c>
      <c r="S1647" s="753">
        <v>1</v>
      </c>
      <c r="T1647" s="820">
        <v>1</v>
      </c>
      <c r="U1647" s="776">
        <v>1</v>
      </c>
    </row>
    <row r="1648" spans="1:21" ht="14.4" customHeight="1" x14ac:dyDescent="0.3">
      <c r="A1648" s="736">
        <v>21</v>
      </c>
      <c r="B1648" s="737" t="s">
        <v>2715</v>
      </c>
      <c r="C1648" s="737" t="s">
        <v>3131</v>
      </c>
      <c r="D1648" s="818" t="s">
        <v>4783</v>
      </c>
      <c r="E1648" s="819" t="s">
        <v>3165</v>
      </c>
      <c r="F1648" s="737" t="s">
        <v>3126</v>
      </c>
      <c r="G1648" s="737" t="s">
        <v>3521</v>
      </c>
      <c r="H1648" s="737" t="s">
        <v>1499</v>
      </c>
      <c r="I1648" s="737" t="s">
        <v>1647</v>
      </c>
      <c r="J1648" s="737" t="s">
        <v>2916</v>
      </c>
      <c r="K1648" s="737" t="s">
        <v>2917</v>
      </c>
      <c r="L1648" s="738">
        <v>502.31</v>
      </c>
      <c r="M1648" s="738">
        <v>502.31</v>
      </c>
      <c r="N1648" s="737">
        <v>1</v>
      </c>
      <c r="O1648" s="820">
        <v>1</v>
      </c>
      <c r="P1648" s="738">
        <v>502.31</v>
      </c>
      <c r="Q1648" s="753">
        <v>1</v>
      </c>
      <c r="R1648" s="737">
        <v>1</v>
      </c>
      <c r="S1648" s="753">
        <v>1</v>
      </c>
      <c r="T1648" s="820">
        <v>1</v>
      </c>
      <c r="U1648" s="776">
        <v>1</v>
      </c>
    </row>
    <row r="1649" spans="1:21" ht="14.4" customHeight="1" x14ac:dyDescent="0.3">
      <c r="A1649" s="736">
        <v>21</v>
      </c>
      <c r="B1649" s="737" t="s">
        <v>2715</v>
      </c>
      <c r="C1649" s="737" t="s">
        <v>3131</v>
      </c>
      <c r="D1649" s="818" t="s">
        <v>4783</v>
      </c>
      <c r="E1649" s="819" t="s">
        <v>3165</v>
      </c>
      <c r="F1649" s="737" t="s">
        <v>3126</v>
      </c>
      <c r="G1649" s="737" t="s">
        <v>3332</v>
      </c>
      <c r="H1649" s="737" t="s">
        <v>555</v>
      </c>
      <c r="I1649" s="737" t="s">
        <v>706</v>
      </c>
      <c r="J1649" s="737" t="s">
        <v>707</v>
      </c>
      <c r="K1649" s="737" t="s">
        <v>3333</v>
      </c>
      <c r="L1649" s="738">
        <v>55.16</v>
      </c>
      <c r="M1649" s="738">
        <v>165.48</v>
      </c>
      <c r="N1649" s="737">
        <v>3</v>
      </c>
      <c r="O1649" s="820">
        <v>1</v>
      </c>
      <c r="P1649" s="738">
        <v>165.48</v>
      </c>
      <c r="Q1649" s="753">
        <v>1</v>
      </c>
      <c r="R1649" s="737">
        <v>3</v>
      </c>
      <c r="S1649" s="753">
        <v>1</v>
      </c>
      <c r="T1649" s="820">
        <v>1</v>
      </c>
      <c r="U1649" s="776">
        <v>1</v>
      </c>
    </row>
    <row r="1650" spans="1:21" ht="14.4" customHeight="1" x14ac:dyDescent="0.3">
      <c r="A1650" s="736">
        <v>21</v>
      </c>
      <c r="B1650" s="737" t="s">
        <v>2715</v>
      </c>
      <c r="C1650" s="737" t="s">
        <v>3131</v>
      </c>
      <c r="D1650" s="818" t="s">
        <v>4783</v>
      </c>
      <c r="E1650" s="819" t="s">
        <v>3165</v>
      </c>
      <c r="F1650" s="737" t="s">
        <v>3126</v>
      </c>
      <c r="G1650" s="737" t="s">
        <v>3792</v>
      </c>
      <c r="H1650" s="737" t="s">
        <v>555</v>
      </c>
      <c r="I1650" s="737" t="s">
        <v>4622</v>
      </c>
      <c r="J1650" s="737" t="s">
        <v>4266</v>
      </c>
      <c r="K1650" s="737" t="s">
        <v>4623</v>
      </c>
      <c r="L1650" s="738">
        <v>0</v>
      </c>
      <c r="M1650" s="738">
        <v>0</v>
      </c>
      <c r="N1650" s="737">
        <v>3</v>
      </c>
      <c r="O1650" s="820">
        <v>1</v>
      </c>
      <c r="P1650" s="738"/>
      <c r="Q1650" s="753"/>
      <c r="R1650" s="737"/>
      <c r="S1650" s="753">
        <v>0</v>
      </c>
      <c r="T1650" s="820"/>
      <c r="U1650" s="776">
        <v>0</v>
      </c>
    </row>
    <row r="1651" spans="1:21" ht="14.4" customHeight="1" x14ac:dyDescent="0.3">
      <c r="A1651" s="736">
        <v>21</v>
      </c>
      <c r="B1651" s="737" t="s">
        <v>2715</v>
      </c>
      <c r="C1651" s="737" t="s">
        <v>3131</v>
      </c>
      <c r="D1651" s="818" t="s">
        <v>4783</v>
      </c>
      <c r="E1651" s="819" t="s">
        <v>3165</v>
      </c>
      <c r="F1651" s="737" t="s">
        <v>3126</v>
      </c>
      <c r="G1651" s="737" t="s">
        <v>4268</v>
      </c>
      <c r="H1651" s="737" t="s">
        <v>555</v>
      </c>
      <c r="I1651" s="737" t="s">
        <v>4624</v>
      </c>
      <c r="J1651" s="737" t="s">
        <v>4625</v>
      </c>
      <c r="K1651" s="737" t="s">
        <v>4626</v>
      </c>
      <c r="L1651" s="738">
        <v>170.32</v>
      </c>
      <c r="M1651" s="738">
        <v>340.64</v>
      </c>
      <c r="N1651" s="737">
        <v>2</v>
      </c>
      <c r="O1651" s="820">
        <v>2</v>
      </c>
      <c r="P1651" s="738">
        <v>340.64</v>
      </c>
      <c r="Q1651" s="753">
        <v>1</v>
      </c>
      <c r="R1651" s="737">
        <v>2</v>
      </c>
      <c r="S1651" s="753">
        <v>1</v>
      </c>
      <c r="T1651" s="820">
        <v>2</v>
      </c>
      <c r="U1651" s="776">
        <v>1</v>
      </c>
    </row>
    <row r="1652" spans="1:21" ht="14.4" customHeight="1" x14ac:dyDescent="0.3">
      <c r="A1652" s="736">
        <v>21</v>
      </c>
      <c r="B1652" s="737" t="s">
        <v>2715</v>
      </c>
      <c r="C1652" s="737" t="s">
        <v>3131</v>
      </c>
      <c r="D1652" s="818" t="s">
        <v>4783</v>
      </c>
      <c r="E1652" s="819" t="s">
        <v>3165</v>
      </c>
      <c r="F1652" s="737" t="s">
        <v>3126</v>
      </c>
      <c r="G1652" s="737" t="s">
        <v>3185</v>
      </c>
      <c r="H1652" s="737" t="s">
        <v>555</v>
      </c>
      <c r="I1652" s="737" t="s">
        <v>1915</v>
      </c>
      <c r="J1652" s="737" t="s">
        <v>3920</v>
      </c>
      <c r="K1652" s="737" t="s">
        <v>3921</v>
      </c>
      <c r="L1652" s="738">
        <v>151.62</v>
      </c>
      <c r="M1652" s="738">
        <v>1364.5800000000002</v>
      </c>
      <c r="N1652" s="737">
        <v>9</v>
      </c>
      <c r="O1652" s="820">
        <v>2.5</v>
      </c>
      <c r="P1652" s="738">
        <v>1061.3400000000001</v>
      </c>
      <c r="Q1652" s="753">
        <v>0.77777777777777779</v>
      </c>
      <c r="R1652" s="737">
        <v>7</v>
      </c>
      <c r="S1652" s="753">
        <v>0.77777777777777779</v>
      </c>
      <c r="T1652" s="820">
        <v>1.5</v>
      </c>
      <c r="U1652" s="776">
        <v>0.6</v>
      </c>
    </row>
    <row r="1653" spans="1:21" ht="14.4" customHeight="1" x14ac:dyDescent="0.3">
      <c r="A1653" s="736">
        <v>21</v>
      </c>
      <c r="B1653" s="737" t="s">
        <v>2715</v>
      </c>
      <c r="C1653" s="737" t="s">
        <v>3131</v>
      </c>
      <c r="D1653" s="818" t="s">
        <v>4783</v>
      </c>
      <c r="E1653" s="819" t="s">
        <v>3165</v>
      </c>
      <c r="F1653" s="737" t="s">
        <v>3126</v>
      </c>
      <c r="G1653" s="737" t="s">
        <v>3185</v>
      </c>
      <c r="H1653" s="737" t="s">
        <v>555</v>
      </c>
      <c r="I1653" s="737" t="s">
        <v>3919</v>
      </c>
      <c r="J1653" s="737" t="s">
        <v>3920</v>
      </c>
      <c r="K1653" s="737" t="s">
        <v>3921</v>
      </c>
      <c r="L1653" s="738">
        <v>0</v>
      </c>
      <c r="M1653" s="738">
        <v>0</v>
      </c>
      <c r="N1653" s="737">
        <v>3</v>
      </c>
      <c r="O1653" s="820">
        <v>1</v>
      </c>
      <c r="P1653" s="738"/>
      <c r="Q1653" s="753"/>
      <c r="R1653" s="737"/>
      <c r="S1653" s="753">
        <v>0</v>
      </c>
      <c r="T1653" s="820"/>
      <c r="U1653" s="776">
        <v>0</v>
      </c>
    </row>
    <row r="1654" spans="1:21" ht="14.4" customHeight="1" x14ac:dyDescent="0.3">
      <c r="A1654" s="736">
        <v>21</v>
      </c>
      <c r="B1654" s="737" t="s">
        <v>2715</v>
      </c>
      <c r="C1654" s="737" t="s">
        <v>3131</v>
      </c>
      <c r="D1654" s="818" t="s">
        <v>4783</v>
      </c>
      <c r="E1654" s="819" t="s">
        <v>3165</v>
      </c>
      <c r="F1654" s="737" t="s">
        <v>3126</v>
      </c>
      <c r="G1654" s="737" t="s">
        <v>4627</v>
      </c>
      <c r="H1654" s="737" t="s">
        <v>1499</v>
      </c>
      <c r="I1654" s="737" t="s">
        <v>4628</v>
      </c>
      <c r="J1654" s="737" t="s">
        <v>4629</v>
      </c>
      <c r="K1654" s="737" t="s">
        <v>4630</v>
      </c>
      <c r="L1654" s="738">
        <v>400.17</v>
      </c>
      <c r="M1654" s="738">
        <v>400.17</v>
      </c>
      <c r="N1654" s="737">
        <v>1</v>
      </c>
      <c r="O1654" s="820">
        <v>1</v>
      </c>
      <c r="P1654" s="738">
        <v>400.17</v>
      </c>
      <c r="Q1654" s="753">
        <v>1</v>
      </c>
      <c r="R1654" s="737">
        <v>1</v>
      </c>
      <c r="S1654" s="753">
        <v>1</v>
      </c>
      <c r="T1654" s="820">
        <v>1</v>
      </c>
      <c r="U1654" s="776">
        <v>1</v>
      </c>
    </row>
    <row r="1655" spans="1:21" ht="14.4" customHeight="1" x14ac:dyDescent="0.3">
      <c r="A1655" s="736">
        <v>21</v>
      </c>
      <c r="B1655" s="737" t="s">
        <v>2715</v>
      </c>
      <c r="C1655" s="737" t="s">
        <v>3131</v>
      </c>
      <c r="D1655" s="818" t="s">
        <v>4783</v>
      </c>
      <c r="E1655" s="819" t="s">
        <v>3165</v>
      </c>
      <c r="F1655" s="737" t="s">
        <v>3126</v>
      </c>
      <c r="G1655" s="737" t="s">
        <v>4627</v>
      </c>
      <c r="H1655" s="737" t="s">
        <v>555</v>
      </c>
      <c r="I1655" s="737" t="s">
        <v>4631</v>
      </c>
      <c r="J1655" s="737" t="s">
        <v>4629</v>
      </c>
      <c r="K1655" s="737" t="s">
        <v>4632</v>
      </c>
      <c r="L1655" s="738">
        <v>0</v>
      </c>
      <c r="M1655" s="738">
        <v>0</v>
      </c>
      <c r="N1655" s="737">
        <v>1</v>
      </c>
      <c r="O1655" s="820">
        <v>0.5</v>
      </c>
      <c r="P1655" s="738">
        <v>0</v>
      </c>
      <c r="Q1655" s="753"/>
      <c r="R1655" s="737">
        <v>1</v>
      </c>
      <c r="S1655" s="753">
        <v>1</v>
      </c>
      <c r="T1655" s="820">
        <v>0.5</v>
      </c>
      <c r="U1655" s="776">
        <v>1</v>
      </c>
    </row>
    <row r="1656" spans="1:21" ht="14.4" customHeight="1" x14ac:dyDescent="0.3">
      <c r="A1656" s="736">
        <v>21</v>
      </c>
      <c r="B1656" s="737" t="s">
        <v>2715</v>
      </c>
      <c r="C1656" s="737" t="s">
        <v>3131</v>
      </c>
      <c r="D1656" s="818" t="s">
        <v>4783</v>
      </c>
      <c r="E1656" s="819" t="s">
        <v>3165</v>
      </c>
      <c r="F1656" s="737" t="s">
        <v>3126</v>
      </c>
      <c r="G1656" s="737" t="s">
        <v>3338</v>
      </c>
      <c r="H1656" s="737" t="s">
        <v>555</v>
      </c>
      <c r="I1656" s="737" t="s">
        <v>4633</v>
      </c>
      <c r="J1656" s="737" t="s">
        <v>4280</v>
      </c>
      <c r="K1656" s="737" t="s">
        <v>2958</v>
      </c>
      <c r="L1656" s="738">
        <v>0</v>
      </c>
      <c r="M1656" s="738">
        <v>0</v>
      </c>
      <c r="N1656" s="737">
        <v>1</v>
      </c>
      <c r="O1656" s="820">
        <v>1</v>
      </c>
      <c r="P1656" s="738">
        <v>0</v>
      </c>
      <c r="Q1656" s="753"/>
      <c r="R1656" s="737">
        <v>1</v>
      </c>
      <c r="S1656" s="753">
        <v>1</v>
      </c>
      <c r="T1656" s="820">
        <v>1</v>
      </c>
      <c r="U1656" s="776">
        <v>1</v>
      </c>
    </row>
    <row r="1657" spans="1:21" ht="14.4" customHeight="1" x14ac:dyDescent="0.3">
      <c r="A1657" s="736">
        <v>21</v>
      </c>
      <c r="B1657" s="737" t="s">
        <v>2715</v>
      </c>
      <c r="C1657" s="737" t="s">
        <v>3131</v>
      </c>
      <c r="D1657" s="818" t="s">
        <v>4783</v>
      </c>
      <c r="E1657" s="819" t="s">
        <v>3165</v>
      </c>
      <c r="F1657" s="737" t="s">
        <v>3126</v>
      </c>
      <c r="G1657" s="737" t="s">
        <v>3338</v>
      </c>
      <c r="H1657" s="737" t="s">
        <v>1499</v>
      </c>
      <c r="I1657" s="737" t="s">
        <v>1698</v>
      </c>
      <c r="J1657" s="737" t="s">
        <v>1699</v>
      </c>
      <c r="K1657" s="737" t="s">
        <v>2956</v>
      </c>
      <c r="L1657" s="738">
        <v>0</v>
      </c>
      <c r="M1657" s="738">
        <v>0</v>
      </c>
      <c r="N1657" s="737">
        <v>1</v>
      </c>
      <c r="O1657" s="820">
        <v>0.5</v>
      </c>
      <c r="P1657" s="738">
        <v>0</v>
      </c>
      <c r="Q1657" s="753"/>
      <c r="R1657" s="737">
        <v>1</v>
      </c>
      <c r="S1657" s="753">
        <v>1</v>
      </c>
      <c r="T1657" s="820">
        <v>0.5</v>
      </c>
      <c r="U1657" s="776">
        <v>1</v>
      </c>
    </row>
    <row r="1658" spans="1:21" ht="14.4" customHeight="1" x14ac:dyDescent="0.3">
      <c r="A1658" s="736">
        <v>21</v>
      </c>
      <c r="B1658" s="737" t="s">
        <v>2715</v>
      </c>
      <c r="C1658" s="737" t="s">
        <v>3131</v>
      </c>
      <c r="D1658" s="818" t="s">
        <v>4783</v>
      </c>
      <c r="E1658" s="819" t="s">
        <v>3165</v>
      </c>
      <c r="F1658" s="737" t="s">
        <v>3126</v>
      </c>
      <c r="G1658" s="737" t="s">
        <v>3338</v>
      </c>
      <c r="H1658" s="737" t="s">
        <v>555</v>
      </c>
      <c r="I1658" s="737" t="s">
        <v>3799</v>
      </c>
      <c r="J1658" s="737" t="s">
        <v>3800</v>
      </c>
      <c r="K1658" s="737" t="s">
        <v>2956</v>
      </c>
      <c r="L1658" s="738">
        <v>0</v>
      </c>
      <c r="M1658" s="738">
        <v>0</v>
      </c>
      <c r="N1658" s="737">
        <v>1</v>
      </c>
      <c r="O1658" s="820">
        <v>1</v>
      </c>
      <c r="P1658" s="738">
        <v>0</v>
      </c>
      <c r="Q1658" s="753"/>
      <c r="R1658" s="737">
        <v>1</v>
      </c>
      <c r="S1658" s="753">
        <v>1</v>
      </c>
      <c r="T1658" s="820">
        <v>1</v>
      </c>
      <c r="U1658" s="776">
        <v>1</v>
      </c>
    </row>
    <row r="1659" spans="1:21" ht="14.4" customHeight="1" x14ac:dyDescent="0.3">
      <c r="A1659" s="736">
        <v>21</v>
      </c>
      <c r="B1659" s="737" t="s">
        <v>2715</v>
      </c>
      <c r="C1659" s="737" t="s">
        <v>3131</v>
      </c>
      <c r="D1659" s="818" t="s">
        <v>4783</v>
      </c>
      <c r="E1659" s="819" t="s">
        <v>3165</v>
      </c>
      <c r="F1659" s="737" t="s">
        <v>3126</v>
      </c>
      <c r="G1659" s="737" t="s">
        <v>3338</v>
      </c>
      <c r="H1659" s="737" t="s">
        <v>555</v>
      </c>
      <c r="I1659" s="737" t="s">
        <v>4634</v>
      </c>
      <c r="J1659" s="737" t="s">
        <v>3851</v>
      </c>
      <c r="K1659" s="737" t="s">
        <v>2960</v>
      </c>
      <c r="L1659" s="738">
        <v>0</v>
      </c>
      <c r="M1659" s="738">
        <v>0</v>
      </c>
      <c r="N1659" s="737">
        <v>2</v>
      </c>
      <c r="O1659" s="820">
        <v>0.5</v>
      </c>
      <c r="P1659" s="738">
        <v>0</v>
      </c>
      <c r="Q1659" s="753"/>
      <c r="R1659" s="737">
        <v>2</v>
      </c>
      <c r="S1659" s="753">
        <v>1</v>
      </c>
      <c r="T1659" s="820">
        <v>0.5</v>
      </c>
      <c r="U1659" s="776">
        <v>1</v>
      </c>
    </row>
    <row r="1660" spans="1:21" ht="14.4" customHeight="1" x14ac:dyDescent="0.3">
      <c r="A1660" s="736">
        <v>21</v>
      </c>
      <c r="B1660" s="737" t="s">
        <v>2715</v>
      </c>
      <c r="C1660" s="737" t="s">
        <v>3131</v>
      </c>
      <c r="D1660" s="818" t="s">
        <v>4783</v>
      </c>
      <c r="E1660" s="819" t="s">
        <v>3165</v>
      </c>
      <c r="F1660" s="737" t="s">
        <v>3126</v>
      </c>
      <c r="G1660" s="737" t="s">
        <v>3338</v>
      </c>
      <c r="H1660" s="737" t="s">
        <v>555</v>
      </c>
      <c r="I1660" s="737" t="s">
        <v>3926</v>
      </c>
      <c r="J1660" s="737" t="s">
        <v>3721</v>
      </c>
      <c r="K1660" s="737" t="s">
        <v>3340</v>
      </c>
      <c r="L1660" s="738">
        <v>0</v>
      </c>
      <c r="M1660" s="738">
        <v>0</v>
      </c>
      <c r="N1660" s="737">
        <v>5</v>
      </c>
      <c r="O1660" s="820">
        <v>0.5</v>
      </c>
      <c r="P1660" s="738">
        <v>0</v>
      </c>
      <c r="Q1660" s="753"/>
      <c r="R1660" s="737">
        <v>5</v>
      </c>
      <c r="S1660" s="753">
        <v>1</v>
      </c>
      <c r="T1660" s="820">
        <v>0.5</v>
      </c>
      <c r="U1660" s="776">
        <v>1</v>
      </c>
    </row>
    <row r="1661" spans="1:21" ht="14.4" customHeight="1" x14ac:dyDescent="0.3">
      <c r="A1661" s="736">
        <v>21</v>
      </c>
      <c r="B1661" s="737" t="s">
        <v>2715</v>
      </c>
      <c r="C1661" s="737" t="s">
        <v>3131</v>
      </c>
      <c r="D1661" s="818" t="s">
        <v>4783</v>
      </c>
      <c r="E1661" s="819" t="s">
        <v>3165</v>
      </c>
      <c r="F1661" s="737" t="s">
        <v>3126</v>
      </c>
      <c r="G1661" s="737" t="s">
        <v>3338</v>
      </c>
      <c r="H1661" s="737" t="s">
        <v>555</v>
      </c>
      <c r="I1661" s="737" t="s">
        <v>4635</v>
      </c>
      <c r="J1661" s="737" t="s">
        <v>4636</v>
      </c>
      <c r="K1661" s="737" t="s">
        <v>3340</v>
      </c>
      <c r="L1661" s="738">
        <v>0</v>
      </c>
      <c r="M1661" s="738">
        <v>0</v>
      </c>
      <c r="N1661" s="737">
        <v>1</v>
      </c>
      <c r="O1661" s="820">
        <v>1</v>
      </c>
      <c r="P1661" s="738"/>
      <c r="Q1661" s="753"/>
      <c r="R1661" s="737"/>
      <c r="S1661" s="753">
        <v>0</v>
      </c>
      <c r="T1661" s="820"/>
      <c r="U1661" s="776">
        <v>0</v>
      </c>
    </row>
    <row r="1662" spans="1:21" ht="14.4" customHeight="1" x14ac:dyDescent="0.3">
      <c r="A1662" s="736">
        <v>21</v>
      </c>
      <c r="B1662" s="737" t="s">
        <v>2715</v>
      </c>
      <c r="C1662" s="737" t="s">
        <v>3131</v>
      </c>
      <c r="D1662" s="818" t="s">
        <v>4783</v>
      </c>
      <c r="E1662" s="819" t="s">
        <v>3165</v>
      </c>
      <c r="F1662" s="737" t="s">
        <v>3126</v>
      </c>
      <c r="G1662" s="737" t="s">
        <v>3338</v>
      </c>
      <c r="H1662" s="737" t="s">
        <v>555</v>
      </c>
      <c r="I1662" s="737" t="s">
        <v>4637</v>
      </c>
      <c r="J1662" s="737" t="s">
        <v>3721</v>
      </c>
      <c r="K1662" s="737" t="s">
        <v>3340</v>
      </c>
      <c r="L1662" s="738">
        <v>0</v>
      </c>
      <c r="M1662" s="738">
        <v>0</v>
      </c>
      <c r="N1662" s="737">
        <v>2</v>
      </c>
      <c r="O1662" s="820">
        <v>1</v>
      </c>
      <c r="P1662" s="738">
        <v>0</v>
      </c>
      <c r="Q1662" s="753"/>
      <c r="R1662" s="737">
        <v>2</v>
      </c>
      <c r="S1662" s="753">
        <v>1</v>
      </c>
      <c r="T1662" s="820">
        <v>1</v>
      </c>
      <c r="U1662" s="776">
        <v>1</v>
      </c>
    </row>
    <row r="1663" spans="1:21" ht="14.4" customHeight="1" x14ac:dyDescent="0.3">
      <c r="A1663" s="736">
        <v>21</v>
      </c>
      <c r="B1663" s="737" t="s">
        <v>2715</v>
      </c>
      <c r="C1663" s="737" t="s">
        <v>3131</v>
      </c>
      <c r="D1663" s="818" t="s">
        <v>4783</v>
      </c>
      <c r="E1663" s="819" t="s">
        <v>3165</v>
      </c>
      <c r="F1663" s="737" t="s">
        <v>3126</v>
      </c>
      <c r="G1663" s="737" t="s">
        <v>3728</v>
      </c>
      <c r="H1663" s="737" t="s">
        <v>1499</v>
      </c>
      <c r="I1663" s="737" t="s">
        <v>2325</v>
      </c>
      <c r="J1663" s="737" t="s">
        <v>3000</v>
      </c>
      <c r="K1663" s="737" t="s">
        <v>3001</v>
      </c>
      <c r="L1663" s="738">
        <v>1544.99</v>
      </c>
      <c r="M1663" s="738">
        <v>3089.98</v>
      </c>
      <c r="N1663" s="737">
        <v>2</v>
      </c>
      <c r="O1663" s="820">
        <v>1</v>
      </c>
      <c r="P1663" s="738">
        <v>3089.98</v>
      </c>
      <c r="Q1663" s="753">
        <v>1</v>
      </c>
      <c r="R1663" s="737">
        <v>2</v>
      </c>
      <c r="S1663" s="753">
        <v>1</v>
      </c>
      <c r="T1663" s="820">
        <v>1</v>
      </c>
      <c r="U1663" s="776">
        <v>1</v>
      </c>
    </row>
    <row r="1664" spans="1:21" ht="14.4" customHeight="1" x14ac:dyDescent="0.3">
      <c r="A1664" s="736">
        <v>21</v>
      </c>
      <c r="B1664" s="737" t="s">
        <v>2715</v>
      </c>
      <c r="C1664" s="737" t="s">
        <v>3131</v>
      </c>
      <c r="D1664" s="818" t="s">
        <v>4783</v>
      </c>
      <c r="E1664" s="819" t="s">
        <v>3165</v>
      </c>
      <c r="F1664" s="737" t="s">
        <v>3126</v>
      </c>
      <c r="G1664" s="737" t="s">
        <v>3414</v>
      </c>
      <c r="H1664" s="737" t="s">
        <v>1499</v>
      </c>
      <c r="I1664" s="737" t="s">
        <v>1611</v>
      </c>
      <c r="J1664" s="737" t="s">
        <v>2826</v>
      </c>
      <c r="K1664" s="737" t="s">
        <v>2827</v>
      </c>
      <c r="L1664" s="738">
        <v>133.94</v>
      </c>
      <c r="M1664" s="738">
        <v>133.94</v>
      </c>
      <c r="N1664" s="737">
        <v>1</v>
      </c>
      <c r="O1664" s="820">
        <v>0.5</v>
      </c>
      <c r="P1664" s="738"/>
      <c r="Q1664" s="753">
        <v>0</v>
      </c>
      <c r="R1664" s="737"/>
      <c r="S1664" s="753">
        <v>0</v>
      </c>
      <c r="T1664" s="820"/>
      <c r="U1664" s="776">
        <v>0</v>
      </c>
    </row>
    <row r="1665" spans="1:21" ht="14.4" customHeight="1" x14ac:dyDescent="0.3">
      <c r="A1665" s="736">
        <v>21</v>
      </c>
      <c r="B1665" s="737" t="s">
        <v>2715</v>
      </c>
      <c r="C1665" s="737" t="s">
        <v>3131</v>
      </c>
      <c r="D1665" s="818" t="s">
        <v>4783</v>
      </c>
      <c r="E1665" s="819" t="s">
        <v>3165</v>
      </c>
      <c r="F1665" s="737" t="s">
        <v>3126</v>
      </c>
      <c r="G1665" s="737" t="s">
        <v>4459</v>
      </c>
      <c r="H1665" s="737" t="s">
        <v>1499</v>
      </c>
      <c r="I1665" s="737" t="s">
        <v>4460</v>
      </c>
      <c r="J1665" s="737" t="s">
        <v>4461</v>
      </c>
      <c r="K1665" s="737" t="s">
        <v>4462</v>
      </c>
      <c r="L1665" s="738">
        <v>46118.83</v>
      </c>
      <c r="M1665" s="738">
        <v>230594.15000000002</v>
      </c>
      <c r="N1665" s="737">
        <v>5</v>
      </c>
      <c r="O1665" s="820">
        <v>1</v>
      </c>
      <c r="P1665" s="738"/>
      <c r="Q1665" s="753">
        <v>0</v>
      </c>
      <c r="R1665" s="737"/>
      <c r="S1665" s="753">
        <v>0</v>
      </c>
      <c r="T1665" s="820"/>
      <c r="U1665" s="776">
        <v>0</v>
      </c>
    </row>
    <row r="1666" spans="1:21" ht="14.4" customHeight="1" x14ac:dyDescent="0.3">
      <c r="A1666" s="736">
        <v>21</v>
      </c>
      <c r="B1666" s="737" t="s">
        <v>2715</v>
      </c>
      <c r="C1666" s="737" t="s">
        <v>3131</v>
      </c>
      <c r="D1666" s="818" t="s">
        <v>4783</v>
      </c>
      <c r="E1666" s="819" t="s">
        <v>3165</v>
      </c>
      <c r="F1666" s="737" t="s">
        <v>3126</v>
      </c>
      <c r="G1666" s="737" t="s">
        <v>3284</v>
      </c>
      <c r="H1666" s="737" t="s">
        <v>555</v>
      </c>
      <c r="I1666" s="737" t="s">
        <v>3285</v>
      </c>
      <c r="J1666" s="737" t="s">
        <v>1300</v>
      </c>
      <c r="K1666" s="737" t="s">
        <v>3286</v>
      </c>
      <c r="L1666" s="738">
        <v>50.32</v>
      </c>
      <c r="M1666" s="738">
        <v>603.84</v>
      </c>
      <c r="N1666" s="737">
        <v>12</v>
      </c>
      <c r="O1666" s="820">
        <v>5</v>
      </c>
      <c r="P1666" s="738">
        <v>150.96</v>
      </c>
      <c r="Q1666" s="753">
        <v>0.25</v>
      </c>
      <c r="R1666" s="737">
        <v>3</v>
      </c>
      <c r="S1666" s="753">
        <v>0.25</v>
      </c>
      <c r="T1666" s="820">
        <v>1.5</v>
      </c>
      <c r="U1666" s="776">
        <v>0.3</v>
      </c>
    </row>
    <row r="1667" spans="1:21" ht="14.4" customHeight="1" x14ac:dyDescent="0.3">
      <c r="A1667" s="736">
        <v>21</v>
      </c>
      <c r="B1667" s="737" t="s">
        <v>2715</v>
      </c>
      <c r="C1667" s="737" t="s">
        <v>3131</v>
      </c>
      <c r="D1667" s="818" t="s">
        <v>4783</v>
      </c>
      <c r="E1667" s="819" t="s">
        <v>3165</v>
      </c>
      <c r="F1667" s="737" t="s">
        <v>3126</v>
      </c>
      <c r="G1667" s="737" t="s">
        <v>3284</v>
      </c>
      <c r="H1667" s="737" t="s">
        <v>555</v>
      </c>
      <c r="I1667" s="737" t="s">
        <v>1299</v>
      </c>
      <c r="J1667" s="737" t="s">
        <v>1300</v>
      </c>
      <c r="K1667" s="737" t="s">
        <v>1301</v>
      </c>
      <c r="L1667" s="738">
        <v>50.32</v>
      </c>
      <c r="M1667" s="738">
        <v>201.28</v>
      </c>
      <c r="N1667" s="737">
        <v>4</v>
      </c>
      <c r="O1667" s="820">
        <v>2</v>
      </c>
      <c r="P1667" s="738">
        <v>201.28</v>
      </c>
      <c r="Q1667" s="753">
        <v>1</v>
      </c>
      <c r="R1667" s="737">
        <v>4</v>
      </c>
      <c r="S1667" s="753">
        <v>1</v>
      </c>
      <c r="T1667" s="820">
        <v>2</v>
      </c>
      <c r="U1667" s="776">
        <v>1</v>
      </c>
    </row>
    <row r="1668" spans="1:21" ht="14.4" customHeight="1" x14ac:dyDescent="0.3">
      <c r="A1668" s="736">
        <v>21</v>
      </c>
      <c r="B1668" s="737" t="s">
        <v>2715</v>
      </c>
      <c r="C1668" s="737" t="s">
        <v>3131</v>
      </c>
      <c r="D1668" s="818" t="s">
        <v>4783</v>
      </c>
      <c r="E1668" s="819" t="s">
        <v>3165</v>
      </c>
      <c r="F1668" s="737" t="s">
        <v>3126</v>
      </c>
      <c r="G1668" s="737" t="s">
        <v>3523</v>
      </c>
      <c r="H1668" s="737" t="s">
        <v>555</v>
      </c>
      <c r="I1668" s="737" t="s">
        <v>4468</v>
      </c>
      <c r="J1668" s="737" t="s">
        <v>3525</v>
      </c>
      <c r="K1668" s="737" t="s">
        <v>4469</v>
      </c>
      <c r="L1668" s="738">
        <v>1112.45</v>
      </c>
      <c r="M1668" s="738">
        <v>2224.9</v>
      </c>
      <c r="N1668" s="737">
        <v>2</v>
      </c>
      <c r="O1668" s="820">
        <v>1</v>
      </c>
      <c r="P1668" s="738"/>
      <c r="Q1668" s="753">
        <v>0</v>
      </c>
      <c r="R1668" s="737"/>
      <c r="S1668" s="753">
        <v>0</v>
      </c>
      <c r="T1668" s="820"/>
      <c r="U1668" s="776">
        <v>0</v>
      </c>
    </row>
    <row r="1669" spans="1:21" ht="14.4" customHeight="1" x14ac:dyDescent="0.3">
      <c r="A1669" s="736">
        <v>21</v>
      </c>
      <c r="B1669" s="737" t="s">
        <v>2715</v>
      </c>
      <c r="C1669" s="737" t="s">
        <v>3131</v>
      </c>
      <c r="D1669" s="818" t="s">
        <v>4783</v>
      </c>
      <c r="E1669" s="819" t="s">
        <v>3165</v>
      </c>
      <c r="F1669" s="737" t="s">
        <v>3126</v>
      </c>
      <c r="G1669" s="737" t="s">
        <v>3523</v>
      </c>
      <c r="H1669" s="737" t="s">
        <v>555</v>
      </c>
      <c r="I1669" s="737" t="s">
        <v>4638</v>
      </c>
      <c r="J1669" s="737" t="s">
        <v>3525</v>
      </c>
      <c r="K1669" s="737" t="s">
        <v>4639</v>
      </c>
      <c r="L1669" s="738">
        <v>3690.52</v>
      </c>
      <c r="M1669" s="738">
        <v>18452.599999999999</v>
      </c>
      <c r="N1669" s="737">
        <v>5</v>
      </c>
      <c r="O1669" s="820">
        <v>2</v>
      </c>
      <c r="P1669" s="738">
        <v>18452.599999999999</v>
      </c>
      <c r="Q1669" s="753">
        <v>1</v>
      </c>
      <c r="R1669" s="737">
        <v>5</v>
      </c>
      <c r="S1669" s="753">
        <v>1</v>
      </c>
      <c r="T1669" s="820">
        <v>2</v>
      </c>
      <c r="U1669" s="776">
        <v>1</v>
      </c>
    </row>
    <row r="1670" spans="1:21" ht="14.4" customHeight="1" x14ac:dyDescent="0.3">
      <c r="A1670" s="736">
        <v>21</v>
      </c>
      <c r="B1670" s="737" t="s">
        <v>2715</v>
      </c>
      <c r="C1670" s="737" t="s">
        <v>3131</v>
      </c>
      <c r="D1670" s="818" t="s">
        <v>4783</v>
      </c>
      <c r="E1670" s="819" t="s">
        <v>3165</v>
      </c>
      <c r="F1670" s="737" t="s">
        <v>3127</v>
      </c>
      <c r="G1670" s="737" t="s">
        <v>3291</v>
      </c>
      <c r="H1670" s="737" t="s">
        <v>555</v>
      </c>
      <c r="I1670" s="737" t="s">
        <v>4640</v>
      </c>
      <c r="J1670" s="737" t="s">
        <v>3149</v>
      </c>
      <c r="K1670" s="737"/>
      <c r="L1670" s="738">
        <v>0</v>
      </c>
      <c r="M1670" s="738">
        <v>0</v>
      </c>
      <c r="N1670" s="737">
        <v>1</v>
      </c>
      <c r="O1670" s="820">
        <v>1</v>
      </c>
      <c r="P1670" s="738"/>
      <c r="Q1670" s="753"/>
      <c r="R1670" s="737"/>
      <c r="S1670" s="753">
        <v>0</v>
      </c>
      <c r="T1670" s="820"/>
      <c r="U1670" s="776">
        <v>0</v>
      </c>
    </row>
    <row r="1671" spans="1:21" ht="14.4" customHeight="1" x14ac:dyDescent="0.3">
      <c r="A1671" s="736">
        <v>21</v>
      </c>
      <c r="B1671" s="737" t="s">
        <v>2715</v>
      </c>
      <c r="C1671" s="737" t="s">
        <v>3131</v>
      </c>
      <c r="D1671" s="818" t="s">
        <v>4783</v>
      </c>
      <c r="E1671" s="819" t="s">
        <v>3165</v>
      </c>
      <c r="F1671" s="737" t="s">
        <v>3127</v>
      </c>
      <c r="G1671" s="737" t="s">
        <v>3291</v>
      </c>
      <c r="H1671" s="737" t="s">
        <v>555</v>
      </c>
      <c r="I1671" s="737" t="s">
        <v>3292</v>
      </c>
      <c r="J1671" s="737" t="s">
        <v>3149</v>
      </c>
      <c r="K1671" s="737"/>
      <c r="L1671" s="738">
        <v>0</v>
      </c>
      <c r="M1671" s="738">
        <v>0</v>
      </c>
      <c r="N1671" s="737">
        <v>2</v>
      </c>
      <c r="O1671" s="820">
        <v>2</v>
      </c>
      <c r="P1671" s="738">
        <v>0</v>
      </c>
      <c r="Q1671" s="753"/>
      <c r="R1671" s="737">
        <v>2</v>
      </c>
      <c r="S1671" s="753">
        <v>1</v>
      </c>
      <c r="T1671" s="820">
        <v>2</v>
      </c>
      <c r="U1671" s="776">
        <v>1</v>
      </c>
    </row>
    <row r="1672" spans="1:21" ht="14.4" customHeight="1" x14ac:dyDescent="0.3">
      <c r="A1672" s="736">
        <v>21</v>
      </c>
      <c r="B1672" s="737" t="s">
        <v>2715</v>
      </c>
      <c r="C1672" s="737" t="s">
        <v>3131</v>
      </c>
      <c r="D1672" s="818" t="s">
        <v>4783</v>
      </c>
      <c r="E1672" s="819" t="s">
        <v>3165</v>
      </c>
      <c r="F1672" s="737" t="s">
        <v>3127</v>
      </c>
      <c r="G1672" s="737" t="s">
        <v>3291</v>
      </c>
      <c r="H1672" s="737" t="s">
        <v>555</v>
      </c>
      <c r="I1672" s="737" t="s">
        <v>4641</v>
      </c>
      <c r="J1672" s="737" t="s">
        <v>3149</v>
      </c>
      <c r="K1672" s="737"/>
      <c r="L1672" s="738">
        <v>0</v>
      </c>
      <c r="M1672" s="738">
        <v>0</v>
      </c>
      <c r="N1672" s="737">
        <v>1</v>
      </c>
      <c r="O1672" s="820">
        <v>1</v>
      </c>
      <c r="P1672" s="738">
        <v>0</v>
      </c>
      <c r="Q1672" s="753"/>
      <c r="R1672" s="737">
        <v>1</v>
      </c>
      <c r="S1672" s="753">
        <v>1</v>
      </c>
      <c r="T1672" s="820">
        <v>1</v>
      </c>
      <c r="U1672" s="776">
        <v>1</v>
      </c>
    </row>
    <row r="1673" spans="1:21" ht="14.4" customHeight="1" x14ac:dyDescent="0.3">
      <c r="A1673" s="736">
        <v>21</v>
      </c>
      <c r="B1673" s="737" t="s">
        <v>2715</v>
      </c>
      <c r="C1673" s="737" t="s">
        <v>3131</v>
      </c>
      <c r="D1673" s="818" t="s">
        <v>4783</v>
      </c>
      <c r="E1673" s="819" t="s">
        <v>3165</v>
      </c>
      <c r="F1673" s="737" t="s">
        <v>3128</v>
      </c>
      <c r="G1673" s="737" t="s">
        <v>3420</v>
      </c>
      <c r="H1673" s="737" t="s">
        <v>555</v>
      </c>
      <c r="I1673" s="737" t="s">
        <v>3421</v>
      </c>
      <c r="J1673" s="737" t="s">
        <v>3422</v>
      </c>
      <c r="K1673" s="737" t="s">
        <v>3423</v>
      </c>
      <c r="L1673" s="738">
        <v>1267.1300000000001</v>
      </c>
      <c r="M1673" s="738">
        <v>3801.3900000000003</v>
      </c>
      <c r="N1673" s="737">
        <v>3</v>
      </c>
      <c r="O1673" s="820">
        <v>3</v>
      </c>
      <c r="P1673" s="738">
        <v>3801.3900000000003</v>
      </c>
      <c r="Q1673" s="753">
        <v>1</v>
      </c>
      <c r="R1673" s="737">
        <v>3</v>
      </c>
      <c r="S1673" s="753">
        <v>1</v>
      </c>
      <c r="T1673" s="820">
        <v>3</v>
      </c>
      <c r="U1673" s="776">
        <v>1</v>
      </c>
    </row>
    <row r="1674" spans="1:21" ht="14.4" customHeight="1" x14ac:dyDescent="0.3">
      <c r="A1674" s="736">
        <v>21</v>
      </c>
      <c r="B1674" s="737" t="s">
        <v>2715</v>
      </c>
      <c r="C1674" s="737" t="s">
        <v>3131</v>
      </c>
      <c r="D1674" s="818" t="s">
        <v>4783</v>
      </c>
      <c r="E1674" s="819" t="s">
        <v>3165</v>
      </c>
      <c r="F1674" s="737" t="s">
        <v>3128</v>
      </c>
      <c r="G1674" s="737" t="s">
        <v>3420</v>
      </c>
      <c r="H1674" s="737" t="s">
        <v>555</v>
      </c>
      <c r="I1674" s="737" t="s">
        <v>3424</v>
      </c>
      <c r="J1674" s="737" t="s">
        <v>3425</v>
      </c>
      <c r="K1674" s="737" t="s">
        <v>3426</v>
      </c>
      <c r="L1674" s="738">
        <v>1000</v>
      </c>
      <c r="M1674" s="738">
        <v>1000</v>
      </c>
      <c r="N1674" s="737">
        <v>1</v>
      </c>
      <c r="O1674" s="820">
        <v>1</v>
      </c>
      <c r="P1674" s="738"/>
      <c r="Q1674" s="753">
        <v>0</v>
      </c>
      <c r="R1674" s="737"/>
      <c r="S1674" s="753">
        <v>0</v>
      </c>
      <c r="T1674" s="820"/>
      <c r="U1674" s="776">
        <v>0</v>
      </c>
    </row>
    <row r="1675" spans="1:21" ht="14.4" customHeight="1" x14ac:dyDescent="0.3">
      <c r="A1675" s="736">
        <v>21</v>
      </c>
      <c r="B1675" s="737" t="s">
        <v>2715</v>
      </c>
      <c r="C1675" s="737" t="s">
        <v>3131</v>
      </c>
      <c r="D1675" s="818" t="s">
        <v>4783</v>
      </c>
      <c r="E1675" s="819" t="s">
        <v>3160</v>
      </c>
      <c r="F1675" s="737" t="s">
        <v>3126</v>
      </c>
      <c r="G1675" s="737" t="s">
        <v>3597</v>
      </c>
      <c r="H1675" s="737" t="s">
        <v>555</v>
      </c>
      <c r="I1675" s="737" t="s">
        <v>4642</v>
      </c>
      <c r="J1675" s="737" t="s">
        <v>4643</v>
      </c>
      <c r="K1675" s="737" t="s">
        <v>4644</v>
      </c>
      <c r="L1675" s="738">
        <v>0</v>
      </c>
      <c r="M1675" s="738">
        <v>0</v>
      </c>
      <c r="N1675" s="737">
        <v>1</v>
      </c>
      <c r="O1675" s="820">
        <v>1</v>
      </c>
      <c r="P1675" s="738">
        <v>0</v>
      </c>
      <c r="Q1675" s="753"/>
      <c r="R1675" s="737">
        <v>1</v>
      </c>
      <c r="S1675" s="753">
        <v>1</v>
      </c>
      <c r="T1675" s="820">
        <v>1</v>
      </c>
      <c r="U1675" s="776">
        <v>1</v>
      </c>
    </row>
    <row r="1676" spans="1:21" ht="14.4" customHeight="1" x14ac:dyDescent="0.3">
      <c r="A1676" s="736">
        <v>21</v>
      </c>
      <c r="B1676" s="737" t="s">
        <v>2715</v>
      </c>
      <c r="C1676" s="737" t="s">
        <v>3131</v>
      </c>
      <c r="D1676" s="818" t="s">
        <v>4783</v>
      </c>
      <c r="E1676" s="819" t="s">
        <v>3160</v>
      </c>
      <c r="F1676" s="737" t="s">
        <v>3126</v>
      </c>
      <c r="G1676" s="737" t="s">
        <v>4163</v>
      </c>
      <c r="H1676" s="737" t="s">
        <v>555</v>
      </c>
      <c r="I1676" s="737" t="s">
        <v>4645</v>
      </c>
      <c r="J1676" s="737" t="s">
        <v>4646</v>
      </c>
      <c r="K1676" s="737" t="s">
        <v>4647</v>
      </c>
      <c r="L1676" s="738">
        <v>0</v>
      </c>
      <c r="M1676" s="738">
        <v>0</v>
      </c>
      <c r="N1676" s="737">
        <v>2</v>
      </c>
      <c r="O1676" s="820">
        <v>1</v>
      </c>
      <c r="P1676" s="738"/>
      <c r="Q1676" s="753"/>
      <c r="R1676" s="737"/>
      <c r="S1676" s="753">
        <v>0</v>
      </c>
      <c r="T1676" s="820"/>
      <c r="U1676" s="776">
        <v>0</v>
      </c>
    </row>
    <row r="1677" spans="1:21" ht="14.4" customHeight="1" x14ac:dyDescent="0.3">
      <c r="A1677" s="736">
        <v>21</v>
      </c>
      <c r="B1677" s="737" t="s">
        <v>2715</v>
      </c>
      <c r="C1677" s="737" t="s">
        <v>3131</v>
      </c>
      <c r="D1677" s="818" t="s">
        <v>4783</v>
      </c>
      <c r="E1677" s="819" t="s">
        <v>3160</v>
      </c>
      <c r="F1677" s="737" t="s">
        <v>3126</v>
      </c>
      <c r="G1677" s="737" t="s">
        <v>3227</v>
      </c>
      <c r="H1677" s="737" t="s">
        <v>555</v>
      </c>
      <c r="I1677" s="737" t="s">
        <v>2201</v>
      </c>
      <c r="J1677" s="737" t="s">
        <v>941</v>
      </c>
      <c r="K1677" s="737" t="s">
        <v>3228</v>
      </c>
      <c r="L1677" s="738">
        <v>33</v>
      </c>
      <c r="M1677" s="738">
        <v>33</v>
      </c>
      <c r="N1677" s="737">
        <v>1</v>
      </c>
      <c r="O1677" s="820">
        <v>1</v>
      </c>
      <c r="P1677" s="738"/>
      <c r="Q1677" s="753">
        <v>0</v>
      </c>
      <c r="R1677" s="737"/>
      <c r="S1677" s="753">
        <v>0</v>
      </c>
      <c r="T1677" s="820"/>
      <c r="U1677" s="776">
        <v>0</v>
      </c>
    </row>
    <row r="1678" spans="1:21" ht="14.4" customHeight="1" x14ac:dyDescent="0.3">
      <c r="A1678" s="736">
        <v>21</v>
      </c>
      <c r="B1678" s="737" t="s">
        <v>2715</v>
      </c>
      <c r="C1678" s="737" t="s">
        <v>3131</v>
      </c>
      <c r="D1678" s="818" t="s">
        <v>4783</v>
      </c>
      <c r="E1678" s="819" t="s">
        <v>3160</v>
      </c>
      <c r="F1678" s="737" t="s">
        <v>3128</v>
      </c>
      <c r="G1678" s="737" t="s">
        <v>3420</v>
      </c>
      <c r="H1678" s="737" t="s">
        <v>555</v>
      </c>
      <c r="I1678" s="737" t="s">
        <v>3421</v>
      </c>
      <c r="J1678" s="737" t="s">
        <v>3422</v>
      </c>
      <c r="K1678" s="737" t="s">
        <v>3423</v>
      </c>
      <c r="L1678" s="738">
        <v>1267.1300000000001</v>
      </c>
      <c r="M1678" s="738">
        <v>1267.1300000000001</v>
      </c>
      <c r="N1678" s="737">
        <v>1</v>
      </c>
      <c r="O1678" s="820">
        <v>1</v>
      </c>
      <c r="P1678" s="738">
        <v>1267.1300000000001</v>
      </c>
      <c r="Q1678" s="753">
        <v>1</v>
      </c>
      <c r="R1678" s="737">
        <v>1</v>
      </c>
      <c r="S1678" s="753">
        <v>1</v>
      </c>
      <c r="T1678" s="820">
        <v>1</v>
      </c>
      <c r="U1678" s="776">
        <v>1</v>
      </c>
    </row>
    <row r="1679" spans="1:21" ht="14.4" customHeight="1" x14ac:dyDescent="0.3">
      <c r="A1679" s="736">
        <v>21</v>
      </c>
      <c r="B1679" s="737" t="s">
        <v>2715</v>
      </c>
      <c r="C1679" s="737" t="s">
        <v>3131</v>
      </c>
      <c r="D1679" s="818" t="s">
        <v>4783</v>
      </c>
      <c r="E1679" s="819" t="s">
        <v>3160</v>
      </c>
      <c r="F1679" s="737" t="s">
        <v>3128</v>
      </c>
      <c r="G1679" s="737" t="s">
        <v>3420</v>
      </c>
      <c r="H1679" s="737" t="s">
        <v>555</v>
      </c>
      <c r="I1679" s="737" t="s">
        <v>3424</v>
      </c>
      <c r="J1679" s="737" t="s">
        <v>3425</v>
      </c>
      <c r="K1679" s="737" t="s">
        <v>3426</v>
      </c>
      <c r="L1679" s="738">
        <v>1000</v>
      </c>
      <c r="M1679" s="738">
        <v>1000</v>
      </c>
      <c r="N1679" s="737">
        <v>1</v>
      </c>
      <c r="O1679" s="820">
        <v>1</v>
      </c>
      <c r="P1679" s="738">
        <v>1000</v>
      </c>
      <c r="Q1679" s="753">
        <v>1</v>
      </c>
      <c r="R1679" s="737">
        <v>1</v>
      </c>
      <c r="S1679" s="753">
        <v>1</v>
      </c>
      <c r="T1679" s="820">
        <v>1</v>
      </c>
      <c r="U1679" s="776">
        <v>1</v>
      </c>
    </row>
    <row r="1680" spans="1:21" ht="14.4" customHeight="1" x14ac:dyDescent="0.3">
      <c r="A1680" s="736">
        <v>21</v>
      </c>
      <c r="B1680" s="737" t="s">
        <v>2715</v>
      </c>
      <c r="C1680" s="737" t="s">
        <v>3131</v>
      </c>
      <c r="D1680" s="818" t="s">
        <v>4783</v>
      </c>
      <c r="E1680" s="819" t="s">
        <v>3151</v>
      </c>
      <c r="F1680" s="737" t="s">
        <v>3126</v>
      </c>
      <c r="G1680" s="737" t="s">
        <v>3196</v>
      </c>
      <c r="H1680" s="737" t="s">
        <v>1499</v>
      </c>
      <c r="I1680" s="737" t="s">
        <v>2358</v>
      </c>
      <c r="J1680" s="737" t="s">
        <v>3057</v>
      </c>
      <c r="K1680" s="737" t="s">
        <v>2951</v>
      </c>
      <c r="L1680" s="738">
        <v>9.4</v>
      </c>
      <c r="M1680" s="738">
        <v>9.4</v>
      </c>
      <c r="N1680" s="737">
        <v>1</v>
      </c>
      <c r="O1680" s="820">
        <v>0.5</v>
      </c>
      <c r="P1680" s="738">
        <v>9.4</v>
      </c>
      <c r="Q1680" s="753">
        <v>1</v>
      </c>
      <c r="R1680" s="737">
        <v>1</v>
      </c>
      <c r="S1680" s="753">
        <v>1</v>
      </c>
      <c r="T1680" s="820">
        <v>0.5</v>
      </c>
      <c r="U1680" s="776">
        <v>1</v>
      </c>
    </row>
    <row r="1681" spans="1:21" ht="14.4" customHeight="1" x14ac:dyDescent="0.3">
      <c r="A1681" s="736">
        <v>21</v>
      </c>
      <c r="B1681" s="737" t="s">
        <v>2715</v>
      </c>
      <c r="C1681" s="737" t="s">
        <v>3131</v>
      </c>
      <c r="D1681" s="818" t="s">
        <v>4783</v>
      </c>
      <c r="E1681" s="819" t="s">
        <v>3151</v>
      </c>
      <c r="F1681" s="737" t="s">
        <v>3126</v>
      </c>
      <c r="G1681" s="737" t="s">
        <v>3198</v>
      </c>
      <c r="H1681" s="737" t="s">
        <v>555</v>
      </c>
      <c r="I1681" s="737" t="s">
        <v>3567</v>
      </c>
      <c r="J1681" s="737" t="s">
        <v>3463</v>
      </c>
      <c r="K1681" s="737" t="s">
        <v>3568</v>
      </c>
      <c r="L1681" s="738">
        <v>154.36000000000001</v>
      </c>
      <c r="M1681" s="738">
        <v>154.36000000000001</v>
      </c>
      <c r="N1681" s="737">
        <v>1</v>
      </c>
      <c r="O1681" s="820">
        <v>1</v>
      </c>
      <c r="P1681" s="738">
        <v>154.36000000000001</v>
      </c>
      <c r="Q1681" s="753">
        <v>1</v>
      </c>
      <c r="R1681" s="737">
        <v>1</v>
      </c>
      <c r="S1681" s="753">
        <v>1</v>
      </c>
      <c r="T1681" s="820">
        <v>1</v>
      </c>
      <c r="U1681" s="776">
        <v>1</v>
      </c>
    </row>
    <row r="1682" spans="1:21" ht="14.4" customHeight="1" x14ac:dyDescent="0.3">
      <c r="A1682" s="736">
        <v>21</v>
      </c>
      <c r="B1682" s="737" t="s">
        <v>2715</v>
      </c>
      <c r="C1682" s="737" t="s">
        <v>3131</v>
      </c>
      <c r="D1682" s="818" t="s">
        <v>4783</v>
      </c>
      <c r="E1682" s="819" t="s">
        <v>3151</v>
      </c>
      <c r="F1682" s="737" t="s">
        <v>3126</v>
      </c>
      <c r="G1682" s="737" t="s">
        <v>3350</v>
      </c>
      <c r="H1682" s="737" t="s">
        <v>555</v>
      </c>
      <c r="I1682" s="737" t="s">
        <v>3351</v>
      </c>
      <c r="J1682" s="737" t="s">
        <v>3352</v>
      </c>
      <c r="K1682" s="737" t="s">
        <v>3353</v>
      </c>
      <c r="L1682" s="738">
        <v>1540.82</v>
      </c>
      <c r="M1682" s="738">
        <v>3081.64</v>
      </c>
      <c r="N1682" s="737">
        <v>2</v>
      </c>
      <c r="O1682" s="820">
        <v>0.5</v>
      </c>
      <c r="P1682" s="738">
        <v>3081.64</v>
      </c>
      <c r="Q1682" s="753">
        <v>1</v>
      </c>
      <c r="R1682" s="737">
        <v>2</v>
      </c>
      <c r="S1682" s="753">
        <v>1</v>
      </c>
      <c r="T1682" s="820">
        <v>0.5</v>
      </c>
      <c r="U1682" s="776">
        <v>1</v>
      </c>
    </row>
    <row r="1683" spans="1:21" ht="14.4" customHeight="1" x14ac:dyDescent="0.3">
      <c r="A1683" s="736">
        <v>21</v>
      </c>
      <c r="B1683" s="737" t="s">
        <v>2715</v>
      </c>
      <c r="C1683" s="737" t="s">
        <v>3131</v>
      </c>
      <c r="D1683" s="818" t="s">
        <v>4783</v>
      </c>
      <c r="E1683" s="819" t="s">
        <v>3151</v>
      </c>
      <c r="F1683" s="737" t="s">
        <v>3126</v>
      </c>
      <c r="G1683" s="737" t="s">
        <v>3171</v>
      </c>
      <c r="H1683" s="737" t="s">
        <v>555</v>
      </c>
      <c r="I1683" s="737" t="s">
        <v>3172</v>
      </c>
      <c r="J1683" s="737" t="s">
        <v>3173</v>
      </c>
      <c r="K1683" s="737" t="s">
        <v>3174</v>
      </c>
      <c r="L1683" s="738">
        <v>238.72</v>
      </c>
      <c r="M1683" s="738">
        <v>238.72</v>
      </c>
      <c r="N1683" s="737">
        <v>1</v>
      </c>
      <c r="O1683" s="820">
        <v>0.5</v>
      </c>
      <c r="P1683" s="738">
        <v>238.72</v>
      </c>
      <c r="Q1683" s="753">
        <v>1</v>
      </c>
      <c r="R1683" s="737">
        <v>1</v>
      </c>
      <c r="S1683" s="753">
        <v>1</v>
      </c>
      <c r="T1683" s="820">
        <v>0.5</v>
      </c>
      <c r="U1683" s="776">
        <v>1</v>
      </c>
    </row>
    <row r="1684" spans="1:21" ht="14.4" customHeight="1" x14ac:dyDescent="0.3">
      <c r="A1684" s="736">
        <v>21</v>
      </c>
      <c r="B1684" s="737" t="s">
        <v>2715</v>
      </c>
      <c r="C1684" s="737" t="s">
        <v>3131</v>
      </c>
      <c r="D1684" s="818" t="s">
        <v>4783</v>
      </c>
      <c r="E1684" s="819" t="s">
        <v>3151</v>
      </c>
      <c r="F1684" s="737" t="s">
        <v>3126</v>
      </c>
      <c r="G1684" s="737" t="s">
        <v>3203</v>
      </c>
      <c r="H1684" s="737" t="s">
        <v>1499</v>
      </c>
      <c r="I1684" s="737" t="s">
        <v>3476</v>
      </c>
      <c r="J1684" s="737" t="s">
        <v>1602</v>
      </c>
      <c r="K1684" s="737" t="s">
        <v>2883</v>
      </c>
      <c r="L1684" s="738">
        <v>85.16</v>
      </c>
      <c r="M1684" s="738">
        <v>85.16</v>
      </c>
      <c r="N1684" s="737">
        <v>1</v>
      </c>
      <c r="O1684" s="820">
        <v>0.5</v>
      </c>
      <c r="P1684" s="738">
        <v>85.16</v>
      </c>
      <c r="Q1684" s="753">
        <v>1</v>
      </c>
      <c r="R1684" s="737">
        <v>1</v>
      </c>
      <c r="S1684" s="753">
        <v>1</v>
      </c>
      <c r="T1684" s="820">
        <v>0.5</v>
      </c>
      <c r="U1684" s="776">
        <v>1</v>
      </c>
    </row>
    <row r="1685" spans="1:21" ht="14.4" customHeight="1" x14ac:dyDescent="0.3">
      <c r="A1685" s="736">
        <v>21</v>
      </c>
      <c r="B1685" s="737" t="s">
        <v>2715</v>
      </c>
      <c r="C1685" s="737" t="s">
        <v>3131</v>
      </c>
      <c r="D1685" s="818" t="s">
        <v>4783</v>
      </c>
      <c r="E1685" s="819" t="s">
        <v>3151</v>
      </c>
      <c r="F1685" s="737" t="s">
        <v>3126</v>
      </c>
      <c r="G1685" s="737" t="s">
        <v>3207</v>
      </c>
      <c r="H1685" s="737" t="s">
        <v>555</v>
      </c>
      <c r="I1685" s="737" t="s">
        <v>4648</v>
      </c>
      <c r="J1685" s="737" t="s">
        <v>4363</v>
      </c>
      <c r="K1685" s="737" t="s">
        <v>3470</v>
      </c>
      <c r="L1685" s="738">
        <v>207.45</v>
      </c>
      <c r="M1685" s="738">
        <v>207.45</v>
      </c>
      <c r="N1685" s="737">
        <v>1</v>
      </c>
      <c r="O1685" s="820">
        <v>1</v>
      </c>
      <c r="P1685" s="738"/>
      <c r="Q1685" s="753">
        <v>0</v>
      </c>
      <c r="R1685" s="737"/>
      <c r="S1685" s="753">
        <v>0</v>
      </c>
      <c r="T1685" s="820"/>
      <c r="U1685" s="776">
        <v>0</v>
      </c>
    </row>
    <row r="1686" spans="1:21" ht="14.4" customHeight="1" x14ac:dyDescent="0.3">
      <c r="A1686" s="736">
        <v>21</v>
      </c>
      <c r="B1686" s="737" t="s">
        <v>2715</v>
      </c>
      <c r="C1686" s="737" t="s">
        <v>3131</v>
      </c>
      <c r="D1686" s="818" t="s">
        <v>4783</v>
      </c>
      <c r="E1686" s="819" t="s">
        <v>3151</v>
      </c>
      <c r="F1686" s="737" t="s">
        <v>3126</v>
      </c>
      <c r="G1686" s="737" t="s">
        <v>3212</v>
      </c>
      <c r="H1686" s="737" t="s">
        <v>555</v>
      </c>
      <c r="I1686" s="737" t="s">
        <v>4649</v>
      </c>
      <c r="J1686" s="737" t="s">
        <v>4650</v>
      </c>
      <c r="K1686" s="737" t="s">
        <v>4651</v>
      </c>
      <c r="L1686" s="738">
        <v>0</v>
      </c>
      <c r="M1686" s="738">
        <v>0</v>
      </c>
      <c r="N1686" s="737">
        <v>1</v>
      </c>
      <c r="O1686" s="820">
        <v>1</v>
      </c>
      <c r="P1686" s="738"/>
      <c r="Q1686" s="753"/>
      <c r="R1686" s="737"/>
      <c r="S1686" s="753">
        <v>0</v>
      </c>
      <c r="T1686" s="820"/>
      <c r="U1686" s="776">
        <v>0</v>
      </c>
    </row>
    <row r="1687" spans="1:21" ht="14.4" customHeight="1" x14ac:dyDescent="0.3">
      <c r="A1687" s="736">
        <v>21</v>
      </c>
      <c r="B1687" s="737" t="s">
        <v>2715</v>
      </c>
      <c r="C1687" s="737" t="s">
        <v>3131</v>
      </c>
      <c r="D1687" s="818" t="s">
        <v>4783</v>
      </c>
      <c r="E1687" s="819" t="s">
        <v>3151</v>
      </c>
      <c r="F1687" s="737" t="s">
        <v>3126</v>
      </c>
      <c r="G1687" s="737" t="s">
        <v>4303</v>
      </c>
      <c r="H1687" s="737" t="s">
        <v>555</v>
      </c>
      <c r="I1687" s="737" t="s">
        <v>4652</v>
      </c>
      <c r="J1687" s="737" t="s">
        <v>1223</v>
      </c>
      <c r="K1687" s="737" t="s">
        <v>4653</v>
      </c>
      <c r="L1687" s="738">
        <v>0</v>
      </c>
      <c r="M1687" s="738">
        <v>0</v>
      </c>
      <c r="N1687" s="737">
        <v>1</v>
      </c>
      <c r="O1687" s="820">
        <v>0.5</v>
      </c>
      <c r="P1687" s="738">
        <v>0</v>
      </c>
      <c r="Q1687" s="753"/>
      <c r="R1687" s="737">
        <v>1</v>
      </c>
      <c r="S1687" s="753">
        <v>1</v>
      </c>
      <c r="T1687" s="820">
        <v>0.5</v>
      </c>
      <c r="U1687" s="776">
        <v>1</v>
      </c>
    </row>
    <row r="1688" spans="1:21" ht="14.4" customHeight="1" x14ac:dyDescent="0.3">
      <c r="A1688" s="736">
        <v>21</v>
      </c>
      <c r="B1688" s="737" t="s">
        <v>2715</v>
      </c>
      <c r="C1688" s="737" t="s">
        <v>3131</v>
      </c>
      <c r="D1688" s="818" t="s">
        <v>4783</v>
      </c>
      <c r="E1688" s="819" t="s">
        <v>3151</v>
      </c>
      <c r="F1688" s="737" t="s">
        <v>3126</v>
      </c>
      <c r="G1688" s="737" t="s">
        <v>3360</v>
      </c>
      <c r="H1688" s="737" t="s">
        <v>555</v>
      </c>
      <c r="I1688" s="737" t="s">
        <v>1084</v>
      </c>
      <c r="J1688" s="737" t="s">
        <v>3361</v>
      </c>
      <c r="K1688" s="737" t="s">
        <v>3362</v>
      </c>
      <c r="L1688" s="738">
        <v>29.13</v>
      </c>
      <c r="M1688" s="738">
        <v>58.26</v>
      </c>
      <c r="N1688" s="737">
        <v>2</v>
      </c>
      <c r="O1688" s="820">
        <v>1</v>
      </c>
      <c r="P1688" s="738"/>
      <c r="Q1688" s="753">
        <v>0</v>
      </c>
      <c r="R1688" s="737"/>
      <c r="S1688" s="753">
        <v>0</v>
      </c>
      <c r="T1688" s="820"/>
      <c r="U1688" s="776">
        <v>0</v>
      </c>
    </row>
    <row r="1689" spans="1:21" ht="14.4" customHeight="1" x14ac:dyDescent="0.3">
      <c r="A1689" s="736">
        <v>21</v>
      </c>
      <c r="B1689" s="737" t="s">
        <v>2715</v>
      </c>
      <c r="C1689" s="737" t="s">
        <v>3131</v>
      </c>
      <c r="D1689" s="818" t="s">
        <v>4783</v>
      </c>
      <c r="E1689" s="819" t="s">
        <v>3151</v>
      </c>
      <c r="F1689" s="737" t="s">
        <v>3126</v>
      </c>
      <c r="G1689" s="737" t="s">
        <v>3373</v>
      </c>
      <c r="H1689" s="737" t="s">
        <v>555</v>
      </c>
      <c r="I1689" s="737" t="s">
        <v>845</v>
      </c>
      <c r="J1689" s="737" t="s">
        <v>3055</v>
      </c>
      <c r="K1689" s="737" t="s">
        <v>3375</v>
      </c>
      <c r="L1689" s="738">
        <v>848.49</v>
      </c>
      <c r="M1689" s="738">
        <v>2545.4700000000003</v>
      </c>
      <c r="N1689" s="737">
        <v>3</v>
      </c>
      <c r="O1689" s="820">
        <v>2</v>
      </c>
      <c r="P1689" s="738">
        <v>848.49</v>
      </c>
      <c r="Q1689" s="753">
        <v>0.33333333333333331</v>
      </c>
      <c r="R1689" s="737">
        <v>1</v>
      </c>
      <c r="S1689" s="753">
        <v>0.33333333333333331</v>
      </c>
      <c r="T1689" s="820">
        <v>1</v>
      </c>
      <c r="U1689" s="776">
        <v>0.5</v>
      </c>
    </row>
    <row r="1690" spans="1:21" ht="14.4" customHeight="1" x14ac:dyDescent="0.3">
      <c r="A1690" s="736">
        <v>21</v>
      </c>
      <c r="B1690" s="737" t="s">
        <v>2715</v>
      </c>
      <c r="C1690" s="737" t="s">
        <v>3131</v>
      </c>
      <c r="D1690" s="818" t="s">
        <v>4783</v>
      </c>
      <c r="E1690" s="819" t="s">
        <v>3151</v>
      </c>
      <c r="F1690" s="737" t="s">
        <v>3126</v>
      </c>
      <c r="G1690" s="737" t="s">
        <v>3224</v>
      </c>
      <c r="H1690" s="737" t="s">
        <v>555</v>
      </c>
      <c r="I1690" s="737" t="s">
        <v>3226</v>
      </c>
      <c r="J1690" s="737" t="s">
        <v>807</v>
      </c>
      <c r="K1690" s="737" t="s">
        <v>3225</v>
      </c>
      <c r="L1690" s="738">
        <v>107.27</v>
      </c>
      <c r="M1690" s="738">
        <v>214.54</v>
      </c>
      <c r="N1690" s="737">
        <v>2</v>
      </c>
      <c r="O1690" s="820">
        <v>1</v>
      </c>
      <c r="P1690" s="738"/>
      <c r="Q1690" s="753">
        <v>0</v>
      </c>
      <c r="R1690" s="737"/>
      <c r="S1690" s="753">
        <v>0</v>
      </c>
      <c r="T1690" s="820"/>
      <c r="U1690" s="776">
        <v>0</v>
      </c>
    </row>
    <row r="1691" spans="1:21" ht="14.4" customHeight="1" x14ac:dyDescent="0.3">
      <c r="A1691" s="736">
        <v>21</v>
      </c>
      <c r="B1691" s="737" t="s">
        <v>2715</v>
      </c>
      <c r="C1691" s="737" t="s">
        <v>3131</v>
      </c>
      <c r="D1691" s="818" t="s">
        <v>4783</v>
      </c>
      <c r="E1691" s="819" t="s">
        <v>3151</v>
      </c>
      <c r="F1691" s="737" t="s">
        <v>3126</v>
      </c>
      <c r="G1691" s="737" t="s">
        <v>4399</v>
      </c>
      <c r="H1691" s="737" t="s">
        <v>555</v>
      </c>
      <c r="I1691" s="737" t="s">
        <v>4400</v>
      </c>
      <c r="J1691" s="737" t="s">
        <v>4401</v>
      </c>
      <c r="K1691" s="737" t="s">
        <v>4402</v>
      </c>
      <c r="L1691" s="738">
        <v>34.15</v>
      </c>
      <c r="M1691" s="738">
        <v>68.3</v>
      </c>
      <c r="N1691" s="737">
        <v>2</v>
      </c>
      <c r="O1691" s="820">
        <v>1</v>
      </c>
      <c r="P1691" s="738"/>
      <c r="Q1691" s="753">
        <v>0</v>
      </c>
      <c r="R1691" s="737"/>
      <c r="S1691" s="753">
        <v>0</v>
      </c>
      <c r="T1691" s="820"/>
      <c r="U1691" s="776">
        <v>0</v>
      </c>
    </row>
    <row r="1692" spans="1:21" ht="14.4" customHeight="1" x14ac:dyDescent="0.3">
      <c r="A1692" s="736">
        <v>21</v>
      </c>
      <c r="B1692" s="737" t="s">
        <v>2715</v>
      </c>
      <c r="C1692" s="737" t="s">
        <v>3131</v>
      </c>
      <c r="D1692" s="818" t="s">
        <v>4783</v>
      </c>
      <c r="E1692" s="819" t="s">
        <v>3151</v>
      </c>
      <c r="F1692" s="737" t="s">
        <v>3126</v>
      </c>
      <c r="G1692" s="737" t="s">
        <v>4172</v>
      </c>
      <c r="H1692" s="737" t="s">
        <v>555</v>
      </c>
      <c r="I1692" s="737" t="s">
        <v>1881</v>
      </c>
      <c r="J1692" s="737" t="s">
        <v>1057</v>
      </c>
      <c r="K1692" s="737" t="s">
        <v>4173</v>
      </c>
      <c r="L1692" s="738">
        <v>27.28</v>
      </c>
      <c r="M1692" s="738">
        <v>27.28</v>
      </c>
      <c r="N1692" s="737">
        <v>1</v>
      </c>
      <c r="O1692" s="820">
        <v>0.5</v>
      </c>
      <c r="P1692" s="738">
        <v>27.28</v>
      </c>
      <c r="Q1692" s="753">
        <v>1</v>
      </c>
      <c r="R1692" s="737">
        <v>1</v>
      </c>
      <c r="S1692" s="753">
        <v>1</v>
      </c>
      <c r="T1692" s="820">
        <v>0.5</v>
      </c>
      <c r="U1692" s="776">
        <v>1</v>
      </c>
    </row>
    <row r="1693" spans="1:21" ht="14.4" customHeight="1" x14ac:dyDescent="0.3">
      <c r="A1693" s="736">
        <v>21</v>
      </c>
      <c r="B1693" s="737" t="s">
        <v>2715</v>
      </c>
      <c r="C1693" s="737" t="s">
        <v>3131</v>
      </c>
      <c r="D1693" s="818" t="s">
        <v>4783</v>
      </c>
      <c r="E1693" s="819" t="s">
        <v>3151</v>
      </c>
      <c r="F1693" s="737" t="s">
        <v>3126</v>
      </c>
      <c r="G1693" s="737" t="s">
        <v>4174</v>
      </c>
      <c r="H1693" s="737" t="s">
        <v>555</v>
      </c>
      <c r="I1693" s="737" t="s">
        <v>2144</v>
      </c>
      <c r="J1693" s="737" t="s">
        <v>929</v>
      </c>
      <c r="K1693" s="737" t="s">
        <v>4175</v>
      </c>
      <c r="L1693" s="738">
        <v>0</v>
      </c>
      <c r="M1693" s="738">
        <v>0</v>
      </c>
      <c r="N1693" s="737">
        <v>2</v>
      </c>
      <c r="O1693" s="820">
        <v>1</v>
      </c>
      <c r="P1693" s="738">
        <v>0</v>
      </c>
      <c r="Q1693" s="753"/>
      <c r="R1693" s="737">
        <v>2</v>
      </c>
      <c r="S1693" s="753">
        <v>1</v>
      </c>
      <c r="T1693" s="820">
        <v>1</v>
      </c>
      <c r="U1693" s="776">
        <v>1</v>
      </c>
    </row>
    <row r="1694" spans="1:21" ht="14.4" customHeight="1" x14ac:dyDescent="0.3">
      <c r="A1694" s="736">
        <v>21</v>
      </c>
      <c r="B1694" s="737" t="s">
        <v>2715</v>
      </c>
      <c r="C1694" s="737" t="s">
        <v>3131</v>
      </c>
      <c r="D1694" s="818" t="s">
        <v>4783</v>
      </c>
      <c r="E1694" s="819" t="s">
        <v>3151</v>
      </c>
      <c r="F1694" s="737" t="s">
        <v>3126</v>
      </c>
      <c r="G1694" s="737" t="s">
        <v>3620</v>
      </c>
      <c r="H1694" s="737" t="s">
        <v>555</v>
      </c>
      <c r="I1694" s="737" t="s">
        <v>3762</v>
      </c>
      <c r="J1694" s="737" t="s">
        <v>3763</v>
      </c>
      <c r="K1694" s="737" t="s">
        <v>3590</v>
      </c>
      <c r="L1694" s="738">
        <v>3689.11</v>
      </c>
      <c r="M1694" s="738">
        <v>11067.33</v>
      </c>
      <c r="N1694" s="737">
        <v>3</v>
      </c>
      <c r="O1694" s="820">
        <v>2</v>
      </c>
      <c r="P1694" s="738">
        <v>11067.33</v>
      </c>
      <c r="Q1694" s="753">
        <v>1</v>
      </c>
      <c r="R1694" s="737">
        <v>3</v>
      </c>
      <c r="S1694" s="753">
        <v>1</v>
      </c>
      <c r="T1694" s="820">
        <v>2</v>
      </c>
      <c r="U1694" s="776">
        <v>1</v>
      </c>
    </row>
    <row r="1695" spans="1:21" ht="14.4" customHeight="1" x14ac:dyDescent="0.3">
      <c r="A1695" s="736">
        <v>21</v>
      </c>
      <c r="B1695" s="737" t="s">
        <v>2715</v>
      </c>
      <c r="C1695" s="737" t="s">
        <v>3131</v>
      </c>
      <c r="D1695" s="818" t="s">
        <v>4783</v>
      </c>
      <c r="E1695" s="819" t="s">
        <v>3151</v>
      </c>
      <c r="F1695" s="737" t="s">
        <v>3126</v>
      </c>
      <c r="G1695" s="737" t="s">
        <v>3229</v>
      </c>
      <c r="H1695" s="737" t="s">
        <v>1499</v>
      </c>
      <c r="I1695" s="737" t="s">
        <v>1643</v>
      </c>
      <c r="J1695" s="737" t="s">
        <v>2851</v>
      </c>
      <c r="K1695" s="737" t="s">
        <v>2852</v>
      </c>
      <c r="L1695" s="738">
        <v>93.43</v>
      </c>
      <c r="M1695" s="738">
        <v>186.86</v>
      </c>
      <c r="N1695" s="737">
        <v>2</v>
      </c>
      <c r="O1695" s="820">
        <v>0.5</v>
      </c>
      <c r="P1695" s="738">
        <v>186.86</v>
      </c>
      <c r="Q1695" s="753">
        <v>1</v>
      </c>
      <c r="R1695" s="737">
        <v>2</v>
      </c>
      <c r="S1695" s="753">
        <v>1</v>
      </c>
      <c r="T1695" s="820">
        <v>0.5</v>
      </c>
      <c r="U1695" s="776">
        <v>1</v>
      </c>
    </row>
    <row r="1696" spans="1:21" ht="14.4" customHeight="1" x14ac:dyDescent="0.3">
      <c r="A1696" s="736">
        <v>21</v>
      </c>
      <c r="B1696" s="737" t="s">
        <v>2715</v>
      </c>
      <c r="C1696" s="737" t="s">
        <v>3131</v>
      </c>
      <c r="D1696" s="818" t="s">
        <v>4783</v>
      </c>
      <c r="E1696" s="819" t="s">
        <v>3151</v>
      </c>
      <c r="F1696" s="737" t="s">
        <v>3126</v>
      </c>
      <c r="G1696" s="737" t="s">
        <v>3380</v>
      </c>
      <c r="H1696" s="737" t="s">
        <v>555</v>
      </c>
      <c r="I1696" s="737" t="s">
        <v>4096</v>
      </c>
      <c r="J1696" s="737" t="s">
        <v>3382</v>
      </c>
      <c r="K1696" s="737" t="s">
        <v>3492</v>
      </c>
      <c r="L1696" s="738">
        <v>0</v>
      </c>
      <c r="M1696" s="738">
        <v>0</v>
      </c>
      <c r="N1696" s="737">
        <v>2</v>
      </c>
      <c r="O1696" s="820">
        <v>1</v>
      </c>
      <c r="P1696" s="738"/>
      <c r="Q1696" s="753"/>
      <c r="R1696" s="737"/>
      <c r="S1696" s="753">
        <v>0</v>
      </c>
      <c r="T1696" s="820"/>
      <c r="U1696" s="776">
        <v>0</v>
      </c>
    </row>
    <row r="1697" spans="1:21" ht="14.4" customHeight="1" x14ac:dyDescent="0.3">
      <c r="A1697" s="736">
        <v>21</v>
      </c>
      <c r="B1697" s="737" t="s">
        <v>2715</v>
      </c>
      <c r="C1697" s="737" t="s">
        <v>3131</v>
      </c>
      <c r="D1697" s="818" t="s">
        <v>4783</v>
      </c>
      <c r="E1697" s="819" t="s">
        <v>3151</v>
      </c>
      <c r="F1697" s="737" t="s">
        <v>3126</v>
      </c>
      <c r="G1697" s="737" t="s">
        <v>3230</v>
      </c>
      <c r="H1697" s="737" t="s">
        <v>555</v>
      </c>
      <c r="I1697" s="737" t="s">
        <v>4654</v>
      </c>
      <c r="J1697" s="737" t="s">
        <v>4179</v>
      </c>
      <c r="K1697" s="737" t="s">
        <v>4655</v>
      </c>
      <c r="L1697" s="738">
        <v>29.31</v>
      </c>
      <c r="M1697" s="738">
        <v>29.31</v>
      </c>
      <c r="N1697" s="737">
        <v>1</v>
      </c>
      <c r="O1697" s="820">
        <v>0.5</v>
      </c>
      <c r="P1697" s="738">
        <v>29.31</v>
      </c>
      <c r="Q1697" s="753">
        <v>1</v>
      </c>
      <c r="R1697" s="737">
        <v>1</v>
      </c>
      <c r="S1697" s="753">
        <v>1</v>
      </c>
      <c r="T1697" s="820">
        <v>0.5</v>
      </c>
      <c r="U1697" s="776">
        <v>1</v>
      </c>
    </row>
    <row r="1698" spans="1:21" ht="14.4" customHeight="1" x14ac:dyDescent="0.3">
      <c r="A1698" s="736">
        <v>21</v>
      </c>
      <c r="B1698" s="737" t="s">
        <v>2715</v>
      </c>
      <c r="C1698" s="737" t="s">
        <v>3131</v>
      </c>
      <c r="D1698" s="818" t="s">
        <v>4783</v>
      </c>
      <c r="E1698" s="819" t="s">
        <v>3151</v>
      </c>
      <c r="F1698" s="737" t="s">
        <v>3126</v>
      </c>
      <c r="G1698" s="737" t="s">
        <v>3496</v>
      </c>
      <c r="H1698" s="737" t="s">
        <v>1499</v>
      </c>
      <c r="I1698" s="737" t="s">
        <v>3497</v>
      </c>
      <c r="J1698" s="737" t="s">
        <v>3498</v>
      </c>
      <c r="K1698" s="737" t="s">
        <v>3499</v>
      </c>
      <c r="L1698" s="738">
        <v>550.39</v>
      </c>
      <c r="M1698" s="738">
        <v>1651.17</v>
      </c>
      <c r="N1698" s="737">
        <v>3</v>
      </c>
      <c r="O1698" s="820">
        <v>1</v>
      </c>
      <c r="P1698" s="738"/>
      <c r="Q1698" s="753">
        <v>0</v>
      </c>
      <c r="R1698" s="737"/>
      <c r="S1698" s="753">
        <v>0</v>
      </c>
      <c r="T1698" s="820"/>
      <c r="U1698" s="776">
        <v>0</v>
      </c>
    </row>
    <row r="1699" spans="1:21" ht="14.4" customHeight="1" x14ac:dyDescent="0.3">
      <c r="A1699" s="736">
        <v>21</v>
      </c>
      <c r="B1699" s="737" t="s">
        <v>2715</v>
      </c>
      <c r="C1699" s="737" t="s">
        <v>3131</v>
      </c>
      <c r="D1699" s="818" t="s">
        <v>4783</v>
      </c>
      <c r="E1699" s="819" t="s">
        <v>3151</v>
      </c>
      <c r="F1699" s="737" t="s">
        <v>3126</v>
      </c>
      <c r="G1699" s="737" t="s">
        <v>4592</v>
      </c>
      <c r="H1699" s="737" t="s">
        <v>1499</v>
      </c>
      <c r="I1699" s="737" t="s">
        <v>4656</v>
      </c>
      <c r="J1699" s="737" t="s">
        <v>4594</v>
      </c>
      <c r="K1699" s="737" t="s">
        <v>4657</v>
      </c>
      <c r="L1699" s="738">
        <v>54.98</v>
      </c>
      <c r="M1699" s="738">
        <v>109.96</v>
      </c>
      <c r="N1699" s="737">
        <v>2</v>
      </c>
      <c r="O1699" s="820">
        <v>0.5</v>
      </c>
      <c r="P1699" s="738">
        <v>109.96</v>
      </c>
      <c r="Q1699" s="753">
        <v>1</v>
      </c>
      <c r="R1699" s="737">
        <v>2</v>
      </c>
      <c r="S1699" s="753">
        <v>1</v>
      </c>
      <c r="T1699" s="820">
        <v>0.5</v>
      </c>
      <c r="U1699" s="776">
        <v>1</v>
      </c>
    </row>
    <row r="1700" spans="1:21" ht="14.4" customHeight="1" x14ac:dyDescent="0.3">
      <c r="A1700" s="736">
        <v>21</v>
      </c>
      <c r="B1700" s="737" t="s">
        <v>2715</v>
      </c>
      <c r="C1700" s="737" t="s">
        <v>3131</v>
      </c>
      <c r="D1700" s="818" t="s">
        <v>4783</v>
      </c>
      <c r="E1700" s="819" t="s">
        <v>3151</v>
      </c>
      <c r="F1700" s="737" t="s">
        <v>3126</v>
      </c>
      <c r="G1700" s="737" t="s">
        <v>3451</v>
      </c>
      <c r="H1700" s="737" t="s">
        <v>555</v>
      </c>
      <c r="I1700" s="737" t="s">
        <v>3533</v>
      </c>
      <c r="J1700" s="737" t="s">
        <v>723</v>
      </c>
      <c r="K1700" s="737" t="s">
        <v>3534</v>
      </c>
      <c r="L1700" s="738">
        <v>0</v>
      </c>
      <c r="M1700" s="738">
        <v>0</v>
      </c>
      <c r="N1700" s="737">
        <v>2</v>
      </c>
      <c r="O1700" s="820">
        <v>1</v>
      </c>
      <c r="P1700" s="738">
        <v>0</v>
      </c>
      <c r="Q1700" s="753"/>
      <c r="R1700" s="737">
        <v>2</v>
      </c>
      <c r="S1700" s="753">
        <v>1</v>
      </c>
      <c r="T1700" s="820">
        <v>1</v>
      </c>
      <c r="U1700" s="776">
        <v>1</v>
      </c>
    </row>
    <row r="1701" spans="1:21" ht="14.4" customHeight="1" x14ac:dyDescent="0.3">
      <c r="A1701" s="736">
        <v>21</v>
      </c>
      <c r="B1701" s="737" t="s">
        <v>2715</v>
      </c>
      <c r="C1701" s="737" t="s">
        <v>3131</v>
      </c>
      <c r="D1701" s="818" t="s">
        <v>4783</v>
      </c>
      <c r="E1701" s="819" t="s">
        <v>3151</v>
      </c>
      <c r="F1701" s="737" t="s">
        <v>3126</v>
      </c>
      <c r="G1701" s="737" t="s">
        <v>3385</v>
      </c>
      <c r="H1701" s="737" t="s">
        <v>555</v>
      </c>
      <c r="I1701" s="737" t="s">
        <v>3386</v>
      </c>
      <c r="J1701" s="737" t="s">
        <v>3387</v>
      </c>
      <c r="K1701" s="737" t="s">
        <v>3388</v>
      </c>
      <c r="L1701" s="738">
        <v>256.67</v>
      </c>
      <c r="M1701" s="738">
        <v>770.01</v>
      </c>
      <c r="N1701" s="737">
        <v>3</v>
      </c>
      <c r="O1701" s="820">
        <v>3</v>
      </c>
      <c r="P1701" s="738">
        <v>513.34</v>
      </c>
      <c r="Q1701" s="753">
        <v>0.66666666666666674</v>
      </c>
      <c r="R1701" s="737">
        <v>2</v>
      </c>
      <c r="S1701" s="753">
        <v>0.66666666666666663</v>
      </c>
      <c r="T1701" s="820">
        <v>2</v>
      </c>
      <c r="U1701" s="776">
        <v>0.66666666666666663</v>
      </c>
    </row>
    <row r="1702" spans="1:21" ht="14.4" customHeight="1" x14ac:dyDescent="0.3">
      <c r="A1702" s="736">
        <v>21</v>
      </c>
      <c r="B1702" s="737" t="s">
        <v>2715</v>
      </c>
      <c r="C1702" s="737" t="s">
        <v>3131</v>
      </c>
      <c r="D1702" s="818" t="s">
        <v>4783</v>
      </c>
      <c r="E1702" s="819" t="s">
        <v>3151</v>
      </c>
      <c r="F1702" s="737" t="s">
        <v>3126</v>
      </c>
      <c r="G1702" s="737" t="s">
        <v>3240</v>
      </c>
      <c r="H1702" s="737" t="s">
        <v>555</v>
      </c>
      <c r="I1702" s="737" t="s">
        <v>875</v>
      </c>
      <c r="J1702" s="737" t="s">
        <v>876</v>
      </c>
      <c r="K1702" s="737" t="s">
        <v>3241</v>
      </c>
      <c r="L1702" s="738">
        <v>53.57</v>
      </c>
      <c r="M1702" s="738">
        <v>53.57</v>
      </c>
      <c r="N1702" s="737">
        <v>1</v>
      </c>
      <c r="O1702" s="820">
        <v>1</v>
      </c>
      <c r="P1702" s="738">
        <v>53.57</v>
      </c>
      <c r="Q1702" s="753">
        <v>1</v>
      </c>
      <c r="R1702" s="737">
        <v>1</v>
      </c>
      <c r="S1702" s="753">
        <v>1</v>
      </c>
      <c r="T1702" s="820">
        <v>1</v>
      </c>
      <c r="U1702" s="776">
        <v>1</v>
      </c>
    </row>
    <row r="1703" spans="1:21" ht="14.4" customHeight="1" x14ac:dyDescent="0.3">
      <c r="A1703" s="736">
        <v>21</v>
      </c>
      <c r="B1703" s="737" t="s">
        <v>2715</v>
      </c>
      <c r="C1703" s="737" t="s">
        <v>3131</v>
      </c>
      <c r="D1703" s="818" t="s">
        <v>4783</v>
      </c>
      <c r="E1703" s="819" t="s">
        <v>3151</v>
      </c>
      <c r="F1703" s="737" t="s">
        <v>3126</v>
      </c>
      <c r="G1703" s="737" t="s">
        <v>3240</v>
      </c>
      <c r="H1703" s="737" t="s">
        <v>555</v>
      </c>
      <c r="I1703" s="737" t="s">
        <v>4104</v>
      </c>
      <c r="J1703" s="737" t="s">
        <v>4105</v>
      </c>
      <c r="K1703" s="737" t="s">
        <v>4106</v>
      </c>
      <c r="L1703" s="738">
        <v>66.97</v>
      </c>
      <c r="M1703" s="738">
        <v>133.94</v>
      </c>
      <c r="N1703" s="737">
        <v>2</v>
      </c>
      <c r="O1703" s="820">
        <v>0.5</v>
      </c>
      <c r="P1703" s="738">
        <v>133.94</v>
      </c>
      <c r="Q1703" s="753">
        <v>1</v>
      </c>
      <c r="R1703" s="737">
        <v>2</v>
      </c>
      <c r="S1703" s="753">
        <v>1</v>
      </c>
      <c r="T1703" s="820">
        <v>0.5</v>
      </c>
      <c r="U1703" s="776">
        <v>1</v>
      </c>
    </row>
    <row r="1704" spans="1:21" ht="14.4" customHeight="1" x14ac:dyDescent="0.3">
      <c r="A1704" s="736">
        <v>21</v>
      </c>
      <c r="B1704" s="737" t="s">
        <v>2715</v>
      </c>
      <c r="C1704" s="737" t="s">
        <v>3131</v>
      </c>
      <c r="D1704" s="818" t="s">
        <v>4783</v>
      </c>
      <c r="E1704" s="819" t="s">
        <v>3151</v>
      </c>
      <c r="F1704" s="737" t="s">
        <v>3126</v>
      </c>
      <c r="G1704" s="737" t="s">
        <v>3242</v>
      </c>
      <c r="H1704" s="737" t="s">
        <v>555</v>
      </c>
      <c r="I1704" s="737" t="s">
        <v>744</v>
      </c>
      <c r="J1704" s="737" t="s">
        <v>3243</v>
      </c>
      <c r="K1704" s="737" t="s">
        <v>4658</v>
      </c>
      <c r="L1704" s="738">
        <v>38.04</v>
      </c>
      <c r="M1704" s="738">
        <v>38.04</v>
      </c>
      <c r="N1704" s="737">
        <v>1</v>
      </c>
      <c r="O1704" s="820">
        <v>0.5</v>
      </c>
      <c r="P1704" s="738">
        <v>38.04</v>
      </c>
      <c r="Q1704" s="753">
        <v>1</v>
      </c>
      <c r="R1704" s="737">
        <v>1</v>
      </c>
      <c r="S1704" s="753">
        <v>1</v>
      </c>
      <c r="T1704" s="820">
        <v>0.5</v>
      </c>
      <c r="U1704" s="776">
        <v>1</v>
      </c>
    </row>
    <row r="1705" spans="1:21" ht="14.4" customHeight="1" x14ac:dyDescent="0.3">
      <c r="A1705" s="736">
        <v>21</v>
      </c>
      <c r="B1705" s="737" t="s">
        <v>2715</v>
      </c>
      <c r="C1705" s="737" t="s">
        <v>3131</v>
      </c>
      <c r="D1705" s="818" t="s">
        <v>4783</v>
      </c>
      <c r="E1705" s="819" t="s">
        <v>3151</v>
      </c>
      <c r="F1705" s="737" t="s">
        <v>3126</v>
      </c>
      <c r="G1705" s="737" t="s">
        <v>3181</v>
      </c>
      <c r="H1705" s="737" t="s">
        <v>1499</v>
      </c>
      <c r="I1705" s="737" t="s">
        <v>3250</v>
      </c>
      <c r="J1705" s="737" t="s">
        <v>1535</v>
      </c>
      <c r="K1705" s="737" t="s">
        <v>3251</v>
      </c>
      <c r="L1705" s="738">
        <v>1385.62</v>
      </c>
      <c r="M1705" s="738">
        <v>9699.34</v>
      </c>
      <c r="N1705" s="737">
        <v>7</v>
      </c>
      <c r="O1705" s="820">
        <v>1.5</v>
      </c>
      <c r="P1705" s="738">
        <v>9699.34</v>
      </c>
      <c r="Q1705" s="753">
        <v>1</v>
      </c>
      <c r="R1705" s="737">
        <v>7</v>
      </c>
      <c r="S1705" s="753">
        <v>1</v>
      </c>
      <c r="T1705" s="820">
        <v>1.5</v>
      </c>
      <c r="U1705" s="776">
        <v>1</v>
      </c>
    </row>
    <row r="1706" spans="1:21" ht="14.4" customHeight="1" x14ac:dyDescent="0.3">
      <c r="A1706" s="736">
        <v>21</v>
      </c>
      <c r="B1706" s="737" t="s">
        <v>2715</v>
      </c>
      <c r="C1706" s="737" t="s">
        <v>3131</v>
      </c>
      <c r="D1706" s="818" t="s">
        <v>4783</v>
      </c>
      <c r="E1706" s="819" t="s">
        <v>3151</v>
      </c>
      <c r="F1706" s="737" t="s">
        <v>3126</v>
      </c>
      <c r="G1706" s="737" t="s">
        <v>3181</v>
      </c>
      <c r="H1706" s="737" t="s">
        <v>1499</v>
      </c>
      <c r="I1706" s="737" t="s">
        <v>1667</v>
      </c>
      <c r="J1706" s="737" t="s">
        <v>1535</v>
      </c>
      <c r="K1706" s="737" t="s">
        <v>3251</v>
      </c>
      <c r="L1706" s="738">
        <v>1385.62</v>
      </c>
      <c r="M1706" s="738">
        <v>5542.48</v>
      </c>
      <c r="N1706" s="737">
        <v>4</v>
      </c>
      <c r="O1706" s="820">
        <v>0.5</v>
      </c>
      <c r="P1706" s="738">
        <v>5542.48</v>
      </c>
      <c r="Q1706" s="753">
        <v>1</v>
      </c>
      <c r="R1706" s="737">
        <v>4</v>
      </c>
      <c r="S1706" s="753">
        <v>1</v>
      </c>
      <c r="T1706" s="820">
        <v>0.5</v>
      </c>
      <c r="U1706" s="776">
        <v>1</v>
      </c>
    </row>
    <row r="1707" spans="1:21" ht="14.4" customHeight="1" x14ac:dyDescent="0.3">
      <c r="A1707" s="736">
        <v>21</v>
      </c>
      <c r="B1707" s="737" t="s">
        <v>2715</v>
      </c>
      <c r="C1707" s="737" t="s">
        <v>3131</v>
      </c>
      <c r="D1707" s="818" t="s">
        <v>4783</v>
      </c>
      <c r="E1707" s="819" t="s">
        <v>3151</v>
      </c>
      <c r="F1707" s="737" t="s">
        <v>3126</v>
      </c>
      <c r="G1707" s="737" t="s">
        <v>3253</v>
      </c>
      <c r="H1707" s="737" t="s">
        <v>555</v>
      </c>
      <c r="I1707" s="737" t="s">
        <v>3254</v>
      </c>
      <c r="J1707" s="737" t="s">
        <v>3255</v>
      </c>
      <c r="K1707" s="737" t="s">
        <v>3256</v>
      </c>
      <c r="L1707" s="738">
        <v>113.93</v>
      </c>
      <c r="M1707" s="738">
        <v>113.93</v>
      </c>
      <c r="N1707" s="737">
        <v>1</v>
      </c>
      <c r="O1707" s="820">
        <v>0.5</v>
      </c>
      <c r="P1707" s="738">
        <v>113.93</v>
      </c>
      <c r="Q1707" s="753">
        <v>1</v>
      </c>
      <c r="R1707" s="737">
        <v>1</v>
      </c>
      <c r="S1707" s="753">
        <v>1</v>
      </c>
      <c r="T1707" s="820">
        <v>0.5</v>
      </c>
      <c r="U1707" s="776">
        <v>1</v>
      </c>
    </row>
    <row r="1708" spans="1:21" ht="14.4" customHeight="1" x14ac:dyDescent="0.3">
      <c r="A1708" s="736">
        <v>21</v>
      </c>
      <c r="B1708" s="737" t="s">
        <v>2715</v>
      </c>
      <c r="C1708" s="737" t="s">
        <v>3131</v>
      </c>
      <c r="D1708" s="818" t="s">
        <v>4783</v>
      </c>
      <c r="E1708" s="819" t="s">
        <v>3151</v>
      </c>
      <c r="F1708" s="737" t="s">
        <v>3126</v>
      </c>
      <c r="G1708" s="737" t="s">
        <v>3257</v>
      </c>
      <c r="H1708" s="737" t="s">
        <v>555</v>
      </c>
      <c r="I1708" s="737" t="s">
        <v>3548</v>
      </c>
      <c r="J1708" s="737" t="s">
        <v>1468</v>
      </c>
      <c r="K1708" s="737" t="s">
        <v>2824</v>
      </c>
      <c r="L1708" s="738">
        <v>57.64</v>
      </c>
      <c r="M1708" s="738">
        <v>57.64</v>
      </c>
      <c r="N1708" s="737">
        <v>1</v>
      </c>
      <c r="O1708" s="820">
        <v>0.5</v>
      </c>
      <c r="P1708" s="738">
        <v>57.64</v>
      </c>
      <c r="Q1708" s="753">
        <v>1</v>
      </c>
      <c r="R1708" s="737">
        <v>1</v>
      </c>
      <c r="S1708" s="753">
        <v>1</v>
      </c>
      <c r="T1708" s="820">
        <v>0.5</v>
      </c>
      <c r="U1708" s="776">
        <v>1</v>
      </c>
    </row>
    <row r="1709" spans="1:21" ht="14.4" customHeight="1" x14ac:dyDescent="0.3">
      <c r="A1709" s="736">
        <v>21</v>
      </c>
      <c r="B1709" s="737" t="s">
        <v>2715</v>
      </c>
      <c r="C1709" s="737" t="s">
        <v>3131</v>
      </c>
      <c r="D1709" s="818" t="s">
        <v>4783</v>
      </c>
      <c r="E1709" s="819" t="s">
        <v>3151</v>
      </c>
      <c r="F1709" s="737" t="s">
        <v>3126</v>
      </c>
      <c r="G1709" s="737" t="s">
        <v>3266</v>
      </c>
      <c r="H1709" s="737" t="s">
        <v>555</v>
      </c>
      <c r="I1709" s="737" t="s">
        <v>4659</v>
      </c>
      <c r="J1709" s="737" t="s">
        <v>3324</v>
      </c>
      <c r="K1709" s="737" t="s">
        <v>3325</v>
      </c>
      <c r="L1709" s="738">
        <v>668.54</v>
      </c>
      <c r="M1709" s="738">
        <v>668.54</v>
      </c>
      <c r="N1709" s="737">
        <v>1</v>
      </c>
      <c r="O1709" s="820">
        <v>0.5</v>
      </c>
      <c r="P1709" s="738">
        <v>668.54</v>
      </c>
      <c r="Q1709" s="753">
        <v>1</v>
      </c>
      <c r="R1709" s="737">
        <v>1</v>
      </c>
      <c r="S1709" s="753">
        <v>1</v>
      </c>
      <c r="T1709" s="820">
        <v>0.5</v>
      </c>
      <c r="U1709" s="776">
        <v>1</v>
      </c>
    </row>
    <row r="1710" spans="1:21" ht="14.4" customHeight="1" x14ac:dyDescent="0.3">
      <c r="A1710" s="736">
        <v>21</v>
      </c>
      <c r="B1710" s="737" t="s">
        <v>2715</v>
      </c>
      <c r="C1710" s="737" t="s">
        <v>3131</v>
      </c>
      <c r="D1710" s="818" t="s">
        <v>4783</v>
      </c>
      <c r="E1710" s="819" t="s">
        <v>3151</v>
      </c>
      <c r="F1710" s="737" t="s">
        <v>3126</v>
      </c>
      <c r="G1710" s="737" t="s">
        <v>3266</v>
      </c>
      <c r="H1710" s="737" t="s">
        <v>555</v>
      </c>
      <c r="I1710" s="737" t="s">
        <v>3440</v>
      </c>
      <c r="J1710" s="737" t="s">
        <v>3324</v>
      </c>
      <c r="K1710" s="737" t="s">
        <v>3441</v>
      </c>
      <c r="L1710" s="738">
        <v>334.27</v>
      </c>
      <c r="M1710" s="738">
        <v>1002.81</v>
      </c>
      <c r="N1710" s="737">
        <v>3</v>
      </c>
      <c r="O1710" s="820">
        <v>2</v>
      </c>
      <c r="P1710" s="738">
        <v>334.27</v>
      </c>
      <c r="Q1710" s="753">
        <v>0.33333333333333331</v>
      </c>
      <c r="R1710" s="737">
        <v>1</v>
      </c>
      <c r="S1710" s="753">
        <v>0.33333333333333331</v>
      </c>
      <c r="T1710" s="820">
        <v>1</v>
      </c>
      <c r="U1710" s="776">
        <v>0.5</v>
      </c>
    </row>
    <row r="1711" spans="1:21" ht="14.4" customHeight="1" x14ac:dyDescent="0.3">
      <c r="A1711" s="736">
        <v>21</v>
      </c>
      <c r="B1711" s="737" t="s">
        <v>2715</v>
      </c>
      <c r="C1711" s="737" t="s">
        <v>3131</v>
      </c>
      <c r="D1711" s="818" t="s">
        <v>4783</v>
      </c>
      <c r="E1711" s="819" t="s">
        <v>3151</v>
      </c>
      <c r="F1711" s="737" t="s">
        <v>3126</v>
      </c>
      <c r="G1711" s="737" t="s">
        <v>3266</v>
      </c>
      <c r="H1711" s="737" t="s">
        <v>555</v>
      </c>
      <c r="I1711" s="737" t="s">
        <v>3535</v>
      </c>
      <c r="J1711" s="737" t="s">
        <v>1686</v>
      </c>
      <c r="K1711" s="737" t="s">
        <v>3509</v>
      </c>
      <c r="L1711" s="738">
        <v>0</v>
      </c>
      <c r="M1711" s="738">
        <v>0</v>
      </c>
      <c r="N1711" s="737">
        <v>2</v>
      </c>
      <c r="O1711" s="820">
        <v>0.5</v>
      </c>
      <c r="P1711" s="738">
        <v>0</v>
      </c>
      <c r="Q1711" s="753"/>
      <c r="R1711" s="737">
        <v>2</v>
      </c>
      <c r="S1711" s="753">
        <v>1</v>
      </c>
      <c r="T1711" s="820">
        <v>0.5</v>
      </c>
      <c r="U1711" s="776">
        <v>1</v>
      </c>
    </row>
    <row r="1712" spans="1:21" ht="14.4" customHeight="1" x14ac:dyDescent="0.3">
      <c r="A1712" s="736">
        <v>21</v>
      </c>
      <c r="B1712" s="737" t="s">
        <v>2715</v>
      </c>
      <c r="C1712" s="737" t="s">
        <v>3131</v>
      </c>
      <c r="D1712" s="818" t="s">
        <v>4783</v>
      </c>
      <c r="E1712" s="819" t="s">
        <v>3151</v>
      </c>
      <c r="F1712" s="737" t="s">
        <v>3126</v>
      </c>
      <c r="G1712" s="737" t="s">
        <v>3404</v>
      </c>
      <c r="H1712" s="737" t="s">
        <v>555</v>
      </c>
      <c r="I1712" s="737" t="s">
        <v>1440</v>
      </c>
      <c r="J1712" s="737" t="s">
        <v>1322</v>
      </c>
      <c r="K1712" s="737" t="s">
        <v>3405</v>
      </c>
      <c r="L1712" s="738">
        <v>668.54</v>
      </c>
      <c r="M1712" s="738">
        <v>2005.62</v>
      </c>
      <c r="N1712" s="737">
        <v>3</v>
      </c>
      <c r="O1712" s="820">
        <v>0.5</v>
      </c>
      <c r="P1712" s="738">
        <v>2005.62</v>
      </c>
      <c r="Q1712" s="753">
        <v>1</v>
      </c>
      <c r="R1712" s="737">
        <v>3</v>
      </c>
      <c r="S1712" s="753">
        <v>1</v>
      </c>
      <c r="T1712" s="820">
        <v>0.5</v>
      </c>
      <c r="U1712" s="776">
        <v>1</v>
      </c>
    </row>
    <row r="1713" spans="1:21" ht="14.4" customHeight="1" x14ac:dyDescent="0.3">
      <c r="A1713" s="736">
        <v>21</v>
      </c>
      <c r="B1713" s="737" t="s">
        <v>2715</v>
      </c>
      <c r="C1713" s="737" t="s">
        <v>3131</v>
      </c>
      <c r="D1713" s="818" t="s">
        <v>4783</v>
      </c>
      <c r="E1713" s="819" t="s">
        <v>3151</v>
      </c>
      <c r="F1713" s="737" t="s">
        <v>3126</v>
      </c>
      <c r="G1713" s="737" t="s">
        <v>3268</v>
      </c>
      <c r="H1713" s="737" t="s">
        <v>1499</v>
      </c>
      <c r="I1713" s="737" t="s">
        <v>2339</v>
      </c>
      <c r="J1713" s="737" t="s">
        <v>2818</v>
      </c>
      <c r="K1713" s="737" t="s">
        <v>2982</v>
      </c>
      <c r="L1713" s="738">
        <v>57.64</v>
      </c>
      <c r="M1713" s="738">
        <v>57.64</v>
      </c>
      <c r="N1713" s="737">
        <v>1</v>
      </c>
      <c r="O1713" s="820">
        <v>0.5</v>
      </c>
      <c r="P1713" s="738">
        <v>57.64</v>
      </c>
      <c r="Q1713" s="753">
        <v>1</v>
      </c>
      <c r="R1713" s="737">
        <v>1</v>
      </c>
      <c r="S1713" s="753">
        <v>1</v>
      </c>
      <c r="T1713" s="820">
        <v>0.5</v>
      </c>
      <c r="U1713" s="776">
        <v>1</v>
      </c>
    </row>
    <row r="1714" spans="1:21" ht="14.4" customHeight="1" x14ac:dyDescent="0.3">
      <c r="A1714" s="736">
        <v>21</v>
      </c>
      <c r="B1714" s="737" t="s">
        <v>2715</v>
      </c>
      <c r="C1714" s="737" t="s">
        <v>3131</v>
      </c>
      <c r="D1714" s="818" t="s">
        <v>4783</v>
      </c>
      <c r="E1714" s="819" t="s">
        <v>3151</v>
      </c>
      <c r="F1714" s="737" t="s">
        <v>3126</v>
      </c>
      <c r="G1714" s="737" t="s">
        <v>3514</v>
      </c>
      <c r="H1714" s="737" t="s">
        <v>555</v>
      </c>
      <c r="I1714" s="737" t="s">
        <v>971</v>
      </c>
      <c r="J1714" s="737" t="s">
        <v>972</v>
      </c>
      <c r="K1714" s="737" t="s">
        <v>3515</v>
      </c>
      <c r="L1714" s="738">
        <v>0</v>
      </c>
      <c r="M1714" s="738">
        <v>0</v>
      </c>
      <c r="N1714" s="737">
        <v>1</v>
      </c>
      <c r="O1714" s="820">
        <v>0.5</v>
      </c>
      <c r="P1714" s="738">
        <v>0</v>
      </c>
      <c r="Q1714" s="753"/>
      <c r="R1714" s="737">
        <v>1</v>
      </c>
      <c r="S1714" s="753">
        <v>1</v>
      </c>
      <c r="T1714" s="820">
        <v>0.5</v>
      </c>
      <c r="U1714" s="776">
        <v>1</v>
      </c>
    </row>
    <row r="1715" spans="1:21" ht="14.4" customHeight="1" x14ac:dyDescent="0.3">
      <c r="A1715" s="736">
        <v>21</v>
      </c>
      <c r="B1715" s="737" t="s">
        <v>2715</v>
      </c>
      <c r="C1715" s="737" t="s">
        <v>3131</v>
      </c>
      <c r="D1715" s="818" t="s">
        <v>4783</v>
      </c>
      <c r="E1715" s="819" t="s">
        <v>3151</v>
      </c>
      <c r="F1715" s="737" t="s">
        <v>3126</v>
      </c>
      <c r="G1715" s="737" t="s">
        <v>4038</v>
      </c>
      <c r="H1715" s="737" t="s">
        <v>1499</v>
      </c>
      <c r="I1715" s="737" t="s">
        <v>4660</v>
      </c>
      <c r="J1715" s="737" t="s">
        <v>2857</v>
      </c>
      <c r="K1715" s="737" t="s">
        <v>4661</v>
      </c>
      <c r="L1715" s="738">
        <v>0</v>
      </c>
      <c r="M1715" s="738">
        <v>0</v>
      </c>
      <c r="N1715" s="737">
        <v>2</v>
      </c>
      <c r="O1715" s="820">
        <v>1</v>
      </c>
      <c r="P1715" s="738">
        <v>0</v>
      </c>
      <c r="Q1715" s="753"/>
      <c r="R1715" s="737">
        <v>2</v>
      </c>
      <c r="S1715" s="753">
        <v>1</v>
      </c>
      <c r="T1715" s="820">
        <v>1</v>
      </c>
      <c r="U1715" s="776">
        <v>1</v>
      </c>
    </row>
    <row r="1716" spans="1:21" ht="14.4" customHeight="1" x14ac:dyDescent="0.3">
      <c r="A1716" s="736">
        <v>21</v>
      </c>
      <c r="B1716" s="737" t="s">
        <v>2715</v>
      </c>
      <c r="C1716" s="737" t="s">
        <v>3131</v>
      </c>
      <c r="D1716" s="818" t="s">
        <v>4783</v>
      </c>
      <c r="E1716" s="819" t="s">
        <v>3151</v>
      </c>
      <c r="F1716" s="737" t="s">
        <v>3126</v>
      </c>
      <c r="G1716" s="737" t="s">
        <v>4041</v>
      </c>
      <c r="H1716" s="737" t="s">
        <v>1499</v>
      </c>
      <c r="I1716" s="737" t="s">
        <v>4440</v>
      </c>
      <c r="J1716" s="737" t="s">
        <v>4441</v>
      </c>
      <c r="K1716" s="737" t="s">
        <v>3578</v>
      </c>
      <c r="L1716" s="738">
        <v>122.96</v>
      </c>
      <c r="M1716" s="738">
        <v>245.92</v>
      </c>
      <c r="N1716" s="737">
        <v>2</v>
      </c>
      <c r="O1716" s="820">
        <v>0.5</v>
      </c>
      <c r="P1716" s="738">
        <v>245.92</v>
      </c>
      <c r="Q1716" s="753">
        <v>1</v>
      </c>
      <c r="R1716" s="737">
        <v>2</v>
      </c>
      <c r="S1716" s="753">
        <v>1</v>
      </c>
      <c r="T1716" s="820">
        <v>0.5</v>
      </c>
      <c r="U1716" s="776">
        <v>1</v>
      </c>
    </row>
    <row r="1717" spans="1:21" ht="14.4" customHeight="1" x14ac:dyDescent="0.3">
      <c r="A1717" s="736">
        <v>21</v>
      </c>
      <c r="B1717" s="737" t="s">
        <v>2715</v>
      </c>
      <c r="C1717" s="737" t="s">
        <v>3131</v>
      </c>
      <c r="D1717" s="818" t="s">
        <v>4783</v>
      </c>
      <c r="E1717" s="819" t="s">
        <v>3151</v>
      </c>
      <c r="F1717" s="737" t="s">
        <v>3126</v>
      </c>
      <c r="G1717" s="737" t="s">
        <v>3332</v>
      </c>
      <c r="H1717" s="737" t="s">
        <v>555</v>
      </c>
      <c r="I1717" s="737" t="s">
        <v>999</v>
      </c>
      <c r="J1717" s="737" t="s">
        <v>707</v>
      </c>
      <c r="K1717" s="737" t="s">
        <v>3457</v>
      </c>
      <c r="L1717" s="738">
        <v>85.76</v>
      </c>
      <c r="M1717" s="738">
        <v>85.76</v>
      </c>
      <c r="N1717" s="737">
        <v>1</v>
      </c>
      <c r="O1717" s="820">
        <v>0.5</v>
      </c>
      <c r="P1717" s="738">
        <v>85.76</v>
      </c>
      <c r="Q1717" s="753">
        <v>1</v>
      </c>
      <c r="R1717" s="737">
        <v>1</v>
      </c>
      <c r="S1717" s="753">
        <v>1</v>
      </c>
      <c r="T1717" s="820">
        <v>0.5</v>
      </c>
      <c r="U1717" s="776">
        <v>1</v>
      </c>
    </row>
    <row r="1718" spans="1:21" ht="14.4" customHeight="1" x14ac:dyDescent="0.3">
      <c r="A1718" s="736">
        <v>21</v>
      </c>
      <c r="B1718" s="737" t="s">
        <v>2715</v>
      </c>
      <c r="C1718" s="737" t="s">
        <v>3131</v>
      </c>
      <c r="D1718" s="818" t="s">
        <v>4783</v>
      </c>
      <c r="E1718" s="819" t="s">
        <v>3151</v>
      </c>
      <c r="F1718" s="737" t="s">
        <v>3126</v>
      </c>
      <c r="G1718" s="737" t="s">
        <v>3792</v>
      </c>
      <c r="H1718" s="737" t="s">
        <v>555</v>
      </c>
      <c r="I1718" s="737" t="s">
        <v>3916</v>
      </c>
      <c r="J1718" s="737" t="s">
        <v>3917</v>
      </c>
      <c r="K1718" s="737" t="s">
        <v>3918</v>
      </c>
      <c r="L1718" s="738">
        <v>31.32</v>
      </c>
      <c r="M1718" s="738">
        <v>62.64</v>
      </c>
      <c r="N1718" s="737">
        <v>2</v>
      </c>
      <c r="O1718" s="820">
        <v>1</v>
      </c>
      <c r="P1718" s="738">
        <v>62.64</v>
      </c>
      <c r="Q1718" s="753">
        <v>1</v>
      </c>
      <c r="R1718" s="737">
        <v>2</v>
      </c>
      <c r="S1718" s="753">
        <v>1</v>
      </c>
      <c r="T1718" s="820">
        <v>1</v>
      </c>
      <c r="U1718" s="776">
        <v>1</v>
      </c>
    </row>
    <row r="1719" spans="1:21" ht="14.4" customHeight="1" x14ac:dyDescent="0.3">
      <c r="A1719" s="736">
        <v>21</v>
      </c>
      <c r="B1719" s="737" t="s">
        <v>2715</v>
      </c>
      <c r="C1719" s="737" t="s">
        <v>3131</v>
      </c>
      <c r="D1719" s="818" t="s">
        <v>4783</v>
      </c>
      <c r="E1719" s="819" t="s">
        <v>3151</v>
      </c>
      <c r="F1719" s="737" t="s">
        <v>3126</v>
      </c>
      <c r="G1719" s="737" t="s">
        <v>3185</v>
      </c>
      <c r="H1719" s="737" t="s">
        <v>555</v>
      </c>
      <c r="I1719" s="737" t="s">
        <v>4662</v>
      </c>
      <c r="J1719" s="737" t="s">
        <v>4663</v>
      </c>
      <c r="K1719" s="737" t="s">
        <v>4664</v>
      </c>
      <c r="L1719" s="738">
        <v>0</v>
      </c>
      <c r="M1719" s="738">
        <v>0</v>
      </c>
      <c r="N1719" s="737">
        <v>1</v>
      </c>
      <c r="O1719" s="820">
        <v>0.5</v>
      </c>
      <c r="P1719" s="738">
        <v>0</v>
      </c>
      <c r="Q1719" s="753"/>
      <c r="R1719" s="737">
        <v>1</v>
      </c>
      <c r="S1719" s="753">
        <v>1</v>
      </c>
      <c r="T1719" s="820">
        <v>0.5</v>
      </c>
      <c r="U1719" s="776">
        <v>1</v>
      </c>
    </row>
    <row r="1720" spans="1:21" ht="14.4" customHeight="1" x14ac:dyDescent="0.3">
      <c r="A1720" s="736">
        <v>21</v>
      </c>
      <c r="B1720" s="737" t="s">
        <v>2715</v>
      </c>
      <c r="C1720" s="737" t="s">
        <v>3131</v>
      </c>
      <c r="D1720" s="818" t="s">
        <v>4783</v>
      </c>
      <c r="E1720" s="819" t="s">
        <v>3151</v>
      </c>
      <c r="F1720" s="737" t="s">
        <v>3126</v>
      </c>
      <c r="G1720" s="737" t="s">
        <v>3414</v>
      </c>
      <c r="H1720" s="737" t="s">
        <v>1499</v>
      </c>
      <c r="I1720" s="737" t="s">
        <v>1611</v>
      </c>
      <c r="J1720" s="737" t="s">
        <v>2826</v>
      </c>
      <c r="K1720" s="737" t="s">
        <v>2827</v>
      </c>
      <c r="L1720" s="738">
        <v>133.94</v>
      </c>
      <c r="M1720" s="738">
        <v>133.94</v>
      </c>
      <c r="N1720" s="737">
        <v>1</v>
      </c>
      <c r="O1720" s="820">
        <v>0.5</v>
      </c>
      <c r="P1720" s="738">
        <v>133.94</v>
      </c>
      <c r="Q1720" s="753">
        <v>1</v>
      </c>
      <c r="R1720" s="737">
        <v>1</v>
      </c>
      <c r="S1720" s="753">
        <v>1</v>
      </c>
      <c r="T1720" s="820">
        <v>0.5</v>
      </c>
      <c r="U1720" s="776">
        <v>1</v>
      </c>
    </row>
    <row r="1721" spans="1:21" ht="14.4" customHeight="1" x14ac:dyDescent="0.3">
      <c r="A1721" s="736">
        <v>21</v>
      </c>
      <c r="B1721" s="737" t="s">
        <v>2715</v>
      </c>
      <c r="C1721" s="737" t="s">
        <v>3131</v>
      </c>
      <c r="D1721" s="818" t="s">
        <v>4783</v>
      </c>
      <c r="E1721" s="819" t="s">
        <v>3151</v>
      </c>
      <c r="F1721" s="737" t="s">
        <v>3128</v>
      </c>
      <c r="G1721" s="737" t="s">
        <v>3420</v>
      </c>
      <c r="H1721" s="737" t="s">
        <v>555</v>
      </c>
      <c r="I1721" s="737" t="s">
        <v>3421</v>
      </c>
      <c r="J1721" s="737" t="s">
        <v>3422</v>
      </c>
      <c r="K1721" s="737" t="s">
        <v>3423</v>
      </c>
      <c r="L1721" s="738">
        <v>1267.1300000000001</v>
      </c>
      <c r="M1721" s="738">
        <v>1267.1300000000001</v>
      </c>
      <c r="N1721" s="737">
        <v>1</v>
      </c>
      <c r="O1721" s="820">
        <v>1</v>
      </c>
      <c r="P1721" s="738">
        <v>1267.1300000000001</v>
      </c>
      <c r="Q1721" s="753">
        <v>1</v>
      </c>
      <c r="R1721" s="737">
        <v>1</v>
      </c>
      <c r="S1721" s="753">
        <v>1</v>
      </c>
      <c r="T1721" s="820">
        <v>1</v>
      </c>
      <c r="U1721" s="776">
        <v>1</v>
      </c>
    </row>
    <row r="1722" spans="1:21" ht="14.4" customHeight="1" x14ac:dyDescent="0.3">
      <c r="A1722" s="736">
        <v>21</v>
      </c>
      <c r="B1722" s="737" t="s">
        <v>2715</v>
      </c>
      <c r="C1722" s="737" t="s">
        <v>3131</v>
      </c>
      <c r="D1722" s="818" t="s">
        <v>4783</v>
      </c>
      <c r="E1722" s="819" t="s">
        <v>3151</v>
      </c>
      <c r="F1722" s="737" t="s">
        <v>3128</v>
      </c>
      <c r="G1722" s="737" t="s">
        <v>3420</v>
      </c>
      <c r="H1722" s="737" t="s">
        <v>555</v>
      </c>
      <c r="I1722" s="737" t="s">
        <v>3424</v>
      </c>
      <c r="J1722" s="737" t="s">
        <v>3425</v>
      </c>
      <c r="K1722" s="737" t="s">
        <v>3426</v>
      </c>
      <c r="L1722" s="738">
        <v>1000</v>
      </c>
      <c r="M1722" s="738">
        <v>1000</v>
      </c>
      <c r="N1722" s="737">
        <v>1</v>
      </c>
      <c r="O1722" s="820">
        <v>1</v>
      </c>
      <c r="P1722" s="738">
        <v>1000</v>
      </c>
      <c r="Q1722" s="753">
        <v>1</v>
      </c>
      <c r="R1722" s="737">
        <v>1</v>
      </c>
      <c r="S1722" s="753">
        <v>1</v>
      </c>
      <c r="T1722" s="820">
        <v>1</v>
      </c>
      <c r="U1722" s="776">
        <v>1</v>
      </c>
    </row>
    <row r="1723" spans="1:21" ht="14.4" customHeight="1" x14ac:dyDescent="0.3">
      <c r="A1723" s="736">
        <v>21</v>
      </c>
      <c r="B1723" s="737" t="s">
        <v>2715</v>
      </c>
      <c r="C1723" s="737" t="s">
        <v>3131</v>
      </c>
      <c r="D1723" s="818" t="s">
        <v>4783</v>
      </c>
      <c r="E1723" s="819" t="s">
        <v>3144</v>
      </c>
      <c r="F1723" s="737" t="s">
        <v>3126</v>
      </c>
      <c r="G1723" s="737" t="s">
        <v>3198</v>
      </c>
      <c r="H1723" s="737" t="s">
        <v>1499</v>
      </c>
      <c r="I1723" s="737" t="s">
        <v>4665</v>
      </c>
      <c r="J1723" s="737" t="s">
        <v>4666</v>
      </c>
      <c r="K1723" s="737" t="s">
        <v>4667</v>
      </c>
      <c r="L1723" s="738">
        <v>75.73</v>
      </c>
      <c r="M1723" s="738">
        <v>75.73</v>
      </c>
      <c r="N1723" s="737">
        <v>1</v>
      </c>
      <c r="O1723" s="820">
        <v>1</v>
      </c>
      <c r="P1723" s="738">
        <v>75.73</v>
      </c>
      <c r="Q1723" s="753">
        <v>1</v>
      </c>
      <c r="R1723" s="737">
        <v>1</v>
      </c>
      <c r="S1723" s="753">
        <v>1</v>
      </c>
      <c r="T1723" s="820">
        <v>1</v>
      </c>
      <c r="U1723" s="776">
        <v>1</v>
      </c>
    </row>
    <row r="1724" spans="1:21" ht="14.4" customHeight="1" x14ac:dyDescent="0.3">
      <c r="A1724" s="736">
        <v>21</v>
      </c>
      <c r="B1724" s="737" t="s">
        <v>2715</v>
      </c>
      <c r="C1724" s="737" t="s">
        <v>3131</v>
      </c>
      <c r="D1724" s="818" t="s">
        <v>4783</v>
      </c>
      <c r="E1724" s="819" t="s">
        <v>3144</v>
      </c>
      <c r="F1724" s="737" t="s">
        <v>3126</v>
      </c>
      <c r="G1724" s="737" t="s">
        <v>3203</v>
      </c>
      <c r="H1724" s="737" t="s">
        <v>1499</v>
      </c>
      <c r="I1724" s="737" t="s">
        <v>3477</v>
      </c>
      <c r="J1724" s="737" t="s">
        <v>1602</v>
      </c>
      <c r="K1724" s="737" t="s">
        <v>3205</v>
      </c>
      <c r="L1724" s="738">
        <v>170.32</v>
      </c>
      <c r="M1724" s="738">
        <v>340.64</v>
      </c>
      <c r="N1724" s="737">
        <v>2</v>
      </c>
      <c r="O1724" s="820">
        <v>1</v>
      </c>
      <c r="P1724" s="738">
        <v>170.32</v>
      </c>
      <c r="Q1724" s="753">
        <v>0.5</v>
      </c>
      <c r="R1724" s="737">
        <v>1</v>
      </c>
      <c r="S1724" s="753">
        <v>0.5</v>
      </c>
      <c r="T1724" s="820">
        <v>0.5</v>
      </c>
      <c r="U1724" s="776">
        <v>0.5</v>
      </c>
    </row>
    <row r="1725" spans="1:21" ht="14.4" customHeight="1" x14ac:dyDescent="0.3">
      <c r="A1725" s="736">
        <v>21</v>
      </c>
      <c r="B1725" s="737" t="s">
        <v>2715</v>
      </c>
      <c r="C1725" s="737" t="s">
        <v>3131</v>
      </c>
      <c r="D1725" s="818" t="s">
        <v>4783</v>
      </c>
      <c r="E1725" s="819" t="s">
        <v>3144</v>
      </c>
      <c r="F1725" s="737" t="s">
        <v>3126</v>
      </c>
      <c r="G1725" s="737" t="s">
        <v>4139</v>
      </c>
      <c r="H1725" s="737" t="s">
        <v>555</v>
      </c>
      <c r="I1725" s="737" t="s">
        <v>4668</v>
      </c>
      <c r="J1725" s="737" t="s">
        <v>4669</v>
      </c>
      <c r="K1725" s="737" t="s">
        <v>4670</v>
      </c>
      <c r="L1725" s="738">
        <v>161.52000000000001</v>
      </c>
      <c r="M1725" s="738">
        <v>323.04000000000002</v>
      </c>
      <c r="N1725" s="737">
        <v>2</v>
      </c>
      <c r="O1725" s="820">
        <v>1</v>
      </c>
      <c r="P1725" s="738">
        <v>161.52000000000001</v>
      </c>
      <c r="Q1725" s="753">
        <v>0.5</v>
      </c>
      <c r="R1725" s="737">
        <v>1</v>
      </c>
      <c r="S1725" s="753">
        <v>0.5</v>
      </c>
      <c r="T1725" s="820">
        <v>0.5</v>
      </c>
      <c r="U1725" s="776">
        <v>0.5</v>
      </c>
    </row>
    <row r="1726" spans="1:21" ht="14.4" customHeight="1" x14ac:dyDescent="0.3">
      <c r="A1726" s="736">
        <v>21</v>
      </c>
      <c r="B1726" s="737" t="s">
        <v>2715</v>
      </c>
      <c r="C1726" s="737" t="s">
        <v>3131</v>
      </c>
      <c r="D1726" s="818" t="s">
        <v>4783</v>
      </c>
      <c r="E1726" s="819" t="s">
        <v>3144</v>
      </c>
      <c r="F1726" s="737" t="s">
        <v>3126</v>
      </c>
      <c r="G1726" s="737" t="s">
        <v>4671</v>
      </c>
      <c r="H1726" s="737" t="s">
        <v>555</v>
      </c>
      <c r="I1726" s="737" t="s">
        <v>4672</v>
      </c>
      <c r="J1726" s="737" t="s">
        <v>4673</v>
      </c>
      <c r="K1726" s="737" t="s">
        <v>4674</v>
      </c>
      <c r="L1726" s="738">
        <v>36.39</v>
      </c>
      <c r="M1726" s="738">
        <v>36.39</v>
      </c>
      <c r="N1726" s="737">
        <v>1</v>
      </c>
      <c r="O1726" s="820">
        <v>1</v>
      </c>
      <c r="P1726" s="738"/>
      <c r="Q1726" s="753">
        <v>0</v>
      </c>
      <c r="R1726" s="737"/>
      <c r="S1726" s="753">
        <v>0</v>
      </c>
      <c r="T1726" s="820"/>
      <c r="U1726" s="776">
        <v>0</v>
      </c>
    </row>
    <row r="1727" spans="1:21" ht="14.4" customHeight="1" x14ac:dyDescent="0.3">
      <c r="A1727" s="736">
        <v>21</v>
      </c>
      <c r="B1727" s="737" t="s">
        <v>2715</v>
      </c>
      <c r="C1727" s="737" t="s">
        <v>3133</v>
      </c>
      <c r="D1727" s="818" t="s">
        <v>4784</v>
      </c>
      <c r="E1727" s="819" t="s">
        <v>3141</v>
      </c>
      <c r="F1727" s="737" t="s">
        <v>3126</v>
      </c>
      <c r="G1727" s="737" t="s">
        <v>3198</v>
      </c>
      <c r="H1727" s="737" t="s">
        <v>1499</v>
      </c>
      <c r="I1727" s="737" t="s">
        <v>1817</v>
      </c>
      <c r="J1727" s="737" t="s">
        <v>1662</v>
      </c>
      <c r="K1727" s="737" t="s">
        <v>2894</v>
      </c>
      <c r="L1727" s="738">
        <v>154.36000000000001</v>
      </c>
      <c r="M1727" s="738">
        <v>308.72000000000003</v>
      </c>
      <c r="N1727" s="737">
        <v>2</v>
      </c>
      <c r="O1727" s="820">
        <v>2</v>
      </c>
      <c r="P1727" s="738">
        <v>308.72000000000003</v>
      </c>
      <c r="Q1727" s="753">
        <v>1</v>
      </c>
      <c r="R1727" s="737">
        <v>2</v>
      </c>
      <c r="S1727" s="753">
        <v>1</v>
      </c>
      <c r="T1727" s="820">
        <v>2</v>
      </c>
      <c r="U1727" s="776">
        <v>1</v>
      </c>
    </row>
    <row r="1728" spans="1:21" ht="14.4" customHeight="1" x14ac:dyDescent="0.3">
      <c r="A1728" s="736">
        <v>21</v>
      </c>
      <c r="B1728" s="737" t="s">
        <v>2715</v>
      </c>
      <c r="C1728" s="737" t="s">
        <v>3133</v>
      </c>
      <c r="D1728" s="818" t="s">
        <v>4784</v>
      </c>
      <c r="E1728" s="819" t="s">
        <v>3141</v>
      </c>
      <c r="F1728" s="737" t="s">
        <v>3126</v>
      </c>
      <c r="G1728" s="737" t="s">
        <v>3465</v>
      </c>
      <c r="H1728" s="737" t="s">
        <v>1499</v>
      </c>
      <c r="I1728" s="737" t="s">
        <v>3466</v>
      </c>
      <c r="J1728" s="737" t="s">
        <v>3467</v>
      </c>
      <c r="K1728" s="737" t="s">
        <v>3468</v>
      </c>
      <c r="L1728" s="738">
        <v>1091.0899999999999</v>
      </c>
      <c r="M1728" s="738">
        <v>1091.0899999999999</v>
      </c>
      <c r="N1728" s="737">
        <v>1</v>
      </c>
      <c r="O1728" s="820">
        <v>1</v>
      </c>
      <c r="P1728" s="738">
        <v>1091.0899999999999</v>
      </c>
      <c r="Q1728" s="753">
        <v>1</v>
      </c>
      <c r="R1728" s="737">
        <v>1</v>
      </c>
      <c r="S1728" s="753">
        <v>1</v>
      </c>
      <c r="T1728" s="820">
        <v>1</v>
      </c>
      <c r="U1728" s="776">
        <v>1</v>
      </c>
    </row>
    <row r="1729" spans="1:21" ht="14.4" customHeight="1" x14ac:dyDescent="0.3">
      <c r="A1729" s="736">
        <v>21</v>
      </c>
      <c r="B1729" s="737" t="s">
        <v>2715</v>
      </c>
      <c r="C1729" s="737" t="s">
        <v>3133</v>
      </c>
      <c r="D1729" s="818" t="s">
        <v>4784</v>
      </c>
      <c r="E1729" s="819" t="s">
        <v>3141</v>
      </c>
      <c r="F1729" s="737" t="s">
        <v>3126</v>
      </c>
      <c r="G1729" s="737" t="s">
        <v>3210</v>
      </c>
      <c r="H1729" s="737" t="s">
        <v>555</v>
      </c>
      <c r="I1729" s="737" t="s">
        <v>1104</v>
      </c>
      <c r="J1729" s="737" t="s">
        <v>1105</v>
      </c>
      <c r="K1729" s="737" t="s">
        <v>3211</v>
      </c>
      <c r="L1729" s="738">
        <v>344</v>
      </c>
      <c r="M1729" s="738">
        <v>1376</v>
      </c>
      <c r="N1729" s="737">
        <v>4</v>
      </c>
      <c r="O1729" s="820">
        <v>1</v>
      </c>
      <c r="P1729" s="738">
        <v>1376</v>
      </c>
      <c r="Q1729" s="753">
        <v>1</v>
      </c>
      <c r="R1729" s="737">
        <v>4</v>
      </c>
      <c r="S1729" s="753">
        <v>1</v>
      </c>
      <c r="T1729" s="820">
        <v>1</v>
      </c>
      <c r="U1729" s="776">
        <v>1</v>
      </c>
    </row>
    <row r="1730" spans="1:21" ht="14.4" customHeight="1" x14ac:dyDescent="0.3">
      <c r="A1730" s="736">
        <v>21</v>
      </c>
      <c r="B1730" s="737" t="s">
        <v>2715</v>
      </c>
      <c r="C1730" s="737" t="s">
        <v>3133</v>
      </c>
      <c r="D1730" s="818" t="s">
        <v>4784</v>
      </c>
      <c r="E1730" s="819" t="s">
        <v>3141</v>
      </c>
      <c r="F1730" s="737" t="s">
        <v>3126</v>
      </c>
      <c r="G1730" s="737" t="s">
        <v>3881</v>
      </c>
      <c r="H1730" s="737" t="s">
        <v>555</v>
      </c>
      <c r="I1730" s="737" t="s">
        <v>2009</v>
      </c>
      <c r="J1730" s="737" t="s">
        <v>4675</v>
      </c>
      <c r="K1730" s="737" t="s">
        <v>4676</v>
      </c>
      <c r="L1730" s="738">
        <v>0</v>
      </c>
      <c r="M1730" s="738">
        <v>0</v>
      </c>
      <c r="N1730" s="737">
        <v>1</v>
      </c>
      <c r="O1730" s="820">
        <v>1</v>
      </c>
      <c r="P1730" s="738"/>
      <c r="Q1730" s="753"/>
      <c r="R1730" s="737"/>
      <c r="S1730" s="753">
        <v>0</v>
      </c>
      <c r="T1730" s="820"/>
      <c r="U1730" s="776">
        <v>0</v>
      </c>
    </row>
    <row r="1731" spans="1:21" ht="14.4" customHeight="1" x14ac:dyDescent="0.3">
      <c r="A1731" s="736">
        <v>21</v>
      </c>
      <c r="B1731" s="737" t="s">
        <v>2715</v>
      </c>
      <c r="C1731" s="737" t="s">
        <v>3133</v>
      </c>
      <c r="D1731" s="818" t="s">
        <v>4784</v>
      </c>
      <c r="E1731" s="819" t="s">
        <v>3141</v>
      </c>
      <c r="F1731" s="737" t="s">
        <v>3126</v>
      </c>
      <c r="G1731" s="737" t="s">
        <v>3496</v>
      </c>
      <c r="H1731" s="737" t="s">
        <v>1499</v>
      </c>
      <c r="I1731" s="737" t="s">
        <v>3497</v>
      </c>
      <c r="J1731" s="737" t="s">
        <v>3498</v>
      </c>
      <c r="K1731" s="737" t="s">
        <v>3499</v>
      </c>
      <c r="L1731" s="738">
        <v>550.39</v>
      </c>
      <c r="M1731" s="738">
        <v>550.39</v>
      </c>
      <c r="N1731" s="737">
        <v>1</v>
      </c>
      <c r="O1731" s="820">
        <v>1</v>
      </c>
      <c r="P1731" s="738"/>
      <c r="Q1731" s="753">
        <v>0</v>
      </c>
      <c r="R1731" s="737"/>
      <c r="S1731" s="753">
        <v>0</v>
      </c>
      <c r="T1731" s="820"/>
      <c r="U1731" s="776">
        <v>0</v>
      </c>
    </row>
    <row r="1732" spans="1:21" ht="14.4" customHeight="1" x14ac:dyDescent="0.3">
      <c r="A1732" s="736">
        <v>21</v>
      </c>
      <c r="B1732" s="737" t="s">
        <v>2715</v>
      </c>
      <c r="C1732" s="737" t="s">
        <v>3133</v>
      </c>
      <c r="D1732" s="818" t="s">
        <v>4784</v>
      </c>
      <c r="E1732" s="819" t="s">
        <v>3141</v>
      </c>
      <c r="F1732" s="737" t="s">
        <v>3126</v>
      </c>
      <c r="G1732" s="737" t="s">
        <v>3257</v>
      </c>
      <c r="H1732" s="737" t="s">
        <v>555</v>
      </c>
      <c r="I1732" s="737" t="s">
        <v>3548</v>
      </c>
      <c r="J1732" s="737" t="s">
        <v>1468</v>
      </c>
      <c r="K1732" s="737" t="s">
        <v>2824</v>
      </c>
      <c r="L1732" s="738">
        <v>57.64</v>
      </c>
      <c r="M1732" s="738">
        <v>172.92000000000002</v>
      </c>
      <c r="N1732" s="737">
        <v>3</v>
      </c>
      <c r="O1732" s="820">
        <v>1</v>
      </c>
      <c r="P1732" s="738">
        <v>172.92000000000002</v>
      </c>
      <c r="Q1732" s="753">
        <v>1</v>
      </c>
      <c r="R1732" s="737">
        <v>3</v>
      </c>
      <c r="S1732" s="753">
        <v>1</v>
      </c>
      <c r="T1732" s="820">
        <v>1</v>
      </c>
      <c r="U1732" s="776">
        <v>1</v>
      </c>
    </row>
    <row r="1733" spans="1:21" ht="14.4" customHeight="1" x14ac:dyDescent="0.3">
      <c r="A1733" s="736">
        <v>21</v>
      </c>
      <c r="B1733" s="737" t="s">
        <v>2715</v>
      </c>
      <c r="C1733" s="737" t="s">
        <v>3133</v>
      </c>
      <c r="D1733" s="818" t="s">
        <v>4784</v>
      </c>
      <c r="E1733" s="819" t="s">
        <v>3141</v>
      </c>
      <c r="F1733" s="737" t="s">
        <v>3126</v>
      </c>
      <c r="G1733" s="737" t="s">
        <v>3266</v>
      </c>
      <c r="H1733" s="737" t="s">
        <v>555</v>
      </c>
      <c r="I1733" s="737" t="s">
        <v>3440</v>
      </c>
      <c r="J1733" s="737" t="s">
        <v>3324</v>
      </c>
      <c r="K1733" s="737" t="s">
        <v>3441</v>
      </c>
      <c r="L1733" s="738">
        <v>334.27</v>
      </c>
      <c r="M1733" s="738">
        <v>334.27</v>
      </c>
      <c r="N1733" s="737">
        <v>1</v>
      </c>
      <c r="O1733" s="820">
        <v>1</v>
      </c>
      <c r="P1733" s="738">
        <v>334.27</v>
      </c>
      <c r="Q1733" s="753">
        <v>1</v>
      </c>
      <c r="R1733" s="737">
        <v>1</v>
      </c>
      <c r="S1733" s="753">
        <v>1</v>
      </c>
      <c r="T1733" s="820">
        <v>1</v>
      </c>
      <c r="U1733" s="776">
        <v>1</v>
      </c>
    </row>
    <row r="1734" spans="1:21" ht="14.4" customHeight="1" x14ac:dyDescent="0.3">
      <c r="A1734" s="736">
        <v>21</v>
      </c>
      <c r="B1734" s="737" t="s">
        <v>2715</v>
      </c>
      <c r="C1734" s="737" t="s">
        <v>3133</v>
      </c>
      <c r="D1734" s="818" t="s">
        <v>4784</v>
      </c>
      <c r="E1734" s="819" t="s">
        <v>3141</v>
      </c>
      <c r="F1734" s="737" t="s">
        <v>3126</v>
      </c>
      <c r="G1734" s="737" t="s">
        <v>3266</v>
      </c>
      <c r="H1734" s="737" t="s">
        <v>555</v>
      </c>
      <c r="I1734" s="737" t="s">
        <v>3508</v>
      </c>
      <c r="J1734" s="737" t="s">
        <v>1686</v>
      </c>
      <c r="K1734" s="737" t="s">
        <v>3509</v>
      </c>
      <c r="L1734" s="738">
        <v>0</v>
      </c>
      <c r="M1734" s="738">
        <v>0</v>
      </c>
      <c r="N1734" s="737">
        <v>1</v>
      </c>
      <c r="O1734" s="820">
        <v>0.5</v>
      </c>
      <c r="P1734" s="738">
        <v>0</v>
      </c>
      <c r="Q1734" s="753"/>
      <c r="R1734" s="737">
        <v>1</v>
      </c>
      <c r="S1734" s="753">
        <v>1</v>
      </c>
      <c r="T1734" s="820">
        <v>0.5</v>
      </c>
      <c r="U1734" s="776">
        <v>1</v>
      </c>
    </row>
    <row r="1735" spans="1:21" ht="14.4" customHeight="1" x14ac:dyDescent="0.3">
      <c r="A1735" s="736">
        <v>21</v>
      </c>
      <c r="B1735" s="737" t="s">
        <v>2715</v>
      </c>
      <c r="C1735" s="737" t="s">
        <v>3133</v>
      </c>
      <c r="D1735" s="818" t="s">
        <v>4784</v>
      </c>
      <c r="E1735" s="819" t="s">
        <v>3141</v>
      </c>
      <c r="F1735" s="737" t="s">
        <v>3126</v>
      </c>
      <c r="G1735" s="737" t="s">
        <v>3268</v>
      </c>
      <c r="H1735" s="737" t="s">
        <v>1499</v>
      </c>
      <c r="I1735" s="737" t="s">
        <v>3557</v>
      </c>
      <c r="J1735" s="737" t="s">
        <v>2818</v>
      </c>
      <c r="K1735" s="737" t="s">
        <v>3558</v>
      </c>
      <c r="L1735" s="738">
        <v>23.42</v>
      </c>
      <c r="M1735" s="738">
        <v>23.42</v>
      </c>
      <c r="N1735" s="737">
        <v>1</v>
      </c>
      <c r="O1735" s="820">
        <v>1</v>
      </c>
      <c r="P1735" s="738">
        <v>23.42</v>
      </c>
      <c r="Q1735" s="753">
        <v>1</v>
      </c>
      <c r="R1735" s="737">
        <v>1</v>
      </c>
      <c r="S1735" s="753">
        <v>1</v>
      </c>
      <c r="T1735" s="820">
        <v>1</v>
      </c>
      <c r="U1735" s="776">
        <v>1</v>
      </c>
    </row>
    <row r="1736" spans="1:21" ht="14.4" customHeight="1" x14ac:dyDescent="0.3">
      <c r="A1736" s="736">
        <v>21</v>
      </c>
      <c r="B1736" s="737" t="s">
        <v>2715</v>
      </c>
      <c r="C1736" s="737" t="s">
        <v>3133</v>
      </c>
      <c r="D1736" s="818" t="s">
        <v>4784</v>
      </c>
      <c r="E1736" s="819" t="s">
        <v>3141</v>
      </c>
      <c r="F1736" s="737" t="s">
        <v>3126</v>
      </c>
      <c r="G1736" s="737" t="s">
        <v>3182</v>
      </c>
      <c r="H1736" s="737" t="s">
        <v>555</v>
      </c>
      <c r="I1736" s="737" t="s">
        <v>3183</v>
      </c>
      <c r="J1736" s="737" t="s">
        <v>1345</v>
      </c>
      <c r="K1736" s="737" t="s">
        <v>3184</v>
      </c>
      <c r="L1736" s="738">
        <v>52.61</v>
      </c>
      <c r="M1736" s="738">
        <v>52.61</v>
      </c>
      <c r="N1736" s="737">
        <v>1</v>
      </c>
      <c r="O1736" s="820">
        <v>1</v>
      </c>
      <c r="P1736" s="738">
        <v>52.61</v>
      </c>
      <c r="Q1736" s="753">
        <v>1</v>
      </c>
      <c r="R1736" s="737">
        <v>1</v>
      </c>
      <c r="S1736" s="753">
        <v>1</v>
      </c>
      <c r="T1736" s="820">
        <v>1</v>
      </c>
      <c r="U1736" s="776">
        <v>1</v>
      </c>
    </row>
    <row r="1737" spans="1:21" ht="14.4" customHeight="1" x14ac:dyDescent="0.3">
      <c r="A1737" s="736">
        <v>21</v>
      </c>
      <c r="B1737" s="737" t="s">
        <v>2715</v>
      </c>
      <c r="C1737" s="737" t="s">
        <v>3133</v>
      </c>
      <c r="D1737" s="818" t="s">
        <v>4784</v>
      </c>
      <c r="E1737" s="819" t="s">
        <v>3141</v>
      </c>
      <c r="F1737" s="737" t="s">
        <v>3126</v>
      </c>
      <c r="G1737" s="737" t="s">
        <v>4677</v>
      </c>
      <c r="H1737" s="737" t="s">
        <v>555</v>
      </c>
      <c r="I1737" s="737" t="s">
        <v>4678</v>
      </c>
      <c r="J1737" s="737" t="s">
        <v>4679</v>
      </c>
      <c r="K1737" s="737" t="s">
        <v>4680</v>
      </c>
      <c r="L1737" s="738">
        <v>0</v>
      </c>
      <c r="M1737" s="738">
        <v>0</v>
      </c>
      <c r="N1737" s="737">
        <v>2</v>
      </c>
      <c r="O1737" s="820">
        <v>1</v>
      </c>
      <c r="P1737" s="738">
        <v>0</v>
      </c>
      <c r="Q1737" s="753"/>
      <c r="R1737" s="737">
        <v>2</v>
      </c>
      <c r="S1737" s="753">
        <v>1</v>
      </c>
      <c r="T1737" s="820">
        <v>1</v>
      </c>
      <c r="U1737" s="776">
        <v>1</v>
      </c>
    </row>
    <row r="1738" spans="1:21" ht="14.4" customHeight="1" x14ac:dyDescent="0.3">
      <c r="A1738" s="736">
        <v>21</v>
      </c>
      <c r="B1738" s="737" t="s">
        <v>2715</v>
      </c>
      <c r="C1738" s="737" t="s">
        <v>3133</v>
      </c>
      <c r="D1738" s="818" t="s">
        <v>4784</v>
      </c>
      <c r="E1738" s="819" t="s">
        <v>3141</v>
      </c>
      <c r="F1738" s="737" t="s">
        <v>3126</v>
      </c>
      <c r="G1738" s="737" t="s">
        <v>3905</v>
      </c>
      <c r="H1738" s="737" t="s">
        <v>1499</v>
      </c>
      <c r="I1738" s="737" t="s">
        <v>1538</v>
      </c>
      <c r="J1738" s="737" t="s">
        <v>1539</v>
      </c>
      <c r="K1738" s="737" t="s">
        <v>2815</v>
      </c>
      <c r="L1738" s="738">
        <v>41.63</v>
      </c>
      <c r="M1738" s="738">
        <v>41.63</v>
      </c>
      <c r="N1738" s="737">
        <v>1</v>
      </c>
      <c r="O1738" s="820">
        <v>1</v>
      </c>
      <c r="P1738" s="738"/>
      <c r="Q1738" s="753">
        <v>0</v>
      </c>
      <c r="R1738" s="737"/>
      <c r="S1738" s="753">
        <v>0</v>
      </c>
      <c r="T1738" s="820"/>
      <c r="U1738" s="776">
        <v>0</v>
      </c>
    </row>
    <row r="1739" spans="1:21" ht="14.4" customHeight="1" x14ac:dyDescent="0.3">
      <c r="A1739" s="736">
        <v>21</v>
      </c>
      <c r="B1739" s="737" t="s">
        <v>2715</v>
      </c>
      <c r="C1739" s="737" t="s">
        <v>3133</v>
      </c>
      <c r="D1739" s="818" t="s">
        <v>4784</v>
      </c>
      <c r="E1739" s="819" t="s">
        <v>3141</v>
      </c>
      <c r="F1739" s="737" t="s">
        <v>3126</v>
      </c>
      <c r="G1739" s="737" t="s">
        <v>3521</v>
      </c>
      <c r="H1739" s="737" t="s">
        <v>1499</v>
      </c>
      <c r="I1739" s="737" t="s">
        <v>1647</v>
      </c>
      <c r="J1739" s="737" t="s">
        <v>2916</v>
      </c>
      <c r="K1739" s="737" t="s">
        <v>2917</v>
      </c>
      <c r="L1739" s="738">
        <v>502.31</v>
      </c>
      <c r="M1739" s="738">
        <v>502.31</v>
      </c>
      <c r="N1739" s="737">
        <v>1</v>
      </c>
      <c r="O1739" s="820">
        <v>1</v>
      </c>
      <c r="P1739" s="738">
        <v>502.31</v>
      </c>
      <c r="Q1739" s="753">
        <v>1</v>
      </c>
      <c r="R1739" s="737">
        <v>1</v>
      </c>
      <c r="S1739" s="753">
        <v>1</v>
      </c>
      <c r="T1739" s="820">
        <v>1</v>
      </c>
      <c r="U1739" s="776">
        <v>1</v>
      </c>
    </row>
    <row r="1740" spans="1:21" ht="14.4" customHeight="1" x14ac:dyDescent="0.3">
      <c r="A1740" s="736">
        <v>21</v>
      </c>
      <c r="B1740" s="737" t="s">
        <v>2715</v>
      </c>
      <c r="C1740" s="737" t="s">
        <v>3133</v>
      </c>
      <c r="D1740" s="818" t="s">
        <v>4784</v>
      </c>
      <c r="E1740" s="819" t="s">
        <v>3141</v>
      </c>
      <c r="F1740" s="737" t="s">
        <v>3126</v>
      </c>
      <c r="G1740" s="737" t="s">
        <v>3410</v>
      </c>
      <c r="H1740" s="737" t="s">
        <v>1499</v>
      </c>
      <c r="I1740" s="737" t="s">
        <v>3783</v>
      </c>
      <c r="J1740" s="737" t="s">
        <v>2569</v>
      </c>
      <c r="K1740" s="737" t="s">
        <v>3784</v>
      </c>
      <c r="L1740" s="738">
        <v>14213.96</v>
      </c>
      <c r="M1740" s="738">
        <v>99497.72</v>
      </c>
      <c r="N1740" s="737">
        <v>7</v>
      </c>
      <c r="O1740" s="820">
        <v>2.5</v>
      </c>
      <c r="P1740" s="738">
        <v>99497.72</v>
      </c>
      <c r="Q1740" s="753">
        <v>1</v>
      </c>
      <c r="R1740" s="737">
        <v>7</v>
      </c>
      <c r="S1740" s="753">
        <v>1</v>
      </c>
      <c r="T1740" s="820">
        <v>2.5</v>
      </c>
      <c r="U1740" s="776">
        <v>1</v>
      </c>
    </row>
    <row r="1741" spans="1:21" ht="14.4" customHeight="1" x14ac:dyDescent="0.3">
      <c r="A1741" s="736">
        <v>21</v>
      </c>
      <c r="B1741" s="737" t="s">
        <v>2715</v>
      </c>
      <c r="C1741" s="737" t="s">
        <v>3133</v>
      </c>
      <c r="D1741" s="818" t="s">
        <v>4784</v>
      </c>
      <c r="E1741" s="819" t="s">
        <v>3141</v>
      </c>
      <c r="F1741" s="737" t="s">
        <v>3128</v>
      </c>
      <c r="G1741" s="737" t="s">
        <v>3293</v>
      </c>
      <c r="H1741" s="737" t="s">
        <v>555</v>
      </c>
      <c r="I1741" s="737" t="s">
        <v>4681</v>
      </c>
      <c r="J1741" s="737" t="s">
        <v>4682</v>
      </c>
      <c r="K1741" s="737" t="s">
        <v>4683</v>
      </c>
      <c r="L1741" s="738">
        <v>741</v>
      </c>
      <c r="M1741" s="738">
        <v>4446</v>
      </c>
      <c r="N1741" s="737">
        <v>6</v>
      </c>
      <c r="O1741" s="820">
        <v>4</v>
      </c>
      <c r="P1741" s="738">
        <v>4446</v>
      </c>
      <c r="Q1741" s="753">
        <v>1</v>
      </c>
      <c r="R1741" s="737">
        <v>6</v>
      </c>
      <c r="S1741" s="753">
        <v>1</v>
      </c>
      <c r="T1741" s="820">
        <v>4</v>
      </c>
      <c r="U1741" s="776">
        <v>1</v>
      </c>
    </row>
    <row r="1742" spans="1:21" ht="14.4" customHeight="1" x14ac:dyDescent="0.3">
      <c r="A1742" s="736">
        <v>21</v>
      </c>
      <c r="B1742" s="737" t="s">
        <v>2715</v>
      </c>
      <c r="C1742" s="737" t="s">
        <v>3133</v>
      </c>
      <c r="D1742" s="818" t="s">
        <v>4784</v>
      </c>
      <c r="E1742" s="819" t="s">
        <v>3141</v>
      </c>
      <c r="F1742" s="737" t="s">
        <v>3128</v>
      </c>
      <c r="G1742" s="737" t="s">
        <v>3293</v>
      </c>
      <c r="H1742" s="737" t="s">
        <v>555</v>
      </c>
      <c r="I1742" s="737" t="s">
        <v>3731</v>
      </c>
      <c r="J1742" s="737" t="s">
        <v>3732</v>
      </c>
      <c r="K1742" s="737" t="s">
        <v>3733</v>
      </c>
      <c r="L1742" s="738">
        <v>800</v>
      </c>
      <c r="M1742" s="738">
        <v>4000</v>
      </c>
      <c r="N1742" s="737">
        <v>5</v>
      </c>
      <c r="O1742" s="820">
        <v>3</v>
      </c>
      <c r="P1742" s="738">
        <v>4000</v>
      </c>
      <c r="Q1742" s="753">
        <v>1</v>
      </c>
      <c r="R1742" s="737">
        <v>5</v>
      </c>
      <c r="S1742" s="753">
        <v>1</v>
      </c>
      <c r="T1742" s="820">
        <v>3</v>
      </c>
      <c r="U1742" s="776">
        <v>1</v>
      </c>
    </row>
    <row r="1743" spans="1:21" ht="14.4" customHeight="1" x14ac:dyDescent="0.3">
      <c r="A1743" s="736">
        <v>21</v>
      </c>
      <c r="B1743" s="737" t="s">
        <v>2715</v>
      </c>
      <c r="C1743" s="737" t="s">
        <v>3133</v>
      </c>
      <c r="D1743" s="818" t="s">
        <v>4784</v>
      </c>
      <c r="E1743" s="819" t="s">
        <v>3141</v>
      </c>
      <c r="F1743" s="737" t="s">
        <v>3128</v>
      </c>
      <c r="G1743" s="737" t="s">
        <v>3293</v>
      </c>
      <c r="H1743" s="737" t="s">
        <v>555</v>
      </c>
      <c r="I1743" s="737" t="s">
        <v>4684</v>
      </c>
      <c r="J1743" s="737" t="s">
        <v>4685</v>
      </c>
      <c r="K1743" s="737" t="s">
        <v>4686</v>
      </c>
      <c r="L1743" s="738">
        <v>1512.05</v>
      </c>
      <c r="M1743" s="738">
        <v>6048.2</v>
      </c>
      <c r="N1743" s="737">
        <v>4</v>
      </c>
      <c r="O1743" s="820">
        <v>2</v>
      </c>
      <c r="P1743" s="738">
        <v>6048.2</v>
      </c>
      <c r="Q1743" s="753">
        <v>1</v>
      </c>
      <c r="R1743" s="737">
        <v>4</v>
      </c>
      <c r="S1743" s="753">
        <v>1</v>
      </c>
      <c r="T1743" s="820">
        <v>2</v>
      </c>
      <c r="U1743" s="776">
        <v>1</v>
      </c>
    </row>
    <row r="1744" spans="1:21" ht="14.4" customHeight="1" x14ac:dyDescent="0.3">
      <c r="A1744" s="736">
        <v>21</v>
      </c>
      <c r="B1744" s="737" t="s">
        <v>2715</v>
      </c>
      <c r="C1744" s="737" t="s">
        <v>3133</v>
      </c>
      <c r="D1744" s="818" t="s">
        <v>4784</v>
      </c>
      <c r="E1744" s="819" t="s">
        <v>3141</v>
      </c>
      <c r="F1744" s="737" t="s">
        <v>3128</v>
      </c>
      <c r="G1744" s="737" t="s">
        <v>3293</v>
      </c>
      <c r="H1744" s="737" t="s">
        <v>555</v>
      </c>
      <c r="I1744" s="737" t="s">
        <v>3734</v>
      </c>
      <c r="J1744" s="737" t="s">
        <v>3735</v>
      </c>
      <c r="K1744" s="737" t="s">
        <v>3736</v>
      </c>
      <c r="L1744" s="738">
        <v>535.17999999999995</v>
      </c>
      <c r="M1744" s="738">
        <v>1605.54</v>
      </c>
      <c r="N1744" s="737">
        <v>3</v>
      </c>
      <c r="O1744" s="820">
        <v>1</v>
      </c>
      <c r="P1744" s="738">
        <v>1605.54</v>
      </c>
      <c r="Q1744" s="753">
        <v>1</v>
      </c>
      <c r="R1744" s="737">
        <v>3</v>
      </c>
      <c r="S1744" s="753">
        <v>1</v>
      </c>
      <c r="T1744" s="820">
        <v>1</v>
      </c>
      <c r="U1744" s="776">
        <v>1</v>
      </c>
    </row>
    <row r="1745" spans="1:21" ht="14.4" customHeight="1" x14ac:dyDescent="0.3">
      <c r="A1745" s="736">
        <v>21</v>
      </c>
      <c r="B1745" s="737" t="s">
        <v>2715</v>
      </c>
      <c r="C1745" s="737" t="s">
        <v>3133</v>
      </c>
      <c r="D1745" s="818" t="s">
        <v>4784</v>
      </c>
      <c r="E1745" s="819" t="s">
        <v>3141</v>
      </c>
      <c r="F1745" s="737" t="s">
        <v>3128</v>
      </c>
      <c r="G1745" s="737" t="s">
        <v>3293</v>
      </c>
      <c r="H1745" s="737" t="s">
        <v>555</v>
      </c>
      <c r="I1745" s="737" t="s">
        <v>4687</v>
      </c>
      <c r="J1745" s="737" t="s">
        <v>4688</v>
      </c>
      <c r="K1745" s="737" t="s">
        <v>4689</v>
      </c>
      <c r="L1745" s="738">
        <v>1600</v>
      </c>
      <c r="M1745" s="738">
        <v>9600</v>
      </c>
      <c r="N1745" s="737">
        <v>6</v>
      </c>
      <c r="O1745" s="820">
        <v>2</v>
      </c>
      <c r="P1745" s="738">
        <v>9600</v>
      </c>
      <c r="Q1745" s="753">
        <v>1</v>
      </c>
      <c r="R1745" s="737">
        <v>6</v>
      </c>
      <c r="S1745" s="753">
        <v>1</v>
      </c>
      <c r="T1745" s="820">
        <v>2</v>
      </c>
      <c r="U1745" s="776">
        <v>1</v>
      </c>
    </row>
    <row r="1746" spans="1:21" ht="14.4" customHeight="1" x14ac:dyDescent="0.3">
      <c r="A1746" s="736">
        <v>21</v>
      </c>
      <c r="B1746" s="737" t="s">
        <v>2715</v>
      </c>
      <c r="C1746" s="737" t="s">
        <v>3133</v>
      </c>
      <c r="D1746" s="818" t="s">
        <v>4784</v>
      </c>
      <c r="E1746" s="819" t="s">
        <v>3141</v>
      </c>
      <c r="F1746" s="737" t="s">
        <v>3128</v>
      </c>
      <c r="G1746" s="737" t="s">
        <v>3420</v>
      </c>
      <c r="H1746" s="737" t="s">
        <v>555</v>
      </c>
      <c r="I1746" s="737" t="s">
        <v>3421</v>
      </c>
      <c r="J1746" s="737" t="s">
        <v>3422</v>
      </c>
      <c r="K1746" s="737" t="s">
        <v>3423</v>
      </c>
      <c r="L1746" s="738">
        <v>1267.1300000000001</v>
      </c>
      <c r="M1746" s="738">
        <v>10137.040000000001</v>
      </c>
      <c r="N1746" s="737">
        <v>8</v>
      </c>
      <c r="O1746" s="820">
        <v>8</v>
      </c>
      <c r="P1746" s="738">
        <v>10137.040000000001</v>
      </c>
      <c r="Q1746" s="753">
        <v>1</v>
      </c>
      <c r="R1746" s="737">
        <v>8</v>
      </c>
      <c r="S1746" s="753">
        <v>1</v>
      </c>
      <c r="T1746" s="820">
        <v>8</v>
      </c>
      <c r="U1746" s="776">
        <v>1</v>
      </c>
    </row>
    <row r="1747" spans="1:21" ht="14.4" customHeight="1" x14ac:dyDescent="0.3">
      <c r="A1747" s="736">
        <v>21</v>
      </c>
      <c r="B1747" s="737" t="s">
        <v>2715</v>
      </c>
      <c r="C1747" s="737" t="s">
        <v>3133</v>
      </c>
      <c r="D1747" s="818" t="s">
        <v>4784</v>
      </c>
      <c r="E1747" s="819" t="s">
        <v>3142</v>
      </c>
      <c r="F1747" s="737" t="s">
        <v>3126</v>
      </c>
      <c r="G1747" s="737" t="s">
        <v>3198</v>
      </c>
      <c r="H1747" s="737" t="s">
        <v>555</v>
      </c>
      <c r="I1747" s="737" t="s">
        <v>3567</v>
      </c>
      <c r="J1747" s="737" t="s">
        <v>3463</v>
      </c>
      <c r="K1747" s="737" t="s">
        <v>3568</v>
      </c>
      <c r="L1747" s="738">
        <v>154.36000000000001</v>
      </c>
      <c r="M1747" s="738">
        <v>154.36000000000001</v>
      </c>
      <c r="N1747" s="737">
        <v>1</v>
      </c>
      <c r="O1747" s="820">
        <v>0.5</v>
      </c>
      <c r="P1747" s="738"/>
      <c r="Q1747" s="753">
        <v>0</v>
      </c>
      <c r="R1747" s="737"/>
      <c r="S1747" s="753">
        <v>0</v>
      </c>
      <c r="T1747" s="820"/>
      <c r="U1747" s="776">
        <v>0</v>
      </c>
    </row>
    <row r="1748" spans="1:21" ht="14.4" customHeight="1" x14ac:dyDescent="0.3">
      <c r="A1748" s="736">
        <v>21</v>
      </c>
      <c r="B1748" s="737" t="s">
        <v>2715</v>
      </c>
      <c r="C1748" s="737" t="s">
        <v>3133</v>
      </c>
      <c r="D1748" s="818" t="s">
        <v>4784</v>
      </c>
      <c r="E1748" s="819" t="s">
        <v>3142</v>
      </c>
      <c r="F1748" s="737" t="s">
        <v>3126</v>
      </c>
      <c r="G1748" s="737" t="s">
        <v>3465</v>
      </c>
      <c r="H1748" s="737" t="s">
        <v>1499</v>
      </c>
      <c r="I1748" s="737" t="s">
        <v>3814</v>
      </c>
      <c r="J1748" s="737" t="s">
        <v>3467</v>
      </c>
      <c r="K1748" s="737" t="s">
        <v>3815</v>
      </c>
      <c r="L1748" s="738">
        <v>3818.86</v>
      </c>
      <c r="M1748" s="738">
        <v>3818.86</v>
      </c>
      <c r="N1748" s="737">
        <v>1</v>
      </c>
      <c r="O1748" s="820">
        <v>1</v>
      </c>
      <c r="P1748" s="738">
        <v>3818.86</v>
      </c>
      <c r="Q1748" s="753">
        <v>1</v>
      </c>
      <c r="R1748" s="737">
        <v>1</v>
      </c>
      <c r="S1748" s="753">
        <v>1</v>
      </c>
      <c r="T1748" s="820">
        <v>1</v>
      </c>
      <c r="U1748" s="776">
        <v>1</v>
      </c>
    </row>
    <row r="1749" spans="1:21" ht="14.4" customHeight="1" x14ac:dyDescent="0.3">
      <c r="A1749" s="736">
        <v>21</v>
      </c>
      <c r="B1749" s="737" t="s">
        <v>2715</v>
      </c>
      <c r="C1749" s="737" t="s">
        <v>3133</v>
      </c>
      <c r="D1749" s="818" t="s">
        <v>4784</v>
      </c>
      <c r="E1749" s="819" t="s">
        <v>3142</v>
      </c>
      <c r="F1749" s="737" t="s">
        <v>3126</v>
      </c>
      <c r="G1749" s="737" t="s">
        <v>3750</v>
      </c>
      <c r="H1749" s="737" t="s">
        <v>1499</v>
      </c>
      <c r="I1749" s="737" t="s">
        <v>3751</v>
      </c>
      <c r="J1749" s="737" t="s">
        <v>3752</v>
      </c>
      <c r="K1749" s="737" t="s">
        <v>3753</v>
      </c>
      <c r="L1749" s="738">
        <v>550.39</v>
      </c>
      <c r="M1749" s="738">
        <v>1100.78</v>
      </c>
      <c r="N1749" s="737">
        <v>2</v>
      </c>
      <c r="O1749" s="820">
        <v>2</v>
      </c>
      <c r="P1749" s="738">
        <v>1100.78</v>
      </c>
      <c r="Q1749" s="753">
        <v>1</v>
      </c>
      <c r="R1749" s="737">
        <v>2</v>
      </c>
      <c r="S1749" s="753">
        <v>1</v>
      </c>
      <c r="T1749" s="820">
        <v>2</v>
      </c>
      <c r="U1749" s="776">
        <v>1</v>
      </c>
    </row>
    <row r="1750" spans="1:21" ht="14.4" customHeight="1" x14ac:dyDescent="0.3">
      <c r="A1750" s="736">
        <v>21</v>
      </c>
      <c r="B1750" s="737" t="s">
        <v>2715</v>
      </c>
      <c r="C1750" s="737" t="s">
        <v>3133</v>
      </c>
      <c r="D1750" s="818" t="s">
        <v>4784</v>
      </c>
      <c r="E1750" s="819" t="s">
        <v>3142</v>
      </c>
      <c r="F1750" s="737" t="s">
        <v>3126</v>
      </c>
      <c r="G1750" s="737" t="s">
        <v>3764</v>
      </c>
      <c r="H1750" s="737" t="s">
        <v>555</v>
      </c>
      <c r="I1750" s="737" t="s">
        <v>4690</v>
      </c>
      <c r="J1750" s="737" t="s">
        <v>1453</v>
      </c>
      <c r="K1750" s="737" t="s">
        <v>3174</v>
      </c>
      <c r="L1750" s="738">
        <v>98.75</v>
      </c>
      <c r="M1750" s="738">
        <v>98.75</v>
      </c>
      <c r="N1750" s="737">
        <v>1</v>
      </c>
      <c r="O1750" s="820">
        <v>0.5</v>
      </c>
      <c r="P1750" s="738"/>
      <c r="Q1750" s="753">
        <v>0</v>
      </c>
      <c r="R1750" s="737"/>
      <c r="S1750" s="753">
        <v>0</v>
      </c>
      <c r="T1750" s="820"/>
      <c r="U1750" s="776">
        <v>0</v>
      </c>
    </row>
    <row r="1751" spans="1:21" ht="14.4" customHeight="1" x14ac:dyDescent="0.3">
      <c r="A1751" s="736">
        <v>21</v>
      </c>
      <c r="B1751" s="737" t="s">
        <v>2715</v>
      </c>
      <c r="C1751" s="737" t="s">
        <v>3133</v>
      </c>
      <c r="D1751" s="818" t="s">
        <v>4784</v>
      </c>
      <c r="E1751" s="819" t="s">
        <v>3142</v>
      </c>
      <c r="F1751" s="737" t="s">
        <v>3126</v>
      </c>
      <c r="G1751" s="737" t="s">
        <v>3240</v>
      </c>
      <c r="H1751" s="737" t="s">
        <v>555</v>
      </c>
      <c r="I1751" s="737" t="s">
        <v>875</v>
      </c>
      <c r="J1751" s="737" t="s">
        <v>876</v>
      </c>
      <c r="K1751" s="737" t="s">
        <v>3241</v>
      </c>
      <c r="L1751" s="738">
        <v>53.57</v>
      </c>
      <c r="M1751" s="738">
        <v>53.57</v>
      </c>
      <c r="N1751" s="737">
        <v>1</v>
      </c>
      <c r="O1751" s="820">
        <v>1</v>
      </c>
      <c r="P1751" s="738">
        <v>53.57</v>
      </c>
      <c r="Q1751" s="753">
        <v>1</v>
      </c>
      <c r="R1751" s="737">
        <v>1</v>
      </c>
      <c r="S1751" s="753">
        <v>1</v>
      </c>
      <c r="T1751" s="820">
        <v>1</v>
      </c>
      <c r="U1751" s="776">
        <v>1</v>
      </c>
    </row>
    <row r="1752" spans="1:21" ht="14.4" customHeight="1" x14ac:dyDescent="0.3">
      <c r="A1752" s="736">
        <v>21</v>
      </c>
      <c r="B1752" s="737" t="s">
        <v>2715</v>
      </c>
      <c r="C1752" s="737" t="s">
        <v>3133</v>
      </c>
      <c r="D1752" s="818" t="s">
        <v>4784</v>
      </c>
      <c r="E1752" s="819" t="s">
        <v>3142</v>
      </c>
      <c r="F1752" s="737" t="s">
        <v>3128</v>
      </c>
      <c r="G1752" s="737" t="s">
        <v>3293</v>
      </c>
      <c r="H1752" s="737" t="s">
        <v>555</v>
      </c>
      <c r="I1752" s="737" t="s">
        <v>4691</v>
      </c>
      <c r="J1752" s="737" t="s">
        <v>4692</v>
      </c>
      <c r="K1752" s="737" t="s">
        <v>4693</v>
      </c>
      <c r="L1752" s="738">
        <v>1512.58</v>
      </c>
      <c r="M1752" s="738">
        <v>4537.74</v>
      </c>
      <c r="N1752" s="737">
        <v>3</v>
      </c>
      <c r="O1752" s="820">
        <v>1</v>
      </c>
      <c r="P1752" s="738">
        <v>4537.74</v>
      </c>
      <c r="Q1752" s="753">
        <v>1</v>
      </c>
      <c r="R1752" s="737">
        <v>3</v>
      </c>
      <c r="S1752" s="753">
        <v>1</v>
      </c>
      <c r="T1752" s="820">
        <v>1</v>
      </c>
      <c r="U1752" s="776">
        <v>1</v>
      </c>
    </row>
    <row r="1753" spans="1:21" ht="14.4" customHeight="1" x14ac:dyDescent="0.3">
      <c r="A1753" s="736">
        <v>21</v>
      </c>
      <c r="B1753" s="737" t="s">
        <v>2715</v>
      </c>
      <c r="C1753" s="737" t="s">
        <v>3133</v>
      </c>
      <c r="D1753" s="818" t="s">
        <v>4784</v>
      </c>
      <c r="E1753" s="819" t="s">
        <v>3142</v>
      </c>
      <c r="F1753" s="737" t="s">
        <v>3128</v>
      </c>
      <c r="G1753" s="737" t="s">
        <v>3293</v>
      </c>
      <c r="H1753" s="737" t="s">
        <v>555</v>
      </c>
      <c r="I1753" s="737" t="s">
        <v>4694</v>
      </c>
      <c r="J1753" s="737" t="s">
        <v>4695</v>
      </c>
      <c r="K1753" s="737" t="s">
        <v>4696</v>
      </c>
      <c r="L1753" s="738">
        <v>173.96</v>
      </c>
      <c r="M1753" s="738">
        <v>173.96</v>
      </c>
      <c r="N1753" s="737">
        <v>1</v>
      </c>
      <c r="O1753" s="820">
        <v>1</v>
      </c>
      <c r="P1753" s="738">
        <v>173.96</v>
      </c>
      <c r="Q1753" s="753">
        <v>1</v>
      </c>
      <c r="R1753" s="737">
        <v>1</v>
      </c>
      <c r="S1753" s="753">
        <v>1</v>
      </c>
      <c r="T1753" s="820">
        <v>1</v>
      </c>
      <c r="U1753" s="776">
        <v>1</v>
      </c>
    </row>
    <row r="1754" spans="1:21" ht="14.4" customHeight="1" x14ac:dyDescent="0.3">
      <c r="A1754" s="736">
        <v>21</v>
      </c>
      <c r="B1754" s="737" t="s">
        <v>2715</v>
      </c>
      <c r="C1754" s="737" t="s">
        <v>3133</v>
      </c>
      <c r="D1754" s="818" t="s">
        <v>4784</v>
      </c>
      <c r="E1754" s="819" t="s">
        <v>3142</v>
      </c>
      <c r="F1754" s="737" t="s">
        <v>3128</v>
      </c>
      <c r="G1754" s="737" t="s">
        <v>3293</v>
      </c>
      <c r="H1754" s="737" t="s">
        <v>555</v>
      </c>
      <c r="I1754" s="737" t="s">
        <v>4697</v>
      </c>
      <c r="J1754" s="737" t="s">
        <v>4698</v>
      </c>
      <c r="K1754" s="737" t="s">
        <v>4683</v>
      </c>
      <c r="L1754" s="738">
        <v>794.37</v>
      </c>
      <c r="M1754" s="738">
        <v>5560.59</v>
      </c>
      <c r="N1754" s="737">
        <v>7</v>
      </c>
      <c r="O1754" s="820">
        <v>3</v>
      </c>
      <c r="P1754" s="738">
        <v>5560.59</v>
      </c>
      <c r="Q1754" s="753">
        <v>1</v>
      </c>
      <c r="R1754" s="737">
        <v>7</v>
      </c>
      <c r="S1754" s="753">
        <v>1</v>
      </c>
      <c r="T1754" s="820">
        <v>3</v>
      </c>
      <c r="U1754" s="776">
        <v>1</v>
      </c>
    </row>
    <row r="1755" spans="1:21" ht="14.4" customHeight="1" x14ac:dyDescent="0.3">
      <c r="A1755" s="736">
        <v>21</v>
      </c>
      <c r="B1755" s="737" t="s">
        <v>2715</v>
      </c>
      <c r="C1755" s="737" t="s">
        <v>3133</v>
      </c>
      <c r="D1755" s="818" t="s">
        <v>4784</v>
      </c>
      <c r="E1755" s="819" t="s">
        <v>3142</v>
      </c>
      <c r="F1755" s="737" t="s">
        <v>3128</v>
      </c>
      <c r="G1755" s="737" t="s">
        <v>3420</v>
      </c>
      <c r="H1755" s="737" t="s">
        <v>555</v>
      </c>
      <c r="I1755" s="737" t="s">
        <v>3421</v>
      </c>
      <c r="J1755" s="737" t="s">
        <v>3422</v>
      </c>
      <c r="K1755" s="737" t="s">
        <v>3423</v>
      </c>
      <c r="L1755" s="738">
        <v>1267.1300000000001</v>
      </c>
      <c r="M1755" s="738">
        <v>5068.5200000000004</v>
      </c>
      <c r="N1755" s="737">
        <v>4</v>
      </c>
      <c r="O1755" s="820">
        <v>2</v>
      </c>
      <c r="P1755" s="738">
        <v>5068.5200000000004</v>
      </c>
      <c r="Q1755" s="753">
        <v>1</v>
      </c>
      <c r="R1755" s="737">
        <v>4</v>
      </c>
      <c r="S1755" s="753">
        <v>1</v>
      </c>
      <c r="T1755" s="820">
        <v>2</v>
      </c>
      <c r="U1755" s="776">
        <v>1</v>
      </c>
    </row>
    <row r="1756" spans="1:21" ht="14.4" customHeight="1" x14ac:dyDescent="0.3">
      <c r="A1756" s="736">
        <v>21</v>
      </c>
      <c r="B1756" s="737" t="s">
        <v>2715</v>
      </c>
      <c r="C1756" s="737" t="s">
        <v>3133</v>
      </c>
      <c r="D1756" s="818" t="s">
        <v>4784</v>
      </c>
      <c r="E1756" s="819" t="s">
        <v>3143</v>
      </c>
      <c r="F1756" s="737" t="s">
        <v>3128</v>
      </c>
      <c r="G1756" s="737" t="s">
        <v>3293</v>
      </c>
      <c r="H1756" s="737" t="s">
        <v>555</v>
      </c>
      <c r="I1756" s="737" t="s">
        <v>4687</v>
      </c>
      <c r="J1756" s="737" t="s">
        <v>4688</v>
      </c>
      <c r="K1756" s="737" t="s">
        <v>4689</v>
      </c>
      <c r="L1756" s="738">
        <v>1600</v>
      </c>
      <c r="M1756" s="738">
        <v>3200</v>
      </c>
      <c r="N1756" s="737">
        <v>2</v>
      </c>
      <c r="O1756" s="820">
        <v>1</v>
      </c>
      <c r="P1756" s="738">
        <v>3200</v>
      </c>
      <c r="Q1756" s="753">
        <v>1</v>
      </c>
      <c r="R1756" s="737">
        <v>2</v>
      </c>
      <c r="S1756" s="753">
        <v>1</v>
      </c>
      <c r="T1756" s="820">
        <v>1</v>
      </c>
      <c r="U1756" s="776">
        <v>1</v>
      </c>
    </row>
    <row r="1757" spans="1:21" ht="14.4" customHeight="1" x14ac:dyDescent="0.3">
      <c r="A1757" s="736">
        <v>21</v>
      </c>
      <c r="B1757" s="737" t="s">
        <v>2715</v>
      </c>
      <c r="C1757" s="737" t="s">
        <v>3133</v>
      </c>
      <c r="D1757" s="818" t="s">
        <v>4784</v>
      </c>
      <c r="E1757" s="819" t="s">
        <v>3148</v>
      </c>
      <c r="F1757" s="737" t="s">
        <v>3126</v>
      </c>
      <c r="G1757" s="737" t="s">
        <v>3189</v>
      </c>
      <c r="H1757" s="737" t="s">
        <v>555</v>
      </c>
      <c r="I1757" s="737" t="s">
        <v>686</v>
      </c>
      <c r="J1757" s="737" t="s">
        <v>687</v>
      </c>
      <c r="K1757" s="737" t="s">
        <v>3194</v>
      </c>
      <c r="L1757" s="738">
        <v>36.270000000000003</v>
      </c>
      <c r="M1757" s="738">
        <v>36.270000000000003</v>
      </c>
      <c r="N1757" s="737">
        <v>1</v>
      </c>
      <c r="O1757" s="820">
        <v>1</v>
      </c>
      <c r="P1757" s="738"/>
      <c r="Q1757" s="753">
        <v>0</v>
      </c>
      <c r="R1757" s="737"/>
      <c r="S1757" s="753">
        <v>0</v>
      </c>
      <c r="T1757" s="820"/>
      <c r="U1757" s="776">
        <v>0</v>
      </c>
    </row>
    <row r="1758" spans="1:21" ht="14.4" customHeight="1" x14ac:dyDescent="0.3">
      <c r="A1758" s="736">
        <v>21</v>
      </c>
      <c r="B1758" s="737" t="s">
        <v>2715</v>
      </c>
      <c r="C1758" s="737" t="s">
        <v>3133</v>
      </c>
      <c r="D1758" s="818" t="s">
        <v>4784</v>
      </c>
      <c r="E1758" s="819" t="s">
        <v>3148</v>
      </c>
      <c r="F1758" s="737" t="s">
        <v>3126</v>
      </c>
      <c r="G1758" s="737" t="s">
        <v>3196</v>
      </c>
      <c r="H1758" s="737" t="s">
        <v>1499</v>
      </c>
      <c r="I1758" s="737" t="s">
        <v>2306</v>
      </c>
      <c r="J1758" s="737" t="s">
        <v>3058</v>
      </c>
      <c r="K1758" s="737" t="s">
        <v>2950</v>
      </c>
      <c r="L1758" s="738">
        <v>4.7</v>
      </c>
      <c r="M1758" s="738">
        <v>4.7</v>
      </c>
      <c r="N1758" s="737">
        <v>1</v>
      </c>
      <c r="O1758" s="820">
        <v>1</v>
      </c>
      <c r="P1758" s="738">
        <v>4.7</v>
      </c>
      <c r="Q1758" s="753">
        <v>1</v>
      </c>
      <c r="R1758" s="737">
        <v>1</v>
      </c>
      <c r="S1758" s="753">
        <v>1</v>
      </c>
      <c r="T1758" s="820">
        <v>1</v>
      </c>
      <c r="U1758" s="776">
        <v>1</v>
      </c>
    </row>
    <row r="1759" spans="1:21" ht="14.4" customHeight="1" x14ac:dyDescent="0.3">
      <c r="A1759" s="736">
        <v>21</v>
      </c>
      <c r="B1759" s="737" t="s">
        <v>2715</v>
      </c>
      <c r="C1759" s="737" t="s">
        <v>3133</v>
      </c>
      <c r="D1759" s="818" t="s">
        <v>4784</v>
      </c>
      <c r="E1759" s="819" t="s">
        <v>3148</v>
      </c>
      <c r="F1759" s="737" t="s">
        <v>3126</v>
      </c>
      <c r="G1759" s="737" t="s">
        <v>3198</v>
      </c>
      <c r="H1759" s="737" t="s">
        <v>1499</v>
      </c>
      <c r="I1759" s="737" t="s">
        <v>1817</v>
      </c>
      <c r="J1759" s="737" t="s">
        <v>1662</v>
      </c>
      <c r="K1759" s="737" t="s">
        <v>2894</v>
      </c>
      <c r="L1759" s="738">
        <v>154.36000000000001</v>
      </c>
      <c r="M1759" s="738">
        <v>154.36000000000001</v>
      </c>
      <c r="N1759" s="737">
        <v>1</v>
      </c>
      <c r="O1759" s="820">
        <v>1</v>
      </c>
      <c r="P1759" s="738">
        <v>154.36000000000001</v>
      </c>
      <c r="Q1759" s="753">
        <v>1</v>
      </c>
      <c r="R1759" s="737">
        <v>1</v>
      </c>
      <c r="S1759" s="753">
        <v>1</v>
      </c>
      <c r="T1759" s="820">
        <v>1</v>
      </c>
      <c r="U1759" s="776">
        <v>1</v>
      </c>
    </row>
    <row r="1760" spans="1:21" ht="14.4" customHeight="1" x14ac:dyDescent="0.3">
      <c r="A1760" s="736">
        <v>21</v>
      </c>
      <c r="B1760" s="737" t="s">
        <v>2715</v>
      </c>
      <c r="C1760" s="737" t="s">
        <v>3133</v>
      </c>
      <c r="D1760" s="818" t="s">
        <v>4784</v>
      </c>
      <c r="E1760" s="819" t="s">
        <v>3148</v>
      </c>
      <c r="F1760" s="737" t="s">
        <v>3126</v>
      </c>
      <c r="G1760" s="737" t="s">
        <v>3198</v>
      </c>
      <c r="H1760" s="737" t="s">
        <v>1499</v>
      </c>
      <c r="I1760" s="737" t="s">
        <v>1661</v>
      </c>
      <c r="J1760" s="737" t="s">
        <v>1662</v>
      </c>
      <c r="K1760" s="737" t="s">
        <v>2893</v>
      </c>
      <c r="L1760" s="738">
        <v>225.06</v>
      </c>
      <c r="M1760" s="738">
        <v>450.12</v>
      </c>
      <c r="N1760" s="737">
        <v>2</v>
      </c>
      <c r="O1760" s="820">
        <v>2</v>
      </c>
      <c r="P1760" s="738">
        <v>450.12</v>
      </c>
      <c r="Q1760" s="753">
        <v>1</v>
      </c>
      <c r="R1760" s="737">
        <v>2</v>
      </c>
      <c r="S1760" s="753">
        <v>1</v>
      </c>
      <c r="T1760" s="820">
        <v>2</v>
      </c>
      <c r="U1760" s="776">
        <v>1</v>
      </c>
    </row>
    <row r="1761" spans="1:21" ht="14.4" customHeight="1" x14ac:dyDescent="0.3">
      <c r="A1761" s="736">
        <v>21</v>
      </c>
      <c r="B1761" s="737" t="s">
        <v>2715</v>
      </c>
      <c r="C1761" s="737" t="s">
        <v>3133</v>
      </c>
      <c r="D1761" s="818" t="s">
        <v>4784</v>
      </c>
      <c r="E1761" s="819" t="s">
        <v>3148</v>
      </c>
      <c r="F1761" s="737" t="s">
        <v>3126</v>
      </c>
      <c r="G1761" s="737" t="s">
        <v>3465</v>
      </c>
      <c r="H1761" s="737" t="s">
        <v>1499</v>
      </c>
      <c r="I1761" s="737" t="s">
        <v>3953</v>
      </c>
      <c r="J1761" s="737" t="s">
        <v>3467</v>
      </c>
      <c r="K1761" s="737" t="s">
        <v>3578</v>
      </c>
      <c r="L1761" s="738">
        <v>206.88</v>
      </c>
      <c r="M1761" s="738">
        <v>206.88</v>
      </c>
      <c r="N1761" s="737">
        <v>1</v>
      </c>
      <c r="O1761" s="820">
        <v>1</v>
      </c>
      <c r="P1761" s="738"/>
      <c r="Q1761" s="753">
        <v>0</v>
      </c>
      <c r="R1761" s="737"/>
      <c r="S1761" s="753">
        <v>0</v>
      </c>
      <c r="T1761" s="820"/>
      <c r="U1761" s="776">
        <v>0</v>
      </c>
    </row>
    <row r="1762" spans="1:21" ht="14.4" customHeight="1" x14ac:dyDescent="0.3">
      <c r="A1762" s="736">
        <v>21</v>
      </c>
      <c r="B1762" s="737" t="s">
        <v>2715</v>
      </c>
      <c r="C1762" s="737" t="s">
        <v>3133</v>
      </c>
      <c r="D1762" s="818" t="s">
        <v>4784</v>
      </c>
      <c r="E1762" s="819" t="s">
        <v>3148</v>
      </c>
      <c r="F1762" s="737" t="s">
        <v>3126</v>
      </c>
      <c r="G1762" s="737" t="s">
        <v>3207</v>
      </c>
      <c r="H1762" s="737" t="s">
        <v>555</v>
      </c>
      <c r="I1762" s="737" t="s">
        <v>2086</v>
      </c>
      <c r="J1762" s="737" t="s">
        <v>4363</v>
      </c>
      <c r="K1762" s="737" t="s">
        <v>4542</v>
      </c>
      <c r="L1762" s="738">
        <v>34.57</v>
      </c>
      <c r="M1762" s="738">
        <v>34.57</v>
      </c>
      <c r="N1762" s="737">
        <v>1</v>
      </c>
      <c r="O1762" s="820">
        <v>0.5</v>
      </c>
      <c r="P1762" s="738">
        <v>34.57</v>
      </c>
      <c r="Q1762" s="753">
        <v>1</v>
      </c>
      <c r="R1762" s="737">
        <v>1</v>
      </c>
      <c r="S1762" s="753">
        <v>1</v>
      </c>
      <c r="T1762" s="820">
        <v>0.5</v>
      </c>
      <c r="U1762" s="776">
        <v>1</v>
      </c>
    </row>
    <row r="1763" spans="1:21" ht="14.4" customHeight="1" x14ac:dyDescent="0.3">
      <c r="A1763" s="736">
        <v>21</v>
      </c>
      <c r="B1763" s="737" t="s">
        <v>2715</v>
      </c>
      <c r="C1763" s="737" t="s">
        <v>3133</v>
      </c>
      <c r="D1763" s="818" t="s">
        <v>4784</v>
      </c>
      <c r="E1763" s="819" t="s">
        <v>3148</v>
      </c>
      <c r="F1763" s="737" t="s">
        <v>3126</v>
      </c>
      <c r="G1763" s="737" t="s">
        <v>3210</v>
      </c>
      <c r="H1763" s="737" t="s">
        <v>555</v>
      </c>
      <c r="I1763" s="737" t="s">
        <v>1104</v>
      </c>
      <c r="J1763" s="737" t="s">
        <v>1105</v>
      </c>
      <c r="K1763" s="737" t="s">
        <v>3211</v>
      </c>
      <c r="L1763" s="738">
        <v>344</v>
      </c>
      <c r="M1763" s="738">
        <v>1032</v>
      </c>
      <c r="N1763" s="737">
        <v>3</v>
      </c>
      <c r="O1763" s="820">
        <v>1.5</v>
      </c>
      <c r="P1763" s="738">
        <v>1032</v>
      </c>
      <c r="Q1763" s="753">
        <v>1</v>
      </c>
      <c r="R1763" s="737">
        <v>3</v>
      </c>
      <c r="S1763" s="753">
        <v>1</v>
      </c>
      <c r="T1763" s="820">
        <v>1.5</v>
      </c>
      <c r="U1763" s="776">
        <v>1</v>
      </c>
    </row>
    <row r="1764" spans="1:21" ht="14.4" customHeight="1" x14ac:dyDescent="0.3">
      <c r="A1764" s="736">
        <v>21</v>
      </c>
      <c r="B1764" s="737" t="s">
        <v>2715</v>
      </c>
      <c r="C1764" s="737" t="s">
        <v>3133</v>
      </c>
      <c r="D1764" s="818" t="s">
        <v>4784</v>
      </c>
      <c r="E1764" s="819" t="s">
        <v>3148</v>
      </c>
      <c r="F1764" s="737" t="s">
        <v>3126</v>
      </c>
      <c r="G1764" s="737" t="s">
        <v>3210</v>
      </c>
      <c r="H1764" s="737" t="s">
        <v>555</v>
      </c>
      <c r="I1764" s="737" t="s">
        <v>3300</v>
      </c>
      <c r="J1764" s="737" t="s">
        <v>1105</v>
      </c>
      <c r="K1764" s="737" t="s">
        <v>3301</v>
      </c>
      <c r="L1764" s="738">
        <v>0</v>
      </c>
      <c r="M1764" s="738">
        <v>0</v>
      </c>
      <c r="N1764" s="737">
        <v>4</v>
      </c>
      <c r="O1764" s="820">
        <v>2</v>
      </c>
      <c r="P1764" s="738">
        <v>0</v>
      </c>
      <c r="Q1764" s="753"/>
      <c r="R1764" s="737">
        <v>1</v>
      </c>
      <c r="S1764" s="753">
        <v>0.25</v>
      </c>
      <c r="T1764" s="820">
        <v>0.5</v>
      </c>
      <c r="U1764" s="776">
        <v>0.25</v>
      </c>
    </row>
    <row r="1765" spans="1:21" ht="14.4" customHeight="1" x14ac:dyDescent="0.3">
      <c r="A1765" s="736">
        <v>21</v>
      </c>
      <c r="B1765" s="737" t="s">
        <v>2715</v>
      </c>
      <c r="C1765" s="737" t="s">
        <v>3133</v>
      </c>
      <c r="D1765" s="818" t="s">
        <v>4784</v>
      </c>
      <c r="E1765" s="819" t="s">
        <v>3148</v>
      </c>
      <c r="F1765" s="737" t="s">
        <v>3126</v>
      </c>
      <c r="G1765" s="737" t="s">
        <v>988</v>
      </c>
      <c r="H1765" s="737" t="s">
        <v>555</v>
      </c>
      <c r="I1765" s="737" t="s">
        <v>4699</v>
      </c>
      <c r="J1765" s="737" t="s">
        <v>4584</v>
      </c>
      <c r="K1765" s="737" t="s">
        <v>4700</v>
      </c>
      <c r="L1765" s="738">
        <v>51.51</v>
      </c>
      <c r="M1765" s="738">
        <v>51.51</v>
      </c>
      <c r="N1765" s="737">
        <v>1</v>
      </c>
      <c r="O1765" s="820">
        <v>1</v>
      </c>
      <c r="P1765" s="738">
        <v>51.51</v>
      </c>
      <c r="Q1765" s="753">
        <v>1</v>
      </c>
      <c r="R1765" s="737">
        <v>1</v>
      </c>
      <c r="S1765" s="753">
        <v>1</v>
      </c>
      <c r="T1765" s="820">
        <v>1</v>
      </c>
      <c r="U1765" s="776">
        <v>1</v>
      </c>
    </row>
    <row r="1766" spans="1:21" ht="14.4" customHeight="1" x14ac:dyDescent="0.3">
      <c r="A1766" s="736">
        <v>21</v>
      </c>
      <c r="B1766" s="737" t="s">
        <v>2715</v>
      </c>
      <c r="C1766" s="737" t="s">
        <v>3133</v>
      </c>
      <c r="D1766" s="818" t="s">
        <v>4784</v>
      </c>
      <c r="E1766" s="819" t="s">
        <v>3148</v>
      </c>
      <c r="F1766" s="737" t="s">
        <v>3126</v>
      </c>
      <c r="G1766" s="737" t="s">
        <v>4090</v>
      </c>
      <c r="H1766" s="737" t="s">
        <v>555</v>
      </c>
      <c r="I1766" s="737" t="s">
        <v>4701</v>
      </c>
      <c r="J1766" s="737" t="s">
        <v>4702</v>
      </c>
      <c r="K1766" s="737" t="s">
        <v>4093</v>
      </c>
      <c r="L1766" s="738">
        <v>79.64</v>
      </c>
      <c r="M1766" s="738">
        <v>79.64</v>
      </c>
      <c r="N1766" s="737">
        <v>1</v>
      </c>
      <c r="O1766" s="820">
        <v>0.5</v>
      </c>
      <c r="P1766" s="738"/>
      <c r="Q1766" s="753">
        <v>0</v>
      </c>
      <c r="R1766" s="737"/>
      <c r="S1766" s="753">
        <v>0</v>
      </c>
      <c r="T1766" s="820"/>
      <c r="U1766" s="776">
        <v>0</v>
      </c>
    </row>
    <row r="1767" spans="1:21" ht="14.4" customHeight="1" x14ac:dyDescent="0.3">
      <c r="A1767" s="736">
        <v>21</v>
      </c>
      <c r="B1767" s="737" t="s">
        <v>2715</v>
      </c>
      <c r="C1767" s="737" t="s">
        <v>3133</v>
      </c>
      <c r="D1767" s="818" t="s">
        <v>4784</v>
      </c>
      <c r="E1767" s="819" t="s">
        <v>3148</v>
      </c>
      <c r="F1767" s="737" t="s">
        <v>3126</v>
      </c>
      <c r="G1767" s="737" t="s">
        <v>4090</v>
      </c>
      <c r="H1767" s="737" t="s">
        <v>555</v>
      </c>
      <c r="I1767" s="737" t="s">
        <v>4703</v>
      </c>
      <c r="J1767" s="737" t="s">
        <v>4702</v>
      </c>
      <c r="K1767" s="737" t="s">
        <v>4704</v>
      </c>
      <c r="L1767" s="738">
        <v>0</v>
      </c>
      <c r="M1767" s="738">
        <v>0</v>
      </c>
      <c r="N1767" s="737">
        <v>1</v>
      </c>
      <c r="O1767" s="820">
        <v>1</v>
      </c>
      <c r="P1767" s="738"/>
      <c r="Q1767" s="753"/>
      <c r="R1767" s="737"/>
      <c r="S1767" s="753">
        <v>0</v>
      </c>
      <c r="T1767" s="820"/>
      <c r="U1767" s="776">
        <v>0</v>
      </c>
    </row>
    <row r="1768" spans="1:21" ht="14.4" customHeight="1" x14ac:dyDescent="0.3">
      <c r="A1768" s="736">
        <v>21</v>
      </c>
      <c r="B1768" s="737" t="s">
        <v>2715</v>
      </c>
      <c r="C1768" s="737" t="s">
        <v>3133</v>
      </c>
      <c r="D1768" s="818" t="s">
        <v>4784</v>
      </c>
      <c r="E1768" s="819" t="s">
        <v>3148</v>
      </c>
      <c r="F1768" s="737" t="s">
        <v>3126</v>
      </c>
      <c r="G1768" s="737" t="s">
        <v>4174</v>
      </c>
      <c r="H1768" s="737" t="s">
        <v>555</v>
      </c>
      <c r="I1768" s="737" t="s">
        <v>928</v>
      </c>
      <c r="J1768" s="737" t="s">
        <v>929</v>
      </c>
      <c r="K1768" s="737" t="s">
        <v>4705</v>
      </c>
      <c r="L1768" s="738">
        <v>0</v>
      </c>
      <c r="M1768" s="738">
        <v>0</v>
      </c>
      <c r="N1768" s="737">
        <v>3</v>
      </c>
      <c r="O1768" s="820">
        <v>1.5</v>
      </c>
      <c r="P1768" s="738">
        <v>0</v>
      </c>
      <c r="Q1768" s="753"/>
      <c r="R1768" s="737">
        <v>3</v>
      </c>
      <c r="S1768" s="753">
        <v>1</v>
      </c>
      <c r="T1768" s="820">
        <v>1.5</v>
      </c>
      <c r="U1768" s="776">
        <v>1</v>
      </c>
    </row>
    <row r="1769" spans="1:21" ht="14.4" customHeight="1" x14ac:dyDescent="0.3">
      <c r="A1769" s="736">
        <v>21</v>
      </c>
      <c r="B1769" s="737" t="s">
        <v>2715</v>
      </c>
      <c r="C1769" s="737" t="s">
        <v>3133</v>
      </c>
      <c r="D1769" s="818" t="s">
        <v>4784</v>
      </c>
      <c r="E1769" s="819" t="s">
        <v>3148</v>
      </c>
      <c r="F1769" s="737" t="s">
        <v>3126</v>
      </c>
      <c r="G1769" s="737" t="s">
        <v>3764</v>
      </c>
      <c r="H1769" s="737" t="s">
        <v>555</v>
      </c>
      <c r="I1769" s="737" t="s">
        <v>4706</v>
      </c>
      <c r="J1769" s="737" t="s">
        <v>3985</v>
      </c>
      <c r="K1769" s="737" t="s">
        <v>4707</v>
      </c>
      <c r="L1769" s="738">
        <v>49.38</v>
      </c>
      <c r="M1769" s="738">
        <v>49.38</v>
      </c>
      <c r="N1769" s="737">
        <v>1</v>
      </c>
      <c r="O1769" s="820">
        <v>1</v>
      </c>
      <c r="P1769" s="738">
        <v>49.38</v>
      </c>
      <c r="Q1769" s="753">
        <v>1</v>
      </c>
      <c r="R1769" s="737">
        <v>1</v>
      </c>
      <c r="S1769" s="753">
        <v>1</v>
      </c>
      <c r="T1769" s="820">
        <v>1</v>
      </c>
      <c r="U1769" s="776">
        <v>1</v>
      </c>
    </row>
    <row r="1770" spans="1:21" ht="14.4" customHeight="1" x14ac:dyDescent="0.3">
      <c r="A1770" s="736">
        <v>21</v>
      </c>
      <c r="B1770" s="737" t="s">
        <v>2715</v>
      </c>
      <c r="C1770" s="737" t="s">
        <v>3133</v>
      </c>
      <c r="D1770" s="818" t="s">
        <v>4784</v>
      </c>
      <c r="E1770" s="819" t="s">
        <v>3148</v>
      </c>
      <c r="F1770" s="737" t="s">
        <v>3126</v>
      </c>
      <c r="G1770" s="737" t="s">
        <v>3380</v>
      </c>
      <c r="H1770" s="737" t="s">
        <v>555</v>
      </c>
      <c r="I1770" s="737" t="s">
        <v>783</v>
      </c>
      <c r="J1770" s="737" t="s">
        <v>3382</v>
      </c>
      <c r="K1770" s="737" t="s">
        <v>3492</v>
      </c>
      <c r="L1770" s="738">
        <v>73.989999999999995</v>
      </c>
      <c r="M1770" s="738">
        <v>591.91999999999996</v>
      </c>
      <c r="N1770" s="737">
        <v>8</v>
      </c>
      <c r="O1770" s="820">
        <v>4</v>
      </c>
      <c r="P1770" s="738">
        <v>591.91999999999996</v>
      </c>
      <c r="Q1770" s="753">
        <v>1</v>
      </c>
      <c r="R1770" s="737">
        <v>8</v>
      </c>
      <c r="S1770" s="753">
        <v>1</v>
      </c>
      <c r="T1770" s="820">
        <v>4</v>
      </c>
      <c r="U1770" s="776">
        <v>1</v>
      </c>
    </row>
    <row r="1771" spans="1:21" ht="14.4" customHeight="1" x14ac:dyDescent="0.3">
      <c r="A1771" s="736">
        <v>21</v>
      </c>
      <c r="B1771" s="737" t="s">
        <v>2715</v>
      </c>
      <c r="C1771" s="737" t="s">
        <v>3133</v>
      </c>
      <c r="D1771" s="818" t="s">
        <v>4784</v>
      </c>
      <c r="E1771" s="819" t="s">
        <v>3148</v>
      </c>
      <c r="F1771" s="737" t="s">
        <v>3126</v>
      </c>
      <c r="G1771" s="737" t="s">
        <v>3380</v>
      </c>
      <c r="H1771" s="737" t="s">
        <v>555</v>
      </c>
      <c r="I1771" s="737" t="s">
        <v>3381</v>
      </c>
      <c r="J1771" s="737" t="s">
        <v>3382</v>
      </c>
      <c r="K1771" s="737" t="s">
        <v>3383</v>
      </c>
      <c r="L1771" s="738">
        <v>0</v>
      </c>
      <c r="M1771" s="738">
        <v>0</v>
      </c>
      <c r="N1771" s="737">
        <v>2</v>
      </c>
      <c r="O1771" s="820">
        <v>1</v>
      </c>
      <c r="P1771" s="738"/>
      <c r="Q1771" s="753"/>
      <c r="R1771" s="737"/>
      <c r="S1771" s="753">
        <v>0</v>
      </c>
      <c r="T1771" s="820"/>
      <c r="U1771" s="776">
        <v>0</v>
      </c>
    </row>
    <row r="1772" spans="1:21" ht="14.4" customHeight="1" x14ac:dyDescent="0.3">
      <c r="A1772" s="736">
        <v>21</v>
      </c>
      <c r="B1772" s="737" t="s">
        <v>2715</v>
      </c>
      <c r="C1772" s="737" t="s">
        <v>3133</v>
      </c>
      <c r="D1772" s="818" t="s">
        <v>4784</v>
      </c>
      <c r="E1772" s="819" t="s">
        <v>3148</v>
      </c>
      <c r="F1772" s="737" t="s">
        <v>3126</v>
      </c>
      <c r="G1772" s="737" t="s">
        <v>3496</v>
      </c>
      <c r="H1772" s="737" t="s">
        <v>1499</v>
      </c>
      <c r="I1772" s="737" t="s">
        <v>3497</v>
      </c>
      <c r="J1772" s="737" t="s">
        <v>3498</v>
      </c>
      <c r="K1772" s="737" t="s">
        <v>3499</v>
      </c>
      <c r="L1772" s="738">
        <v>550.39</v>
      </c>
      <c r="M1772" s="738">
        <v>2751.95</v>
      </c>
      <c r="N1772" s="737">
        <v>5</v>
      </c>
      <c r="O1772" s="820">
        <v>2</v>
      </c>
      <c r="P1772" s="738">
        <v>2751.95</v>
      </c>
      <c r="Q1772" s="753">
        <v>1</v>
      </c>
      <c r="R1772" s="737">
        <v>5</v>
      </c>
      <c r="S1772" s="753">
        <v>1</v>
      </c>
      <c r="T1772" s="820">
        <v>2</v>
      </c>
      <c r="U1772" s="776">
        <v>1</v>
      </c>
    </row>
    <row r="1773" spans="1:21" ht="14.4" customHeight="1" x14ac:dyDescent="0.3">
      <c r="A1773" s="736">
        <v>21</v>
      </c>
      <c r="B1773" s="737" t="s">
        <v>2715</v>
      </c>
      <c r="C1773" s="737" t="s">
        <v>3133</v>
      </c>
      <c r="D1773" s="818" t="s">
        <v>4784</v>
      </c>
      <c r="E1773" s="819" t="s">
        <v>3148</v>
      </c>
      <c r="F1773" s="737" t="s">
        <v>3126</v>
      </c>
      <c r="G1773" s="737" t="s">
        <v>3828</v>
      </c>
      <c r="H1773" s="737" t="s">
        <v>555</v>
      </c>
      <c r="I1773" s="737" t="s">
        <v>3829</v>
      </c>
      <c r="J1773" s="737" t="s">
        <v>3830</v>
      </c>
      <c r="K1773" s="737" t="s">
        <v>3831</v>
      </c>
      <c r="L1773" s="738">
        <v>59.78</v>
      </c>
      <c r="M1773" s="738">
        <v>119.56</v>
      </c>
      <c r="N1773" s="737">
        <v>2</v>
      </c>
      <c r="O1773" s="820">
        <v>0.5</v>
      </c>
      <c r="P1773" s="738">
        <v>119.56</v>
      </c>
      <c r="Q1773" s="753">
        <v>1</v>
      </c>
      <c r="R1773" s="737">
        <v>2</v>
      </c>
      <c r="S1773" s="753">
        <v>1</v>
      </c>
      <c r="T1773" s="820">
        <v>0.5</v>
      </c>
      <c r="U1773" s="776">
        <v>1</v>
      </c>
    </row>
    <row r="1774" spans="1:21" ht="14.4" customHeight="1" x14ac:dyDescent="0.3">
      <c r="A1774" s="736">
        <v>21</v>
      </c>
      <c r="B1774" s="737" t="s">
        <v>2715</v>
      </c>
      <c r="C1774" s="737" t="s">
        <v>3133</v>
      </c>
      <c r="D1774" s="818" t="s">
        <v>4784</v>
      </c>
      <c r="E1774" s="819" t="s">
        <v>3148</v>
      </c>
      <c r="F1774" s="737" t="s">
        <v>3126</v>
      </c>
      <c r="G1774" s="737" t="s">
        <v>3436</v>
      </c>
      <c r="H1774" s="737" t="s">
        <v>555</v>
      </c>
      <c r="I1774" s="737" t="s">
        <v>1420</v>
      </c>
      <c r="J1774" s="737" t="s">
        <v>1421</v>
      </c>
      <c r="K1774" s="737" t="s">
        <v>3437</v>
      </c>
      <c r="L1774" s="738">
        <v>374.79</v>
      </c>
      <c r="M1774" s="738">
        <v>374.79</v>
      </c>
      <c r="N1774" s="737">
        <v>1</v>
      </c>
      <c r="O1774" s="820">
        <v>1</v>
      </c>
      <c r="P1774" s="738"/>
      <c r="Q1774" s="753">
        <v>0</v>
      </c>
      <c r="R1774" s="737"/>
      <c r="S1774" s="753">
        <v>0</v>
      </c>
      <c r="T1774" s="820"/>
      <c r="U1774" s="776">
        <v>0</v>
      </c>
    </row>
    <row r="1775" spans="1:21" ht="14.4" customHeight="1" x14ac:dyDescent="0.3">
      <c r="A1775" s="736">
        <v>21</v>
      </c>
      <c r="B1775" s="737" t="s">
        <v>2715</v>
      </c>
      <c r="C1775" s="737" t="s">
        <v>3133</v>
      </c>
      <c r="D1775" s="818" t="s">
        <v>4784</v>
      </c>
      <c r="E1775" s="819" t="s">
        <v>3148</v>
      </c>
      <c r="F1775" s="737" t="s">
        <v>3126</v>
      </c>
      <c r="G1775" s="737" t="s">
        <v>3643</v>
      </c>
      <c r="H1775" s="737" t="s">
        <v>1499</v>
      </c>
      <c r="I1775" s="737" t="s">
        <v>3644</v>
      </c>
      <c r="J1775" s="737" t="s">
        <v>616</v>
      </c>
      <c r="K1775" s="737" t="s">
        <v>2922</v>
      </c>
      <c r="L1775" s="738">
        <v>48.42</v>
      </c>
      <c r="M1775" s="738">
        <v>96.84</v>
      </c>
      <c r="N1775" s="737">
        <v>2</v>
      </c>
      <c r="O1775" s="820">
        <v>1.5</v>
      </c>
      <c r="P1775" s="738">
        <v>48.42</v>
      </c>
      <c r="Q1775" s="753">
        <v>0.5</v>
      </c>
      <c r="R1775" s="737">
        <v>1</v>
      </c>
      <c r="S1775" s="753">
        <v>0.5</v>
      </c>
      <c r="T1775" s="820">
        <v>1</v>
      </c>
      <c r="U1775" s="776">
        <v>0.66666666666666663</v>
      </c>
    </row>
    <row r="1776" spans="1:21" ht="14.4" customHeight="1" x14ac:dyDescent="0.3">
      <c r="A1776" s="736">
        <v>21</v>
      </c>
      <c r="B1776" s="737" t="s">
        <v>2715</v>
      </c>
      <c r="C1776" s="737" t="s">
        <v>3133</v>
      </c>
      <c r="D1776" s="818" t="s">
        <v>4784</v>
      </c>
      <c r="E1776" s="819" t="s">
        <v>3148</v>
      </c>
      <c r="F1776" s="737" t="s">
        <v>3126</v>
      </c>
      <c r="G1776" s="737" t="s">
        <v>3643</v>
      </c>
      <c r="H1776" s="737" t="s">
        <v>555</v>
      </c>
      <c r="I1776" s="737" t="s">
        <v>1272</v>
      </c>
      <c r="J1776" s="737" t="s">
        <v>616</v>
      </c>
      <c r="K1776" s="737" t="s">
        <v>3645</v>
      </c>
      <c r="L1776" s="738">
        <v>48.42</v>
      </c>
      <c r="M1776" s="738">
        <v>48.42</v>
      </c>
      <c r="N1776" s="737">
        <v>1</v>
      </c>
      <c r="O1776" s="820">
        <v>1</v>
      </c>
      <c r="P1776" s="738"/>
      <c r="Q1776" s="753">
        <v>0</v>
      </c>
      <c r="R1776" s="737"/>
      <c r="S1776" s="753">
        <v>0</v>
      </c>
      <c r="T1776" s="820"/>
      <c r="U1776" s="776">
        <v>0</v>
      </c>
    </row>
    <row r="1777" spans="1:21" ht="14.4" customHeight="1" x14ac:dyDescent="0.3">
      <c r="A1777" s="736">
        <v>21</v>
      </c>
      <c r="B1777" s="737" t="s">
        <v>2715</v>
      </c>
      <c r="C1777" s="737" t="s">
        <v>3133</v>
      </c>
      <c r="D1777" s="818" t="s">
        <v>4784</v>
      </c>
      <c r="E1777" s="819" t="s">
        <v>3148</v>
      </c>
      <c r="F1777" s="737" t="s">
        <v>3126</v>
      </c>
      <c r="G1777" s="737" t="s">
        <v>3257</v>
      </c>
      <c r="H1777" s="737" t="s">
        <v>555</v>
      </c>
      <c r="I1777" s="737" t="s">
        <v>4708</v>
      </c>
      <c r="J1777" s="737" t="s">
        <v>4709</v>
      </c>
      <c r="K1777" s="737" t="s">
        <v>4710</v>
      </c>
      <c r="L1777" s="738">
        <v>57.64</v>
      </c>
      <c r="M1777" s="738">
        <v>115.28</v>
      </c>
      <c r="N1777" s="737">
        <v>2</v>
      </c>
      <c r="O1777" s="820">
        <v>0.5</v>
      </c>
      <c r="P1777" s="738"/>
      <c r="Q1777" s="753">
        <v>0</v>
      </c>
      <c r="R1777" s="737"/>
      <c r="S1777" s="753">
        <v>0</v>
      </c>
      <c r="T1777" s="820"/>
      <c r="U1777" s="776">
        <v>0</v>
      </c>
    </row>
    <row r="1778" spans="1:21" ht="14.4" customHeight="1" x14ac:dyDescent="0.3">
      <c r="A1778" s="736">
        <v>21</v>
      </c>
      <c r="B1778" s="737" t="s">
        <v>2715</v>
      </c>
      <c r="C1778" s="737" t="s">
        <v>3133</v>
      </c>
      <c r="D1778" s="818" t="s">
        <v>4784</v>
      </c>
      <c r="E1778" s="819" t="s">
        <v>3148</v>
      </c>
      <c r="F1778" s="737" t="s">
        <v>3126</v>
      </c>
      <c r="G1778" s="737" t="s">
        <v>3326</v>
      </c>
      <c r="H1778" s="737" t="s">
        <v>1499</v>
      </c>
      <c r="I1778" s="737" t="s">
        <v>2264</v>
      </c>
      <c r="J1778" s="737" t="s">
        <v>2265</v>
      </c>
      <c r="K1778" s="737" t="s">
        <v>2977</v>
      </c>
      <c r="L1778" s="738">
        <v>48.27</v>
      </c>
      <c r="M1778" s="738">
        <v>144.81</v>
      </c>
      <c r="N1778" s="737">
        <v>3</v>
      </c>
      <c r="O1778" s="820">
        <v>1</v>
      </c>
      <c r="P1778" s="738">
        <v>144.81</v>
      </c>
      <c r="Q1778" s="753">
        <v>1</v>
      </c>
      <c r="R1778" s="737">
        <v>3</v>
      </c>
      <c r="S1778" s="753">
        <v>1</v>
      </c>
      <c r="T1778" s="820">
        <v>1</v>
      </c>
      <c r="U1778" s="776">
        <v>1</v>
      </c>
    </row>
    <row r="1779" spans="1:21" ht="14.4" customHeight="1" x14ac:dyDescent="0.3">
      <c r="A1779" s="736">
        <v>21</v>
      </c>
      <c r="B1779" s="737" t="s">
        <v>2715</v>
      </c>
      <c r="C1779" s="737" t="s">
        <v>3133</v>
      </c>
      <c r="D1779" s="818" t="s">
        <v>4784</v>
      </c>
      <c r="E1779" s="819" t="s">
        <v>3148</v>
      </c>
      <c r="F1779" s="737" t="s">
        <v>3126</v>
      </c>
      <c r="G1779" s="737" t="s">
        <v>3182</v>
      </c>
      <c r="H1779" s="737" t="s">
        <v>555</v>
      </c>
      <c r="I1779" s="737" t="s">
        <v>1344</v>
      </c>
      <c r="J1779" s="737" t="s">
        <v>1345</v>
      </c>
      <c r="K1779" s="737" t="s">
        <v>3184</v>
      </c>
      <c r="L1779" s="738">
        <v>108.44</v>
      </c>
      <c r="M1779" s="738">
        <v>108.44</v>
      </c>
      <c r="N1779" s="737">
        <v>1</v>
      </c>
      <c r="O1779" s="820">
        <v>1</v>
      </c>
      <c r="P1779" s="738">
        <v>108.44</v>
      </c>
      <c r="Q1779" s="753">
        <v>1</v>
      </c>
      <c r="R1779" s="737">
        <v>1</v>
      </c>
      <c r="S1779" s="753">
        <v>1</v>
      </c>
      <c r="T1779" s="820">
        <v>1</v>
      </c>
      <c r="U1779" s="776">
        <v>1</v>
      </c>
    </row>
    <row r="1780" spans="1:21" ht="14.4" customHeight="1" x14ac:dyDescent="0.3">
      <c r="A1780" s="736">
        <v>21</v>
      </c>
      <c r="B1780" s="737" t="s">
        <v>2715</v>
      </c>
      <c r="C1780" s="737" t="s">
        <v>3133</v>
      </c>
      <c r="D1780" s="818" t="s">
        <v>4784</v>
      </c>
      <c r="E1780" s="819" t="s">
        <v>3148</v>
      </c>
      <c r="F1780" s="737" t="s">
        <v>3126</v>
      </c>
      <c r="G1780" s="737" t="s">
        <v>3182</v>
      </c>
      <c r="H1780" s="737" t="s">
        <v>555</v>
      </c>
      <c r="I1780" s="737" t="s">
        <v>3777</v>
      </c>
      <c r="J1780" s="737" t="s">
        <v>3778</v>
      </c>
      <c r="K1780" s="737" t="s">
        <v>3779</v>
      </c>
      <c r="L1780" s="738">
        <v>42.09</v>
      </c>
      <c r="M1780" s="738">
        <v>168.36</v>
      </c>
      <c r="N1780" s="737">
        <v>4</v>
      </c>
      <c r="O1780" s="820">
        <v>4</v>
      </c>
      <c r="P1780" s="738">
        <v>42.09</v>
      </c>
      <c r="Q1780" s="753">
        <v>0.25</v>
      </c>
      <c r="R1780" s="737">
        <v>1</v>
      </c>
      <c r="S1780" s="753">
        <v>0.25</v>
      </c>
      <c r="T1780" s="820">
        <v>1</v>
      </c>
      <c r="U1780" s="776">
        <v>0.25</v>
      </c>
    </row>
    <row r="1781" spans="1:21" ht="14.4" customHeight="1" x14ac:dyDescent="0.3">
      <c r="A1781" s="736">
        <v>21</v>
      </c>
      <c r="B1781" s="737" t="s">
        <v>2715</v>
      </c>
      <c r="C1781" s="737" t="s">
        <v>3133</v>
      </c>
      <c r="D1781" s="818" t="s">
        <v>4784</v>
      </c>
      <c r="E1781" s="819" t="s">
        <v>3148</v>
      </c>
      <c r="F1781" s="737" t="s">
        <v>3126</v>
      </c>
      <c r="G1781" s="737" t="s">
        <v>3521</v>
      </c>
      <c r="H1781" s="737" t="s">
        <v>1499</v>
      </c>
      <c r="I1781" s="737" t="s">
        <v>3912</v>
      </c>
      <c r="J1781" s="737" t="s">
        <v>2916</v>
      </c>
      <c r="K1781" s="737" t="s">
        <v>3015</v>
      </c>
      <c r="L1781" s="738">
        <v>0</v>
      </c>
      <c r="M1781" s="738">
        <v>0</v>
      </c>
      <c r="N1781" s="737">
        <v>2</v>
      </c>
      <c r="O1781" s="820">
        <v>1</v>
      </c>
      <c r="P1781" s="738"/>
      <c r="Q1781" s="753"/>
      <c r="R1781" s="737"/>
      <c r="S1781" s="753">
        <v>0</v>
      </c>
      <c r="T1781" s="820"/>
      <c r="U1781" s="776">
        <v>0</v>
      </c>
    </row>
    <row r="1782" spans="1:21" ht="14.4" customHeight="1" x14ac:dyDescent="0.3">
      <c r="A1782" s="736">
        <v>21</v>
      </c>
      <c r="B1782" s="737" t="s">
        <v>2715</v>
      </c>
      <c r="C1782" s="737" t="s">
        <v>3133</v>
      </c>
      <c r="D1782" s="818" t="s">
        <v>4784</v>
      </c>
      <c r="E1782" s="819" t="s">
        <v>3148</v>
      </c>
      <c r="F1782" s="737" t="s">
        <v>3126</v>
      </c>
      <c r="G1782" s="737" t="s">
        <v>3521</v>
      </c>
      <c r="H1782" s="737" t="s">
        <v>1499</v>
      </c>
      <c r="I1782" s="737" t="s">
        <v>1647</v>
      </c>
      <c r="J1782" s="737" t="s">
        <v>2916</v>
      </c>
      <c r="K1782" s="737" t="s">
        <v>2917</v>
      </c>
      <c r="L1782" s="738">
        <v>502.31</v>
      </c>
      <c r="M1782" s="738">
        <v>3013.86</v>
      </c>
      <c r="N1782" s="737">
        <v>6</v>
      </c>
      <c r="O1782" s="820">
        <v>6</v>
      </c>
      <c r="P1782" s="738">
        <v>2009.24</v>
      </c>
      <c r="Q1782" s="753">
        <v>0.66666666666666663</v>
      </c>
      <c r="R1782" s="737">
        <v>4</v>
      </c>
      <c r="S1782" s="753">
        <v>0.66666666666666663</v>
      </c>
      <c r="T1782" s="820">
        <v>4</v>
      </c>
      <c r="U1782" s="776">
        <v>0.66666666666666663</v>
      </c>
    </row>
    <row r="1783" spans="1:21" ht="14.4" customHeight="1" x14ac:dyDescent="0.3">
      <c r="A1783" s="736">
        <v>21</v>
      </c>
      <c r="B1783" s="737" t="s">
        <v>2715</v>
      </c>
      <c r="C1783" s="737" t="s">
        <v>3133</v>
      </c>
      <c r="D1783" s="818" t="s">
        <v>4784</v>
      </c>
      <c r="E1783" s="819" t="s">
        <v>3148</v>
      </c>
      <c r="F1783" s="737" t="s">
        <v>3126</v>
      </c>
      <c r="G1783" s="737" t="s">
        <v>3410</v>
      </c>
      <c r="H1783" s="737" t="s">
        <v>1499</v>
      </c>
      <c r="I1783" s="737" t="s">
        <v>3783</v>
      </c>
      <c r="J1783" s="737" t="s">
        <v>2569</v>
      </c>
      <c r="K1783" s="737" t="s">
        <v>3784</v>
      </c>
      <c r="L1783" s="738">
        <v>14213.96</v>
      </c>
      <c r="M1783" s="738">
        <v>412204.83999999997</v>
      </c>
      <c r="N1783" s="737">
        <v>29</v>
      </c>
      <c r="O1783" s="820">
        <v>9</v>
      </c>
      <c r="P1783" s="738">
        <v>369562.95999999996</v>
      </c>
      <c r="Q1783" s="753">
        <v>0.89655172413793105</v>
      </c>
      <c r="R1783" s="737">
        <v>26</v>
      </c>
      <c r="S1783" s="753">
        <v>0.89655172413793105</v>
      </c>
      <c r="T1783" s="820">
        <v>8</v>
      </c>
      <c r="U1783" s="776">
        <v>0.88888888888888884</v>
      </c>
    </row>
    <row r="1784" spans="1:21" ht="14.4" customHeight="1" x14ac:dyDescent="0.3">
      <c r="A1784" s="736">
        <v>21</v>
      </c>
      <c r="B1784" s="737" t="s">
        <v>2715</v>
      </c>
      <c r="C1784" s="737" t="s">
        <v>3133</v>
      </c>
      <c r="D1784" s="818" t="s">
        <v>4784</v>
      </c>
      <c r="E1784" s="819" t="s">
        <v>3148</v>
      </c>
      <c r="F1784" s="737" t="s">
        <v>3126</v>
      </c>
      <c r="G1784" s="737" t="s">
        <v>3410</v>
      </c>
      <c r="H1784" s="737" t="s">
        <v>1499</v>
      </c>
      <c r="I1784" s="737" t="s">
        <v>4711</v>
      </c>
      <c r="J1784" s="737" t="s">
        <v>2569</v>
      </c>
      <c r="K1784" s="737" t="s">
        <v>2570</v>
      </c>
      <c r="L1784" s="738">
        <v>10152.83</v>
      </c>
      <c r="M1784" s="738">
        <v>40611.32</v>
      </c>
      <c r="N1784" s="737">
        <v>4</v>
      </c>
      <c r="O1784" s="820">
        <v>1</v>
      </c>
      <c r="P1784" s="738">
        <v>40611.32</v>
      </c>
      <c r="Q1784" s="753">
        <v>1</v>
      </c>
      <c r="R1784" s="737">
        <v>4</v>
      </c>
      <c r="S1784" s="753">
        <v>1</v>
      </c>
      <c r="T1784" s="820">
        <v>1</v>
      </c>
      <c r="U1784" s="776">
        <v>1</v>
      </c>
    </row>
    <row r="1785" spans="1:21" ht="14.4" customHeight="1" x14ac:dyDescent="0.3">
      <c r="A1785" s="736">
        <v>21</v>
      </c>
      <c r="B1785" s="737" t="s">
        <v>2715</v>
      </c>
      <c r="C1785" s="737" t="s">
        <v>3133</v>
      </c>
      <c r="D1785" s="818" t="s">
        <v>4784</v>
      </c>
      <c r="E1785" s="819" t="s">
        <v>3148</v>
      </c>
      <c r="F1785" s="737" t="s">
        <v>3126</v>
      </c>
      <c r="G1785" s="737" t="s">
        <v>3410</v>
      </c>
      <c r="H1785" s="737" t="s">
        <v>1499</v>
      </c>
      <c r="I1785" s="737" t="s">
        <v>3411</v>
      </c>
      <c r="J1785" s="737" t="s">
        <v>2569</v>
      </c>
      <c r="K1785" s="737" t="s">
        <v>3412</v>
      </c>
      <c r="L1785" s="738">
        <v>2030.55</v>
      </c>
      <c r="M1785" s="738">
        <v>14213.849999999999</v>
      </c>
      <c r="N1785" s="737">
        <v>7</v>
      </c>
      <c r="O1785" s="820">
        <v>2</v>
      </c>
      <c r="P1785" s="738">
        <v>8122.2</v>
      </c>
      <c r="Q1785" s="753">
        <v>0.57142857142857151</v>
      </c>
      <c r="R1785" s="737">
        <v>4</v>
      </c>
      <c r="S1785" s="753">
        <v>0.5714285714285714</v>
      </c>
      <c r="T1785" s="820">
        <v>1</v>
      </c>
      <c r="U1785" s="776">
        <v>0.5</v>
      </c>
    </row>
    <row r="1786" spans="1:21" ht="14.4" customHeight="1" x14ac:dyDescent="0.3">
      <c r="A1786" s="736">
        <v>21</v>
      </c>
      <c r="B1786" s="737" t="s">
        <v>2715</v>
      </c>
      <c r="C1786" s="737" t="s">
        <v>3133</v>
      </c>
      <c r="D1786" s="818" t="s">
        <v>4784</v>
      </c>
      <c r="E1786" s="819" t="s">
        <v>3148</v>
      </c>
      <c r="F1786" s="737" t="s">
        <v>3126</v>
      </c>
      <c r="G1786" s="737" t="s">
        <v>3332</v>
      </c>
      <c r="H1786" s="737" t="s">
        <v>555</v>
      </c>
      <c r="I1786" s="737" t="s">
        <v>999</v>
      </c>
      <c r="J1786" s="737" t="s">
        <v>707</v>
      </c>
      <c r="K1786" s="737" t="s">
        <v>3457</v>
      </c>
      <c r="L1786" s="738">
        <v>98.2</v>
      </c>
      <c r="M1786" s="738">
        <v>98.2</v>
      </c>
      <c r="N1786" s="737">
        <v>1</v>
      </c>
      <c r="O1786" s="820">
        <v>1</v>
      </c>
      <c r="P1786" s="738">
        <v>98.2</v>
      </c>
      <c r="Q1786" s="753">
        <v>1</v>
      </c>
      <c r="R1786" s="737">
        <v>1</v>
      </c>
      <c r="S1786" s="753">
        <v>1</v>
      </c>
      <c r="T1786" s="820">
        <v>1</v>
      </c>
      <c r="U1786" s="776">
        <v>1</v>
      </c>
    </row>
    <row r="1787" spans="1:21" ht="14.4" customHeight="1" x14ac:dyDescent="0.3">
      <c r="A1787" s="736">
        <v>21</v>
      </c>
      <c r="B1787" s="737" t="s">
        <v>2715</v>
      </c>
      <c r="C1787" s="737" t="s">
        <v>3133</v>
      </c>
      <c r="D1787" s="818" t="s">
        <v>4784</v>
      </c>
      <c r="E1787" s="819" t="s">
        <v>3148</v>
      </c>
      <c r="F1787" s="737" t="s">
        <v>3126</v>
      </c>
      <c r="G1787" s="737" t="s">
        <v>4114</v>
      </c>
      <c r="H1787" s="737" t="s">
        <v>555</v>
      </c>
      <c r="I1787" s="737" t="s">
        <v>4272</v>
      </c>
      <c r="J1787" s="737" t="s">
        <v>4273</v>
      </c>
      <c r="K1787" s="737" t="s">
        <v>4274</v>
      </c>
      <c r="L1787" s="738">
        <v>79.069999999999993</v>
      </c>
      <c r="M1787" s="738">
        <v>316.27999999999997</v>
      </c>
      <c r="N1787" s="737">
        <v>4</v>
      </c>
      <c r="O1787" s="820">
        <v>1</v>
      </c>
      <c r="P1787" s="738">
        <v>316.27999999999997</v>
      </c>
      <c r="Q1787" s="753">
        <v>1</v>
      </c>
      <c r="R1787" s="737">
        <v>4</v>
      </c>
      <c r="S1787" s="753">
        <v>1</v>
      </c>
      <c r="T1787" s="820">
        <v>1</v>
      </c>
      <c r="U1787" s="776">
        <v>1</v>
      </c>
    </row>
    <row r="1788" spans="1:21" ht="14.4" customHeight="1" x14ac:dyDescent="0.3">
      <c r="A1788" s="736">
        <v>21</v>
      </c>
      <c r="B1788" s="737" t="s">
        <v>2715</v>
      </c>
      <c r="C1788" s="737" t="s">
        <v>3133</v>
      </c>
      <c r="D1788" s="818" t="s">
        <v>4784</v>
      </c>
      <c r="E1788" s="819" t="s">
        <v>3148</v>
      </c>
      <c r="F1788" s="737" t="s">
        <v>3126</v>
      </c>
      <c r="G1788" s="737" t="s">
        <v>3338</v>
      </c>
      <c r="H1788" s="737" t="s">
        <v>555</v>
      </c>
      <c r="I1788" s="737" t="s">
        <v>4712</v>
      </c>
      <c r="J1788" s="737" t="s">
        <v>1699</v>
      </c>
      <c r="K1788" s="737" t="s">
        <v>3340</v>
      </c>
      <c r="L1788" s="738">
        <v>0</v>
      </c>
      <c r="M1788" s="738">
        <v>0</v>
      </c>
      <c r="N1788" s="737">
        <v>2</v>
      </c>
      <c r="O1788" s="820">
        <v>0.5</v>
      </c>
      <c r="P1788" s="738">
        <v>0</v>
      </c>
      <c r="Q1788" s="753"/>
      <c r="R1788" s="737">
        <v>2</v>
      </c>
      <c r="S1788" s="753">
        <v>1</v>
      </c>
      <c r="T1788" s="820">
        <v>0.5</v>
      </c>
      <c r="U1788" s="776">
        <v>1</v>
      </c>
    </row>
    <row r="1789" spans="1:21" ht="14.4" customHeight="1" x14ac:dyDescent="0.3">
      <c r="A1789" s="736">
        <v>21</v>
      </c>
      <c r="B1789" s="737" t="s">
        <v>2715</v>
      </c>
      <c r="C1789" s="737" t="s">
        <v>3133</v>
      </c>
      <c r="D1789" s="818" t="s">
        <v>4784</v>
      </c>
      <c r="E1789" s="819" t="s">
        <v>3148</v>
      </c>
      <c r="F1789" s="737" t="s">
        <v>3126</v>
      </c>
      <c r="G1789" s="737" t="s">
        <v>3338</v>
      </c>
      <c r="H1789" s="737" t="s">
        <v>1499</v>
      </c>
      <c r="I1789" s="737" t="s">
        <v>3339</v>
      </c>
      <c r="J1789" s="737" t="s">
        <v>1699</v>
      </c>
      <c r="K1789" s="737" t="s">
        <v>3340</v>
      </c>
      <c r="L1789" s="738">
        <v>0</v>
      </c>
      <c r="M1789" s="738">
        <v>0</v>
      </c>
      <c r="N1789" s="737">
        <v>2</v>
      </c>
      <c r="O1789" s="820">
        <v>0.5</v>
      </c>
      <c r="P1789" s="738">
        <v>0</v>
      </c>
      <c r="Q1789" s="753"/>
      <c r="R1789" s="737">
        <v>2</v>
      </c>
      <c r="S1789" s="753">
        <v>1</v>
      </c>
      <c r="T1789" s="820">
        <v>0.5</v>
      </c>
      <c r="U1789" s="776">
        <v>1</v>
      </c>
    </row>
    <row r="1790" spans="1:21" ht="14.4" customHeight="1" x14ac:dyDescent="0.3">
      <c r="A1790" s="736">
        <v>21</v>
      </c>
      <c r="B1790" s="737" t="s">
        <v>2715</v>
      </c>
      <c r="C1790" s="737" t="s">
        <v>3133</v>
      </c>
      <c r="D1790" s="818" t="s">
        <v>4784</v>
      </c>
      <c r="E1790" s="819" t="s">
        <v>3148</v>
      </c>
      <c r="F1790" s="737" t="s">
        <v>3126</v>
      </c>
      <c r="G1790" s="737" t="s">
        <v>4285</v>
      </c>
      <c r="H1790" s="737" t="s">
        <v>1499</v>
      </c>
      <c r="I1790" s="737" t="s">
        <v>4713</v>
      </c>
      <c r="J1790" s="737" t="s">
        <v>4287</v>
      </c>
      <c r="K1790" s="737" t="s">
        <v>4714</v>
      </c>
      <c r="L1790" s="738">
        <v>0</v>
      </c>
      <c r="M1790" s="738">
        <v>0</v>
      </c>
      <c r="N1790" s="737">
        <v>1</v>
      </c>
      <c r="O1790" s="820">
        <v>0.5</v>
      </c>
      <c r="P1790" s="738">
        <v>0</v>
      </c>
      <c r="Q1790" s="753"/>
      <c r="R1790" s="737">
        <v>1</v>
      </c>
      <c r="S1790" s="753">
        <v>1</v>
      </c>
      <c r="T1790" s="820">
        <v>0.5</v>
      </c>
      <c r="U1790" s="776">
        <v>1</v>
      </c>
    </row>
    <row r="1791" spans="1:21" ht="14.4" customHeight="1" x14ac:dyDescent="0.3">
      <c r="A1791" s="736">
        <v>21</v>
      </c>
      <c r="B1791" s="737" t="s">
        <v>2715</v>
      </c>
      <c r="C1791" s="737" t="s">
        <v>3133</v>
      </c>
      <c r="D1791" s="818" t="s">
        <v>4784</v>
      </c>
      <c r="E1791" s="819" t="s">
        <v>3148</v>
      </c>
      <c r="F1791" s="737" t="s">
        <v>3126</v>
      </c>
      <c r="G1791" s="737" t="s">
        <v>3284</v>
      </c>
      <c r="H1791" s="737" t="s">
        <v>555</v>
      </c>
      <c r="I1791" s="737" t="s">
        <v>3285</v>
      </c>
      <c r="J1791" s="737" t="s">
        <v>1300</v>
      </c>
      <c r="K1791" s="737" t="s">
        <v>3286</v>
      </c>
      <c r="L1791" s="738">
        <v>50.32</v>
      </c>
      <c r="M1791" s="738">
        <v>251.60000000000002</v>
      </c>
      <c r="N1791" s="737">
        <v>5</v>
      </c>
      <c r="O1791" s="820">
        <v>5</v>
      </c>
      <c r="P1791" s="738">
        <v>100.64</v>
      </c>
      <c r="Q1791" s="753">
        <v>0.39999999999999997</v>
      </c>
      <c r="R1791" s="737">
        <v>2</v>
      </c>
      <c r="S1791" s="753">
        <v>0.4</v>
      </c>
      <c r="T1791" s="820">
        <v>2</v>
      </c>
      <c r="U1791" s="776">
        <v>0.4</v>
      </c>
    </row>
    <row r="1792" spans="1:21" ht="14.4" customHeight="1" x14ac:dyDescent="0.3">
      <c r="A1792" s="736">
        <v>21</v>
      </c>
      <c r="B1792" s="737" t="s">
        <v>2715</v>
      </c>
      <c r="C1792" s="737" t="s">
        <v>3133</v>
      </c>
      <c r="D1792" s="818" t="s">
        <v>4784</v>
      </c>
      <c r="E1792" s="819" t="s">
        <v>3148</v>
      </c>
      <c r="F1792" s="737" t="s">
        <v>3128</v>
      </c>
      <c r="G1792" s="737" t="s">
        <v>3293</v>
      </c>
      <c r="H1792" s="737" t="s">
        <v>555</v>
      </c>
      <c r="I1792" s="737" t="s">
        <v>4681</v>
      </c>
      <c r="J1792" s="737" t="s">
        <v>4682</v>
      </c>
      <c r="K1792" s="737" t="s">
        <v>4683</v>
      </c>
      <c r="L1792" s="738">
        <v>741</v>
      </c>
      <c r="M1792" s="738">
        <v>12597</v>
      </c>
      <c r="N1792" s="737">
        <v>17</v>
      </c>
      <c r="O1792" s="820">
        <v>7</v>
      </c>
      <c r="P1792" s="738">
        <v>10374</v>
      </c>
      <c r="Q1792" s="753">
        <v>0.82352941176470584</v>
      </c>
      <c r="R1792" s="737">
        <v>14</v>
      </c>
      <c r="S1792" s="753">
        <v>0.82352941176470584</v>
      </c>
      <c r="T1792" s="820">
        <v>6</v>
      </c>
      <c r="U1792" s="776">
        <v>0.8571428571428571</v>
      </c>
    </row>
    <row r="1793" spans="1:21" ht="14.4" customHeight="1" x14ac:dyDescent="0.3">
      <c r="A1793" s="736">
        <v>21</v>
      </c>
      <c r="B1793" s="737" t="s">
        <v>2715</v>
      </c>
      <c r="C1793" s="737" t="s">
        <v>3133</v>
      </c>
      <c r="D1793" s="818" t="s">
        <v>4784</v>
      </c>
      <c r="E1793" s="819" t="s">
        <v>3148</v>
      </c>
      <c r="F1793" s="737" t="s">
        <v>3128</v>
      </c>
      <c r="G1793" s="737" t="s">
        <v>3293</v>
      </c>
      <c r="H1793" s="737" t="s">
        <v>555</v>
      </c>
      <c r="I1793" s="737" t="s">
        <v>3731</v>
      </c>
      <c r="J1793" s="737" t="s">
        <v>3732</v>
      </c>
      <c r="K1793" s="737" t="s">
        <v>3733</v>
      </c>
      <c r="L1793" s="738">
        <v>800</v>
      </c>
      <c r="M1793" s="738">
        <v>1600</v>
      </c>
      <c r="N1793" s="737">
        <v>2</v>
      </c>
      <c r="O1793" s="820">
        <v>1</v>
      </c>
      <c r="P1793" s="738">
        <v>1600</v>
      </c>
      <c r="Q1793" s="753">
        <v>1</v>
      </c>
      <c r="R1793" s="737">
        <v>2</v>
      </c>
      <c r="S1793" s="753">
        <v>1</v>
      </c>
      <c r="T1793" s="820">
        <v>1</v>
      </c>
      <c r="U1793" s="776">
        <v>1</v>
      </c>
    </row>
    <row r="1794" spans="1:21" ht="14.4" customHeight="1" x14ac:dyDescent="0.3">
      <c r="A1794" s="736">
        <v>21</v>
      </c>
      <c r="B1794" s="737" t="s">
        <v>2715</v>
      </c>
      <c r="C1794" s="737" t="s">
        <v>3133</v>
      </c>
      <c r="D1794" s="818" t="s">
        <v>4784</v>
      </c>
      <c r="E1794" s="819" t="s">
        <v>3148</v>
      </c>
      <c r="F1794" s="737" t="s">
        <v>3128</v>
      </c>
      <c r="G1794" s="737" t="s">
        <v>3293</v>
      </c>
      <c r="H1794" s="737" t="s">
        <v>555</v>
      </c>
      <c r="I1794" s="737" t="s">
        <v>4684</v>
      </c>
      <c r="J1794" s="737" t="s">
        <v>4685</v>
      </c>
      <c r="K1794" s="737" t="s">
        <v>4686</v>
      </c>
      <c r="L1794" s="738">
        <v>1512.05</v>
      </c>
      <c r="M1794" s="738">
        <v>4536.1499999999996</v>
      </c>
      <c r="N1794" s="737">
        <v>3</v>
      </c>
      <c r="O1794" s="820">
        <v>1</v>
      </c>
      <c r="P1794" s="738"/>
      <c r="Q1794" s="753">
        <v>0</v>
      </c>
      <c r="R1794" s="737"/>
      <c r="S1794" s="753">
        <v>0</v>
      </c>
      <c r="T1794" s="820"/>
      <c r="U1794" s="776">
        <v>0</v>
      </c>
    </row>
    <row r="1795" spans="1:21" ht="14.4" customHeight="1" x14ac:dyDescent="0.3">
      <c r="A1795" s="736">
        <v>21</v>
      </c>
      <c r="B1795" s="737" t="s">
        <v>2715</v>
      </c>
      <c r="C1795" s="737" t="s">
        <v>3133</v>
      </c>
      <c r="D1795" s="818" t="s">
        <v>4784</v>
      </c>
      <c r="E1795" s="819" t="s">
        <v>3148</v>
      </c>
      <c r="F1795" s="737" t="s">
        <v>3128</v>
      </c>
      <c r="G1795" s="737" t="s">
        <v>3420</v>
      </c>
      <c r="H1795" s="737" t="s">
        <v>555</v>
      </c>
      <c r="I1795" s="737" t="s">
        <v>3421</v>
      </c>
      <c r="J1795" s="737" t="s">
        <v>3422</v>
      </c>
      <c r="K1795" s="737" t="s">
        <v>3423</v>
      </c>
      <c r="L1795" s="738">
        <v>1267.1300000000001</v>
      </c>
      <c r="M1795" s="738">
        <v>13938.430000000004</v>
      </c>
      <c r="N1795" s="737">
        <v>11</v>
      </c>
      <c r="O1795" s="820">
        <v>11</v>
      </c>
      <c r="P1795" s="738">
        <v>12671.300000000003</v>
      </c>
      <c r="Q1795" s="753">
        <v>0.90909090909090906</v>
      </c>
      <c r="R1795" s="737">
        <v>10</v>
      </c>
      <c r="S1795" s="753">
        <v>0.90909090909090906</v>
      </c>
      <c r="T1795" s="820">
        <v>10</v>
      </c>
      <c r="U1795" s="776">
        <v>0.90909090909090906</v>
      </c>
    </row>
    <row r="1796" spans="1:21" ht="14.4" customHeight="1" x14ac:dyDescent="0.3">
      <c r="A1796" s="736">
        <v>21</v>
      </c>
      <c r="B1796" s="737" t="s">
        <v>2715</v>
      </c>
      <c r="C1796" s="737" t="s">
        <v>3133</v>
      </c>
      <c r="D1796" s="818" t="s">
        <v>4784</v>
      </c>
      <c r="E1796" s="819" t="s">
        <v>3148</v>
      </c>
      <c r="F1796" s="737" t="s">
        <v>3128</v>
      </c>
      <c r="G1796" s="737" t="s">
        <v>3420</v>
      </c>
      <c r="H1796" s="737" t="s">
        <v>555</v>
      </c>
      <c r="I1796" s="737" t="s">
        <v>3424</v>
      </c>
      <c r="J1796" s="737" t="s">
        <v>3425</v>
      </c>
      <c r="K1796" s="737" t="s">
        <v>3426</v>
      </c>
      <c r="L1796" s="738">
        <v>1000</v>
      </c>
      <c r="M1796" s="738">
        <v>1000</v>
      </c>
      <c r="N1796" s="737">
        <v>1</v>
      </c>
      <c r="O1796" s="820">
        <v>1</v>
      </c>
      <c r="P1796" s="738">
        <v>1000</v>
      </c>
      <c r="Q1796" s="753">
        <v>1</v>
      </c>
      <c r="R1796" s="737">
        <v>1</v>
      </c>
      <c r="S1796" s="753">
        <v>1</v>
      </c>
      <c r="T1796" s="820">
        <v>1</v>
      </c>
      <c r="U1796" s="776">
        <v>1</v>
      </c>
    </row>
    <row r="1797" spans="1:21" ht="14.4" customHeight="1" x14ac:dyDescent="0.3">
      <c r="A1797" s="736">
        <v>21</v>
      </c>
      <c r="B1797" s="737" t="s">
        <v>2715</v>
      </c>
      <c r="C1797" s="737" t="s">
        <v>3133</v>
      </c>
      <c r="D1797" s="818" t="s">
        <v>4784</v>
      </c>
      <c r="E1797" s="819" t="s">
        <v>3152</v>
      </c>
      <c r="F1797" s="737" t="s">
        <v>3126</v>
      </c>
      <c r="G1797" s="737" t="s">
        <v>3189</v>
      </c>
      <c r="H1797" s="737" t="s">
        <v>555</v>
      </c>
      <c r="I1797" s="737" t="s">
        <v>686</v>
      </c>
      <c r="J1797" s="737" t="s">
        <v>687</v>
      </c>
      <c r="K1797" s="737" t="s">
        <v>3194</v>
      </c>
      <c r="L1797" s="738">
        <v>36.270000000000003</v>
      </c>
      <c r="M1797" s="738">
        <v>36.270000000000003</v>
      </c>
      <c r="N1797" s="737">
        <v>1</v>
      </c>
      <c r="O1797" s="820">
        <v>1</v>
      </c>
      <c r="P1797" s="738"/>
      <c r="Q1797" s="753">
        <v>0</v>
      </c>
      <c r="R1797" s="737"/>
      <c r="S1797" s="753">
        <v>0</v>
      </c>
      <c r="T1797" s="820"/>
      <c r="U1797" s="776">
        <v>0</v>
      </c>
    </row>
    <row r="1798" spans="1:21" ht="14.4" customHeight="1" x14ac:dyDescent="0.3">
      <c r="A1798" s="736">
        <v>21</v>
      </c>
      <c r="B1798" s="737" t="s">
        <v>2715</v>
      </c>
      <c r="C1798" s="737" t="s">
        <v>3133</v>
      </c>
      <c r="D1798" s="818" t="s">
        <v>4784</v>
      </c>
      <c r="E1798" s="819" t="s">
        <v>3152</v>
      </c>
      <c r="F1798" s="737" t="s">
        <v>3126</v>
      </c>
      <c r="G1798" s="737" t="s">
        <v>3575</v>
      </c>
      <c r="H1798" s="737" t="s">
        <v>1499</v>
      </c>
      <c r="I1798" s="737" t="s">
        <v>1615</v>
      </c>
      <c r="J1798" s="737" t="s">
        <v>1616</v>
      </c>
      <c r="K1798" s="737" t="s">
        <v>2838</v>
      </c>
      <c r="L1798" s="738">
        <v>0</v>
      </c>
      <c r="M1798" s="738">
        <v>0</v>
      </c>
      <c r="N1798" s="737">
        <v>1</v>
      </c>
      <c r="O1798" s="820">
        <v>0.5</v>
      </c>
      <c r="P1798" s="738">
        <v>0</v>
      </c>
      <c r="Q1798" s="753"/>
      <c r="R1798" s="737">
        <v>1</v>
      </c>
      <c r="S1798" s="753">
        <v>1</v>
      </c>
      <c r="T1798" s="820">
        <v>0.5</v>
      </c>
      <c r="U1798" s="776">
        <v>1</v>
      </c>
    </row>
    <row r="1799" spans="1:21" ht="14.4" customHeight="1" x14ac:dyDescent="0.3">
      <c r="A1799" s="736">
        <v>21</v>
      </c>
      <c r="B1799" s="737" t="s">
        <v>2715</v>
      </c>
      <c r="C1799" s="737" t="s">
        <v>3133</v>
      </c>
      <c r="D1799" s="818" t="s">
        <v>4784</v>
      </c>
      <c r="E1799" s="819" t="s">
        <v>3152</v>
      </c>
      <c r="F1799" s="737" t="s">
        <v>3126</v>
      </c>
      <c r="G1799" s="737" t="s">
        <v>3576</v>
      </c>
      <c r="H1799" s="737" t="s">
        <v>555</v>
      </c>
      <c r="I1799" s="737" t="s">
        <v>4715</v>
      </c>
      <c r="J1799" s="737" t="s">
        <v>2194</v>
      </c>
      <c r="K1799" s="737" t="s">
        <v>3192</v>
      </c>
      <c r="L1799" s="738">
        <v>219.93</v>
      </c>
      <c r="M1799" s="738">
        <v>219.93</v>
      </c>
      <c r="N1799" s="737">
        <v>1</v>
      </c>
      <c r="O1799" s="820">
        <v>1</v>
      </c>
      <c r="P1799" s="738">
        <v>219.93</v>
      </c>
      <c r="Q1799" s="753">
        <v>1</v>
      </c>
      <c r="R1799" s="737">
        <v>1</v>
      </c>
      <c r="S1799" s="753">
        <v>1</v>
      </c>
      <c r="T1799" s="820">
        <v>1</v>
      </c>
      <c r="U1799" s="776">
        <v>1</v>
      </c>
    </row>
    <row r="1800" spans="1:21" ht="14.4" customHeight="1" x14ac:dyDescent="0.3">
      <c r="A1800" s="736">
        <v>21</v>
      </c>
      <c r="B1800" s="737" t="s">
        <v>2715</v>
      </c>
      <c r="C1800" s="737" t="s">
        <v>3133</v>
      </c>
      <c r="D1800" s="818" t="s">
        <v>4784</v>
      </c>
      <c r="E1800" s="819" t="s">
        <v>3152</v>
      </c>
      <c r="F1800" s="737" t="s">
        <v>3126</v>
      </c>
      <c r="G1800" s="737" t="s">
        <v>4716</v>
      </c>
      <c r="H1800" s="737" t="s">
        <v>555</v>
      </c>
      <c r="I1800" s="737" t="s">
        <v>4717</v>
      </c>
      <c r="J1800" s="737" t="s">
        <v>4718</v>
      </c>
      <c r="K1800" s="737" t="s">
        <v>3638</v>
      </c>
      <c r="L1800" s="738">
        <v>150.1</v>
      </c>
      <c r="M1800" s="738">
        <v>450.29999999999995</v>
      </c>
      <c r="N1800" s="737">
        <v>3</v>
      </c>
      <c r="O1800" s="820">
        <v>1</v>
      </c>
      <c r="P1800" s="738">
        <v>450.29999999999995</v>
      </c>
      <c r="Q1800" s="753">
        <v>1</v>
      </c>
      <c r="R1800" s="737">
        <v>3</v>
      </c>
      <c r="S1800" s="753">
        <v>1</v>
      </c>
      <c r="T1800" s="820">
        <v>1</v>
      </c>
      <c r="U1800" s="776">
        <v>1</v>
      </c>
    </row>
    <row r="1801" spans="1:21" ht="14.4" customHeight="1" x14ac:dyDescent="0.3">
      <c r="A1801" s="736">
        <v>21</v>
      </c>
      <c r="B1801" s="737" t="s">
        <v>2715</v>
      </c>
      <c r="C1801" s="737" t="s">
        <v>3133</v>
      </c>
      <c r="D1801" s="818" t="s">
        <v>4784</v>
      </c>
      <c r="E1801" s="819" t="s">
        <v>3152</v>
      </c>
      <c r="F1801" s="737" t="s">
        <v>3126</v>
      </c>
      <c r="G1801" s="737" t="s">
        <v>3471</v>
      </c>
      <c r="H1801" s="737" t="s">
        <v>555</v>
      </c>
      <c r="I1801" s="737" t="s">
        <v>3582</v>
      </c>
      <c r="J1801" s="737" t="s">
        <v>3474</v>
      </c>
      <c r="K1801" s="737" t="s">
        <v>3583</v>
      </c>
      <c r="L1801" s="738">
        <v>0</v>
      </c>
      <c r="M1801" s="738">
        <v>0</v>
      </c>
      <c r="N1801" s="737">
        <v>1</v>
      </c>
      <c r="O1801" s="820">
        <v>0.5</v>
      </c>
      <c r="P1801" s="738"/>
      <c r="Q1801" s="753"/>
      <c r="R1801" s="737"/>
      <c r="S1801" s="753">
        <v>0</v>
      </c>
      <c r="T1801" s="820"/>
      <c r="U1801" s="776">
        <v>0</v>
      </c>
    </row>
    <row r="1802" spans="1:21" ht="14.4" customHeight="1" x14ac:dyDescent="0.3">
      <c r="A1802" s="736">
        <v>21</v>
      </c>
      <c r="B1802" s="737" t="s">
        <v>2715</v>
      </c>
      <c r="C1802" s="737" t="s">
        <v>3133</v>
      </c>
      <c r="D1802" s="818" t="s">
        <v>4784</v>
      </c>
      <c r="E1802" s="819" t="s">
        <v>3152</v>
      </c>
      <c r="F1802" s="737" t="s">
        <v>3126</v>
      </c>
      <c r="G1802" s="737" t="s">
        <v>3203</v>
      </c>
      <c r="H1802" s="737" t="s">
        <v>1499</v>
      </c>
      <c r="I1802" s="737" t="s">
        <v>1601</v>
      </c>
      <c r="J1802" s="737" t="s">
        <v>1602</v>
      </c>
      <c r="K1802" s="737" t="s">
        <v>2883</v>
      </c>
      <c r="L1802" s="738">
        <v>85.16</v>
      </c>
      <c r="M1802" s="738">
        <v>255.48</v>
      </c>
      <c r="N1802" s="737">
        <v>3</v>
      </c>
      <c r="O1802" s="820">
        <v>1</v>
      </c>
      <c r="P1802" s="738">
        <v>255.48</v>
      </c>
      <c r="Q1802" s="753">
        <v>1</v>
      </c>
      <c r="R1802" s="737">
        <v>3</v>
      </c>
      <c r="S1802" s="753">
        <v>1</v>
      </c>
      <c r="T1802" s="820">
        <v>1</v>
      </c>
      <c r="U1802" s="776">
        <v>1</v>
      </c>
    </row>
    <row r="1803" spans="1:21" ht="14.4" customHeight="1" x14ac:dyDescent="0.3">
      <c r="A1803" s="736">
        <v>21</v>
      </c>
      <c r="B1803" s="737" t="s">
        <v>2715</v>
      </c>
      <c r="C1803" s="737" t="s">
        <v>3133</v>
      </c>
      <c r="D1803" s="818" t="s">
        <v>4784</v>
      </c>
      <c r="E1803" s="819" t="s">
        <v>3152</v>
      </c>
      <c r="F1803" s="737" t="s">
        <v>3126</v>
      </c>
      <c r="G1803" s="737" t="s">
        <v>4719</v>
      </c>
      <c r="H1803" s="737" t="s">
        <v>555</v>
      </c>
      <c r="I1803" s="737" t="s">
        <v>4720</v>
      </c>
      <c r="J1803" s="737" t="s">
        <v>4721</v>
      </c>
      <c r="K1803" s="737" t="s">
        <v>4722</v>
      </c>
      <c r="L1803" s="738">
        <v>0</v>
      </c>
      <c r="M1803" s="738">
        <v>0</v>
      </c>
      <c r="N1803" s="737">
        <v>1</v>
      </c>
      <c r="O1803" s="820">
        <v>1</v>
      </c>
      <c r="P1803" s="738"/>
      <c r="Q1803" s="753"/>
      <c r="R1803" s="737"/>
      <c r="S1803" s="753">
        <v>0</v>
      </c>
      <c r="T1803" s="820"/>
      <c r="U1803" s="776">
        <v>0</v>
      </c>
    </row>
    <row r="1804" spans="1:21" ht="14.4" customHeight="1" x14ac:dyDescent="0.3">
      <c r="A1804" s="736">
        <v>21</v>
      </c>
      <c r="B1804" s="737" t="s">
        <v>2715</v>
      </c>
      <c r="C1804" s="737" t="s">
        <v>3133</v>
      </c>
      <c r="D1804" s="818" t="s">
        <v>4784</v>
      </c>
      <c r="E1804" s="819" t="s">
        <v>3152</v>
      </c>
      <c r="F1804" s="737" t="s">
        <v>3126</v>
      </c>
      <c r="G1804" s="737" t="s">
        <v>3589</v>
      </c>
      <c r="H1804" s="737" t="s">
        <v>555</v>
      </c>
      <c r="I1804" s="737" t="s">
        <v>710</v>
      </c>
      <c r="J1804" s="737" t="s">
        <v>711</v>
      </c>
      <c r="K1804" s="737" t="s">
        <v>3872</v>
      </c>
      <c r="L1804" s="738">
        <v>91.11</v>
      </c>
      <c r="M1804" s="738">
        <v>182.22</v>
      </c>
      <c r="N1804" s="737">
        <v>2</v>
      </c>
      <c r="O1804" s="820">
        <v>0.5</v>
      </c>
      <c r="P1804" s="738">
        <v>182.22</v>
      </c>
      <c r="Q1804" s="753">
        <v>1</v>
      </c>
      <c r="R1804" s="737">
        <v>2</v>
      </c>
      <c r="S1804" s="753">
        <v>1</v>
      </c>
      <c r="T1804" s="820">
        <v>0.5</v>
      </c>
      <c r="U1804" s="776">
        <v>1</v>
      </c>
    </row>
    <row r="1805" spans="1:21" ht="14.4" customHeight="1" x14ac:dyDescent="0.3">
      <c r="A1805" s="736">
        <v>21</v>
      </c>
      <c r="B1805" s="737" t="s">
        <v>2715</v>
      </c>
      <c r="C1805" s="737" t="s">
        <v>3133</v>
      </c>
      <c r="D1805" s="818" t="s">
        <v>4784</v>
      </c>
      <c r="E1805" s="819" t="s">
        <v>3152</v>
      </c>
      <c r="F1805" s="737" t="s">
        <v>3126</v>
      </c>
      <c r="G1805" s="737" t="s">
        <v>3589</v>
      </c>
      <c r="H1805" s="737" t="s">
        <v>555</v>
      </c>
      <c r="I1805" s="737" t="s">
        <v>4723</v>
      </c>
      <c r="J1805" s="737" t="s">
        <v>711</v>
      </c>
      <c r="K1805" s="737" t="s">
        <v>4724</v>
      </c>
      <c r="L1805" s="738">
        <v>45.56</v>
      </c>
      <c r="M1805" s="738">
        <v>45.56</v>
      </c>
      <c r="N1805" s="737">
        <v>1</v>
      </c>
      <c r="O1805" s="820">
        <v>0.5</v>
      </c>
      <c r="P1805" s="738">
        <v>45.56</v>
      </c>
      <c r="Q1805" s="753">
        <v>1</v>
      </c>
      <c r="R1805" s="737">
        <v>1</v>
      </c>
      <c r="S1805" s="753">
        <v>1</v>
      </c>
      <c r="T1805" s="820">
        <v>0.5</v>
      </c>
      <c r="U1805" s="776">
        <v>1</v>
      </c>
    </row>
    <row r="1806" spans="1:21" ht="14.4" customHeight="1" x14ac:dyDescent="0.3">
      <c r="A1806" s="736">
        <v>21</v>
      </c>
      <c r="B1806" s="737" t="s">
        <v>2715</v>
      </c>
      <c r="C1806" s="737" t="s">
        <v>3133</v>
      </c>
      <c r="D1806" s="818" t="s">
        <v>4784</v>
      </c>
      <c r="E1806" s="819" t="s">
        <v>3152</v>
      </c>
      <c r="F1806" s="737" t="s">
        <v>3126</v>
      </c>
      <c r="G1806" s="737" t="s">
        <v>3302</v>
      </c>
      <c r="H1806" s="737" t="s">
        <v>555</v>
      </c>
      <c r="I1806" s="737" t="s">
        <v>588</v>
      </c>
      <c r="J1806" s="737" t="s">
        <v>2932</v>
      </c>
      <c r="K1806" s="737" t="s">
        <v>3303</v>
      </c>
      <c r="L1806" s="738">
        <v>484.75</v>
      </c>
      <c r="M1806" s="738">
        <v>484.75</v>
      </c>
      <c r="N1806" s="737">
        <v>1</v>
      </c>
      <c r="O1806" s="820">
        <v>1</v>
      </c>
      <c r="P1806" s="738">
        <v>484.75</v>
      </c>
      <c r="Q1806" s="753">
        <v>1</v>
      </c>
      <c r="R1806" s="737">
        <v>1</v>
      </c>
      <c r="S1806" s="753">
        <v>1</v>
      </c>
      <c r="T1806" s="820">
        <v>1</v>
      </c>
      <c r="U1806" s="776">
        <v>1</v>
      </c>
    </row>
    <row r="1807" spans="1:21" ht="14.4" customHeight="1" x14ac:dyDescent="0.3">
      <c r="A1807" s="736">
        <v>21</v>
      </c>
      <c r="B1807" s="737" t="s">
        <v>2715</v>
      </c>
      <c r="C1807" s="737" t="s">
        <v>3133</v>
      </c>
      <c r="D1807" s="818" t="s">
        <v>4784</v>
      </c>
      <c r="E1807" s="819" t="s">
        <v>3152</v>
      </c>
      <c r="F1807" s="737" t="s">
        <v>3126</v>
      </c>
      <c r="G1807" s="737" t="s">
        <v>3224</v>
      </c>
      <c r="H1807" s="737" t="s">
        <v>555</v>
      </c>
      <c r="I1807" s="737" t="s">
        <v>806</v>
      </c>
      <c r="J1807" s="737" t="s">
        <v>807</v>
      </c>
      <c r="K1807" s="737" t="s">
        <v>3225</v>
      </c>
      <c r="L1807" s="738">
        <v>107.27</v>
      </c>
      <c r="M1807" s="738">
        <v>214.54</v>
      </c>
      <c r="N1807" s="737">
        <v>2</v>
      </c>
      <c r="O1807" s="820">
        <v>0.5</v>
      </c>
      <c r="P1807" s="738"/>
      <c r="Q1807" s="753">
        <v>0</v>
      </c>
      <c r="R1807" s="737"/>
      <c r="S1807" s="753">
        <v>0</v>
      </c>
      <c r="T1807" s="820"/>
      <c r="U1807" s="776">
        <v>0</v>
      </c>
    </row>
    <row r="1808" spans="1:21" ht="14.4" customHeight="1" x14ac:dyDescent="0.3">
      <c r="A1808" s="736">
        <v>21</v>
      </c>
      <c r="B1808" s="737" t="s">
        <v>2715</v>
      </c>
      <c r="C1808" s="737" t="s">
        <v>3133</v>
      </c>
      <c r="D1808" s="818" t="s">
        <v>4784</v>
      </c>
      <c r="E1808" s="819" t="s">
        <v>3152</v>
      </c>
      <c r="F1808" s="737" t="s">
        <v>3126</v>
      </c>
      <c r="G1808" s="737" t="s">
        <v>3224</v>
      </c>
      <c r="H1808" s="737" t="s">
        <v>555</v>
      </c>
      <c r="I1808" s="737" t="s">
        <v>3226</v>
      </c>
      <c r="J1808" s="737" t="s">
        <v>807</v>
      </c>
      <c r="K1808" s="737" t="s">
        <v>3225</v>
      </c>
      <c r="L1808" s="738">
        <v>107.27</v>
      </c>
      <c r="M1808" s="738">
        <v>214.54</v>
      </c>
      <c r="N1808" s="737">
        <v>2</v>
      </c>
      <c r="O1808" s="820">
        <v>1</v>
      </c>
      <c r="P1808" s="738">
        <v>107.27</v>
      </c>
      <c r="Q1808" s="753">
        <v>0.5</v>
      </c>
      <c r="R1808" s="737">
        <v>1</v>
      </c>
      <c r="S1808" s="753">
        <v>0.5</v>
      </c>
      <c r="T1808" s="820">
        <v>0.5</v>
      </c>
      <c r="U1808" s="776">
        <v>0.5</v>
      </c>
    </row>
    <row r="1809" spans="1:21" ht="14.4" customHeight="1" x14ac:dyDescent="0.3">
      <c r="A1809" s="736">
        <v>21</v>
      </c>
      <c r="B1809" s="737" t="s">
        <v>2715</v>
      </c>
      <c r="C1809" s="737" t="s">
        <v>3133</v>
      </c>
      <c r="D1809" s="818" t="s">
        <v>4784</v>
      </c>
      <c r="E1809" s="819" t="s">
        <v>3152</v>
      </c>
      <c r="F1809" s="737" t="s">
        <v>3126</v>
      </c>
      <c r="G1809" s="737" t="s">
        <v>3881</v>
      </c>
      <c r="H1809" s="737" t="s">
        <v>555</v>
      </c>
      <c r="I1809" s="737" t="s">
        <v>2009</v>
      </c>
      <c r="J1809" s="737" t="s">
        <v>4675</v>
      </c>
      <c r="K1809" s="737" t="s">
        <v>4676</v>
      </c>
      <c r="L1809" s="738">
        <v>0</v>
      </c>
      <c r="M1809" s="738">
        <v>0</v>
      </c>
      <c r="N1809" s="737">
        <v>10</v>
      </c>
      <c r="O1809" s="820">
        <v>6.5</v>
      </c>
      <c r="P1809" s="738">
        <v>0</v>
      </c>
      <c r="Q1809" s="753"/>
      <c r="R1809" s="737">
        <v>4</v>
      </c>
      <c r="S1809" s="753">
        <v>0.4</v>
      </c>
      <c r="T1809" s="820">
        <v>1.5</v>
      </c>
      <c r="U1809" s="776">
        <v>0.23076923076923078</v>
      </c>
    </row>
    <row r="1810" spans="1:21" ht="14.4" customHeight="1" x14ac:dyDescent="0.3">
      <c r="A1810" s="736">
        <v>21</v>
      </c>
      <c r="B1810" s="737" t="s">
        <v>2715</v>
      </c>
      <c r="C1810" s="737" t="s">
        <v>3133</v>
      </c>
      <c r="D1810" s="818" t="s">
        <v>4784</v>
      </c>
      <c r="E1810" s="819" t="s">
        <v>3152</v>
      </c>
      <c r="F1810" s="737" t="s">
        <v>3126</v>
      </c>
      <c r="G1810" s="737" t="s">
        <v>3530</v>
      </c>
      <c r="H1810" s="737" t="s">
        <v>555</v>
      </c>
      <c r="I1810" s="737" t="s">
        <v>4725</v>
      </c>
      <c r="J1810" s="737" t="s">
        <v>4726</v>
      </c>
      <c r="K1810" s="737" t="s">
        <v>4727</v>
      </c>
      <c r="L1810" s="738">
        <v>48.42</v>
      </c>
      <c r="M1810" s="738">
        <v>96.84</v>
      </c>
      <c r="N1810" s="737">
        <v>2</v>
      </c>
      <c r="O1810" s="820">
        <v>0.5</v>
      </c>
      <c r="P1810" s="738"/>
      <c r="Q1810" s="753">
        <v>0</v>
      </c>
      <c r="R1810" s="737"/>
      <c r="S1810" s="753">
        <v>0</v>
      </c>
      <c r="T1810" s="820"/>
      <c r="U1810" s="776">
        <v>0</v>
      </c>
    </row>
    <row r="1811" spans="1:21" ht="14.4" customHeight="1" x14ac:dyDescent="0.3">
      <c r="A1811" s="736">
        <v>21</v>
      </c>
      <c r="B1811" s="737" t="s">
        <v>2715</v>
      </c>
      <c r="C1811" s="737" t="s">
        <v>3133</v>
      </c>
      <c r="D1811" s="818" t="s">
        <v>4784</v>
      </c>
      <c r="E1811" s="819" t="s">
        <v>3152</v>
      </c>
      <c r="F1811" s="737" t="s">
        <v>3126</v>
      </c>
      <c r="G1811" s="737" t="s">
        <v>4728</v>
      </c>
      <c r="H1811" s="737" t="s">
        <v>555</v>
      </c>
      <c r="I1811" s="737" t="s">
        <v>4729</v>
      </c>
      <c r="J1811" s="737" t="s">
        <v>4730</v>
      </c>
      <c r="K1811" s="737" t="s">
        <v>3005</v>
      </c>
      <c r="L1811" s="738">
        <v>0</v>
      </c>
      <c r="M1811" s="738">
        <v>0</v>
      </c>
      <c r="N1811" s="737">
        <v>1</v>
      </c>
      <c r="O1811" s="820">
        <v>1</v>
      </c>
      <c r="P1811" s="738">
        <v>0</v>
      </c>
      <c r="Q1811" s="753"/>
      <c r="R1811" s="737">
        <v>1</v>
      </c>
      <c r="S1811" s="753">
        <v>1</v>
      </c>
      <c r="T1811" s="820">
        <v>1</v>
      </c>
      <c r="U1811" s="776">
        <v>1</v>
      </c>
    </row>
    <row r="1812" spans="1:21" ht="14.4" customHeight="1" x14ac:dyDescent="0.3">
      <c r="A1812" s="736">
        <v>21</v>
      </c>
      <c r="B1812" s="737" t="s">
        <v>2715</v>
      </c>
      <c r="C1812" s="737" t="s">
        <v>3133</v>
      </c>
      <c r="D1812" s="818" t="s">
        <v>4784</v>
      </c>
      <c r="E1812" s="819" t="s">
        <v>3152</v>
      </c>
      <c r="F1812" s="737" t="s">
        <v>3126</v>
      </c>
      <c r="G1812" s="737" t="s">
        <v>3490</v>
      </c>
      <c r="H1812" s="737" t="s">
        <v>555</v>
      </c>
      <c r="I1812" s="737" t="s">
        <v>1773</v>
      </c>
      <c r="J1812" s="737" t="s">
        <v>1774</v>
      </c>
      <c r="K1812" s="737" t="s">
        <v>3491</v>
      </c>
      <c r="L1812" s="738">
        <v>48.09</v>
      </c>
      <c r="M1812" s="738">
        <v>192.36</v>
      </c>
      <c r="N1812" s="737">
        <v>4</v>
      </c>
      <c r="O1812" s="820">
        <v>3</v>
      </c>
      <c r="P1812" s="738">
        <v>144.27000000000001</v>
      </c>
      <c r="Q1812" s="753">
        <v>0.75</v>
      </c>
      <c r="R1812" s="737">
        <v>3</v>
      </c>
      <c r="S1812" s="753">
        <v>0.75</v>
      </c>
      <c r="T1812" s="820">
        <v>2</v>
      </c>
      <c r="U1812" s="776">
        <v>0.66666666666666663</v>
      </c>
    </row>
    <row r="1813" spans="1:21" ht="14.4" customHeight="1" x14ac:dyDescent="0.3">
      <c r="A1813" s="736">
        <v>21</v>
      </c>
      <c r="B1813" s="737" t="s">
        <v>2715</v>
      </c>
      <c r="C1813" s="737" t="s">
        <v>3133</v>
      </c>
      <c r="D1813" s="818" t="s">
        <v>4784</v>
      </c>
      <c r="E1813" s="819" t="s">
        <v>3152</v>
      </c>
      <c r="F1813" s="737" t="s">
        <v>3126</v>
      </c>
      <c r="G1813" s="737" t="s">
        <v>4172</v>
      </c>
      <c r="H1813" s="737" t="s">
        <v>555</v>
      </c>
      <c r="I1813" s="737" t="s">
        <v>1881</v>
      </c>
      <c r="J1813" s="737" t="s">
        <v>1057</v>
      </c>
      <c r="K1813" s="737" t="s">
        <v>4173</v>
      </c>
      <c r="L1813" s="738">
        <v>27.28</v>
      </c>
      <c r="M1813" s="738">
        <v>27.28</v>
      </c>
      <c r="N1813" s="737">
        <v>1</v>
      </c>
      <c r="O1813" s="820">
        <v>0.5</v>
      </c>
      <c r="P1813" s="738">
        <v>27.28</v>
      </c>
      <c r="Q1813" s="753">
        <v>1</v>
      </c>
      <c r="R1813" s="737">
        <v>1</v>
      </c>
      <c r="S1813" s="753">
        <v>1</v>
      </c>
      <c r="T1813" s="820">
        <v>0.5</v>
      </c>
      <c r="U1813" s="776">
        <v>1</v>
      </c>
    </row>
    <row r="1814" spans="1:21" ht="14.4" customHeight="1" x14ac:dyDescent="0.3">
      <c r="A1814" s="736">
        <v>21</v>
      </c>
      <c r="B1814" s="737" t="s">
        <v>2715</v>
      </c>
      <c r="C1814" s="737" t="s">
        <v>3133</v>
      </c>
      <c r="D1814" s="818" t="s">
        <v>4784</v>
      </c>
      <c r="E1814" s="819" t="s">
        <v>3152</v>
      </c>
      <c r="F1814" s="737" t="s">
        <v>3126</v>
      </c>
      <c r="G1814" s="737" t="s">
        <v>4731</v>
      </c>
      <c r="H1814" s="737" t="s">
        <v>555</v>
      </c>
      <c r="I1814" s="737" t="s">
        <v>1146</v>
      </c>
      <c r="J1814" s="737" t="s">
        <v>741</v>
      </c>
      <c r="K1814" s="737" t="s">
        <v>4732</v>
      </c>
      <c r="L1814" s="738">
        <v>0</v>
      </c>
      <c r="M1814" s="738">
        <v>0</v>
      </c>
      <c r="N1814" s="737">
        <v>1</v>
      </c>
      <c r="O1814" s="820">
        <v>1</v>
      </c>
      <c r="P1814" s="738"/>
      <c r="Q1814" s="753"/>
      <c r="R1814" s="737"/>
      <c r="S1814" s="753">
        <v>0</v>
      </c>
      <c r="T1814" s="820"/>
      <c r="U1814" s="776">
        <v>0</v>
      </c>
    </row>
    <row r="1815" spans="1:21" ht="14.4" customHeight="1" x14ac:dyDescent="0.3">
      <c r="A1815" s="736">
        <v>21</v>
      </c>
      <c r="B1815" s="737" t="s">
        <v>2715</v>
      </c>
      <c r="C1815" s="737" t="s">
        <v>3133</v>
      </c>
      <c r="D1815" s="818" t="s">
        <v>4784</v>
      </c>
      <c r="E1815" s="819" t="s">
        <v>3152</v>
      </c>
      <c r="F1815" s="737" t="s">
        <v>3126</v>
      </c>
      <c r="G1815" s="737" t="s">
        <v>3380</v>
      </c>
      <c r="H1815" s="737" t="s">
        <v>555</v>
      </c>
      <c r="I1815" s="737" t="s">
        <v>4096</v>
      </c>
      <c r="J1815" s="737" t="s">
        <v>3382</v>
      </c>
      <c r="K1815" s="737" t="s">
        <v>3492</v>
      </c>
      <c r="L1815" s="738">
        <v>0</v>
      </c>
      <c r="M1815" s="738">
        <v>0</v>
      </c>
      <c r="N1815" s="737">
        <v>1</v>
      </c>
      <c r="O1815" s="820">
        <v>1</v>
      </c>
      <c r="P1815" s="738"/>
      <c r="Q1815" s="753"/>
      <c r="R1815" s="737"/>
      <c r="S1815" s="753">
        <v>0</v>
      </c>
      <c r="T1815" s="820"/>
      <c r="U1815" s="776">
        <v>0</v>
      </c>
    </row>
    <row r="1816" spans="1:21" ht="14.4" customHeight="1" x14ac:dyDescent="0.3">
      <c r="A1816" s="736">
        <v>21</v>
      </c>
      <c r="B1816" s="737" t="s">
        <v>2715</v>
      </c>
      <c r="C1816" s="737" t="s">
        <v>3133</v>
      </c>
      <c r="D1816" s="818" t="s">
        <v>4784</v>
      </c>
      <c r="E1816" s="819" t="s">
        <v>3152</v>
      </c>
      <c r="F1816" s="737" t="s">
        <v>3126</v>
      </c>
      <c r="G1816" s="737" t="s">
        <v>3496</v>
      </c>
      <c r="H1816" s="737" t="s">
        <v>1499</v>
      </c>
      <c r="I1816" s="737" t="s">
        <v>3497</v>
      </c>
      <c r="J1816" s="737" t="s">
        <v>3498</v>
      </c>
      <c r="K1816" s="737" t="s">
        <v>3499</v>
      </c>
      <c r="L1816" s="738">
        <v>550.39</v>
      </c>
      <c r="M1816" s="738">
        <v>4953.51</v>
      </c>
      <c r="N1816" s="737">
        <v>9</v>
      </c>
      <c r="O1816" s="820">
        <v>3</v>
      </c>
      <c r="P1816" s="738">
        <v>3302.34</v>
      </c>
      <c r="Q1816" s="753">
        <v>0.66666666666666663</v>
      </c>
      <c r="R1816" s="737">
        <v>6</v>
      </c>
      <c r="S1816" s="753">
        <v>0.66666666666666663</v>
      </c>
      <c r="T1816" s="820">
        <v>2</v>
      </c>
      <c r="U1816" s="776">
        <v>0.66666666666666663</v>
      </c>
    </row>
    <row r="1817" spans="1:21" ht="14.4" customHeight="1" x14ac:dyDescent="0.3">
      <c r="A1817" s="736">
        <v>21</v>
      </c>
      <c r="B1817" s="737" t="s">
        <v>2715</v>
      </c>
      <c r="C1817" s="737" t="s">
        <v>3133</v>
      </c>
      <c r="D1817" s="818" t="s">
        <v>4784</v>
      </c>
      <c r="E1817" s="819" t="s">
        <v>3152</v>
      </c>
      <c r="F1817" s="737" t="s">
        <v>3126</v>
      </c>
      <c r="G1817" s="737" t="s">
        <v>3771</v>
      </c>
      <c r="H1817" s="737" t="s">
        <v>1499</v>
      </c>
      <c r="I1817" s="737" t="s">
        <v>4194</v>
      </c>
      <c r="J1817" s="737" t="s">
        <v>4195</v>
      </c>
      <c r="K1817" s="737" t="s">
        <v>4196</v>
      </c>
      <c r="L1817" s="738">
        <v>79.03</v>
      </c>
      <c r="M1817" s="738">
        <v>79.03</v>
      </c>
      <c r="N1817" s="737">
        <v>1</v>
      </c>
      <c r="O1817" s="820">
        <v>1</v>
      </c>
      <c r="P1817" s="738"/>
      <c r="Q1817" s="753">
        <v>0</v>
      </c>
      <c r="R1817" s="737"/>
      <c r="S1817" s="753">
        <v>0</v>
      </c>
      <c r="T1817" s="820"/>
      <c r="U1817" s="776">
        <v>0</v>
      </c>
    </row>
    <row r="1818" spans="1:21" ht="14.4" customHeight="1" x14ac:dyDescent="0.3">
      <c r="A1818" s="736">
        <v>21</v>
      </c>
      <c r="B1818" s="737" t="s">
        <v>2715</v>
      </c>
      <c r="C1818" s="737" t="s">
        <v>3133</v>
      </c>
      <c r="D1818" s="818" t="s">
        <v>4784</v>
      </c>
      <c r="E1818" s="819" t="s">
        <v>3152</v>
      </c>
      <c r="F1818" s="737" t="s">
        <v>3126</v>
      </c>
      <c r="G1818" s="737" t="s">
        <v>3240</v>
      </c>
      <c r="H1818" s="737" t="s">
        <v>555</v>
      </c>
      <c r="I1818" s="737" t="s">
        <v>875</v>
      </c>
      <c r="J1818" s="737" t="s">
        <v>876</v>
      </c>
      <c r="K1818" s="737" t="s">
        <v>3241</v>
      </c>
      <c r="L1818" s="738">
        <v>53.57</v>
      </c>
      <c r="M1818" s="738">
        <v>107.14</v>
      </c>
      <c r="N1818" s="737">
        <v>2</v>
      </c>
      <c r="O1818" s="820">
        <v>0.5</v>
      </c>
      <c r="P1818" s="738"/>
      <c r="Q1818" s="753">
        <v>0</v>
      </c>
      <c r="R1818" s="737"/>
      <c r="S1818" s="753">
        <v>0</v>
      </c>
      <c r="T1818" s="820"/>
      <c r="U1818" s="776">
        <v>0</v>
      </c>
    </row>
    <row r="1819" spans="1:21" ht="14.4" customHeight="1" x14ac:dyDescent="0.3">
      <c r="A1819" s="736">
        <v>21</v>
      </c>
      <c r="B1819" s="737" t="s">
        <v>2715</v>
      </c>
      <c r="C1819" s="737" t="s">
        <v>3133</v>
      </c>
      <c r="D1819" s="818" t="s">
        <v>4784</v>
      </c>
      <c r="E1819" s="819" t="s">
        <v>3152</v>
      </c>
      <c r="F1819" s="737" t="s">
        <v>3126</v>
      </c>
      <c r="G1819" s="737" t="s">
        <v>3181</v>
      </c>
      <c r="H1819" s="737" t="s">
        <v>1499</v>
      </c>
      <c r="I1819" s="737" t="s">
        <v>3250</v>
      </c>
      <c r="J1819" s="737" t="s">
        <v>1535</v>
      </c>
      <c r="K1819" s="737" t="s">
        <v>3251</v>
      </c>
      <c r="L1819" s="738">
        <v>1385.62</v>
      </c>
      <c r="M1819" s="738">
        <v>4156.8599999999997</v>
      </c>
      <c r="N1819" s="737">
        <v>3</v>
      </c>
      <c r="O1819" s="820">
        <v>1</v>
      </c>
      <c r="P1819" s="738">
        <v>4156.8599999999997</v>
      </c>
      <c r="Q1819" s="753">
        <v>1</v>
      </c>
      <c r="R1819" s="737">
        <v>3</v>
      </c>
      <c r="S1819" s="753">
        <v>1</v>
      </c>
      <c r="T1819" s="820">
        <v>1</v>
      </c>
      <c r="U1819" s="776">
        <v>1</v>
      </c>
    </row>
    <row r="1820" spans="1:21" ht="14.4" customHeight="1" x14ac:dyDescent="0.3">
      <c r="A1820" s="736">
        <v>21</v>
      </c>
      <c r="B1820" s="737" t="s">
        <v>2715</v>
      </c>
      <c r="C1820" s="737" t="s">
        <v>3133</v>
      </c>
      <c r="D1820" s="818" t="s">
        <v>4784</v>
      </c>
      <c r="E1820" s="819" t="s">
        <v>3152</v>
      </c>
      <c r="F1820" s="737" t="s">
        <v>3126</v>
      </c>
      <c r="G1820" s="737" t="s">
        <v>3257</v>
      </c>
      <c r="H1820" s="737" t="s">
        <v>555</v>
      </c>
      <c r="I1820" s="737" t="s">
        <v>3258</v>
      </c>
      <c r="J1820" s="737" t="s">
        <v>1468</v>
      </c>
      <c r="K1820" s="737" t="s">
        <v>2824</v>
      </c>
      <c r="L1820" s="738">
        <v>93.71</v>
      </c>
      <c r="M1820" s="738">
        <v>93.71</v>
      </c>
      <c r="N1820" s="737">
        <v>1</v>
      </c>
      <c r="O1820" s="820">
        <v>1</v>
      </c>
      <c r="P1820" s="738"/>
      <c r="Q1820" s="753">
        <v>0</v>
      </c>
      <c r="R1820" s="737"/>
      <c r="S1820" s="753">
        <v>0</v>
      </c>
      <c r="T1820" s="820"/>
      <c r="U1820" s="776">
        <v>0</v>
      </c>
    </row>
    <row r="1821" spans="1:21" ht="14.4" customHeight="1" x14ac:dyDescent="0.3">
      <c r="A1821" s="736">
        <v>21</v>
      </c>
      <c r="B1821" s="737" t="s">
        <v>2715</v>
      </c>
      <c r="C1821" s="737" t="s">
        <v>3133</v>
      </c>
      <c r="D1821" s="818" t="s">
        <v>4784</v>
      </c>
      <c r="E1821" s="819" t="s">
        <v>3152</v>
      </c>
      <c r="F1821" s="737" t="s">
        <v>3126</v>
      </c>
      <c r="G1821" s="737" t="s">
        <v>3257</v>
      </c>
      <c r="H1821" s="737" t="s">
        <v>555</v>
      </c>
      <c r="I1821" s="737" t="s">
        <v>3548</v>
      </c>
      <c r="J1821" s="737" t="s">
        <v>1468</v>
      </c>
      <c r="K1821" s="737" t="s">
        <v>2824</v>
      </c>
      <c r="L1821" s="738">
        <v>57.64</v>
      </c>
      <c r="M1821" s="738">
        <v>57.64</v>
      </c>
      <c r="N1821" s="737">
        <v>1</v>
      </c>
      <c r="O1821" s="820">
        <v>1</v>
      </c>
      <c r="P1821" s="738"/>
      <c r="Q1821" s="753">
        <v>0</v>
      </c>
      <c r="R1821" s="737"/>
      <c r="S1821" s="753">
        <v>0</v>
      </c>
      <c r="T1821" s="820"/>
      <c r="U1821" s="776">
        <v>0</v>
      </c>
    </row>
    <row r="1822" spans="1:21" ht="14.4" customHeight="1" x14ac:dyDescent="0.3">
      <c r="A1822" s="736">
        <v>21</v>
      </c>
      <c r="B1822" s="737" t="s">
        <v>2715</v>
      </c>
      <c r="C1822" s="737" t="s">
        <v>3133</v>
      </c>
      <c r="D1822" s="818" t="s">
        <v>4784</v>
      </c>
      <c r="E1822" s="819" t="s">
        <v>3152</v>
      </c>
      <c r="F1822" s="737" t="s">
        <v>3126</v>
      </c>
      <c r="G1822" s="737" t="s">
        <v>3266</v>
      </c>
      <c r="H1822" s="737" t="s">
        <v>555</v>
      </c>
      <c r="I1822" s="737" t="s">
        <v>4733</v>
      </c>
      <c r="J1822" s="737" t="s">
        <v>2986</v>
      </c>
      <c r="K1822" s="737" t="s">
        <v>4734</v>
      </c>
      <c r="L1822" s="738">
        <v>0</v>
      </c>
      <c r="M1822" s="738">
        <v>0</v>
      </c>
      <c r="N1822" s="737">
        <v>1</v>
      </c>
      <c r="O1822" s="820">
        <v>1</v>
      </c>
      <c r="P1822" s="738">
        <v>0</v>
      </c>
      <c r="Q1822" s="753"/>
      <c r="R1822" s="737">
        <v>1</v>
      </c>
      <c r="S1822" s="753">
        <v>1</v>
      </c>
      <c r="T1822" s="820">
        <v>1</v>
      </c>
      <c r="U1822" s="776">
        <v>1</v>
      </c>
    </row>
    <row r="1823" spans="1:21" ht="14.4" customHeight="1" x14ac:dyDescent="0.3">
      <c r="A1823" s="736">
        <v>21</v>
      </c>
      <c r="B1823" s="737" t="s">
        <v>2715</v>
      </c>
      <c r="C1823" s="737" t="s">
        <v>3133</v>
      </c>
      <c r="D1823" s="818" t="s">
        <v>4784</v>
      </c>
      <c r="E1823" s="819" t="s">
        <v>3152</v>
      </c>
      <c r="F1823" s="737" t="s">
        <v>3126</v>
      </c>
      <c r="G1823" s="737" t="s">
        <v>3266</v>
      </c>
      <c r="H1823" s="737" t="s">
        <v>1499</v>
      </c>
      <c r="I1823" s="737" t="s">
        <v>2293</v>
      </c>
      <c r="J1823" s="737" t="s">
        <v>2986</v>
      </c>
      <c r="K1823" s="737" t="s">
        <v>2987</v>
      </c>
      <c r="L1823" s="738">
        <v>668.54</v>
      </c>
      <c r="M1823" s="738">
        <v>1337.08</v>
      </c>
      <c r="N1823" s="737">
        <v>2</v>
      </c>
      <c r="O1823" s="820">
        <v>2</v>
      </c>
      <c r="P1823" s="738">
        <v>1337.08</v>
      </c>
      <c r="Q1823" s="753">
        <v>1</v>
      </c>
      <c r="R1823" s="737">
        <v>2</v>
      </c>
      <c r="S1823" s="753">
        <v>1</v>
      </c>
      <c r="T1823" s="820">
        <v>2</v>
      </c>
      <c r="U1823" s="776">
        <v>1</v>
      </c>
    </row>
    <row r="1824" spans="1:21" ht="14.4" customHeight="1" x14ac:dyDescent="0.3">
      <c r="A1824" s="736">
        <v>21</v>
      </c>
      <c r="B1824" s="737" t="s">
        <v>2715</v>
      </c>
      <c r="C1824" s="737" t="s">
        <v>3133</v>
      </c>
      <c r="D1824" s="818" t="s">
        <v>4784</v>
      </c>
      <c r="E1824" s="819" t="s">
        <v>3152</v>
      </c>
      <c r="F1824" s="737" t="s">
        <v>3126</v>
      </c>
      <c r="G1824" s="737" t="s">
        <v>3182</v>
      </c>
      <c r="H1824" s="737" t="s">
        <v>555</v>
      </c>
      <c r="I1824" s="737" t="s">
        <v>1344</v>
      </c>
      <c r="J1824" s="737" t="s">
        <v>1345</v>
      </c>
      <c r="K1824" s="737" t="s">
        <v>3184</v>
      </c>
      <c r="L1824" s="738">
        <v>108.44</v>
      </c>
      <c r="M1824" s="738">
        <v>325.32</v>
      </c>
      <c r="N1824" s="737">
        <v>3</v>
      </c>
      <c r="O1824" s="820">
        <v>2</v>
      </c>
      <c r="P1824" s="738">
        <v>216.88</v>
      </c>
      <c r="Q1824" s="753">
        <v>0.66666666666666663</v>
      </c>
      <c r="R1824" s="737">
        <v>2</v>
      </c>
      <c r="S1824" s="753">
        <v>0.66666666666666663</v>
      </c>
      <c r="T1824" s="820">
        <v>1</v>
      </c>
      <c r="U1824" s="776">
        <v>0.5</v>
      </c>
    </row>
    <row r="1825" spans="1:21" ht="14.4" customHeight="1" x14ac:dyDescent="0.3">
      <c r="A1825" s="736">
        <v>21</v>
      </c>
      <c r="B1825" s="737" t="s">
        <v>2715</v>
      </c>
      <c r="C1825" s="737" t="s">
        <v>3133</v>
      </c>
      <c r="D1825" s="818" t="s">
        <v>4784</v>
      </c>
      <c r="E1825" s="819" t="s">
        <v>3152</v>
      </c>
      <c r="F1825" s="737" t="s">
        <v>3126</v>
      </c>
      <c r="G1825" s="737" t="s">
        <v>3182</v>
      </c>
      <c r="H1825" s="737" t="s">
        <v>555</v>
      </c>
      <c r="I1825" s="737" t="s">
        <v>3183</v>
      </c>
      <c r="J1825" s="737" t="s">
        <v>1345</v>
      </c>
      <c r="K1825" s="737" t="s">
        <v>3184</v>
      </c>
      <c r="L1825" s="738">
        <v>52.61</v>
      </c>
      <c r="M1825" s="738">
        <v>52.61</v>
      </c>
      <c r="N1825" s="737">
        <v>1</v>
      </c>
      <c r="O1825" s="820">
        <v>1</v>
      </c>
      <c r="P1825" s="738"/>
      <c r="Q1825" s="753">
        <v>0</v>
      </c>
      <c r="R1825" s="737"/>
      <c r="S1825" s="753">
        <v>0</v>
      </c>
      <c r="T1825" s="820"/>
      <c r="U1825" s="776">
        <v>0</v>
      </c>
    </row>
    <row r="1826" spans="1:21" ht="14.4" customHeight="1" x14ac:dyDescent="0.3">
      <c r="A1826" s="736">
        <v>21</v>
      </c>
      <c r="B1826" s="737" t="s">
        <v>2715</v>
      </c>
      <c r="C1826" s="737" t="s">
        <v>3133</v>
      </c>
      <c r="D1826" s="818" t="s">
        <v>4784</v>
      </c>
      <c r="E1826" s="819" t="s">
        <v>3152</v>
      </c>
      <c r="F1826" s="737" t="s">
        <v>3126</v>
      </c>
      <c r="G1826" s="737" t="s">
        <v>3521</v>
      </c>
      <c r="H1826" s="737" t="s">
        <v>1499</v>
      </c>
      <c r="I1826" s="737" t="s">
        <v>1647</v>
      </c>
      <c r="J1826" s="737" t="s">
        <v>2916</v>
      </c>
      <c r="K1826" s="737" t="s">
        <v>2917</v>
      </c>
      <c r="L1826" s="738">
        <v>502.31</v>
      </c>
      <c r="M1826" s="738">
        <v>5525.41</v>
      </c>
      <c r="N1826" s="737">
        <v>11</v>
      </c>
      <c r="O1826" s="820">
        <v>10.5</v>
      </c>
      <c r="P1826" s="738">
        <v>3516.17</v>
      </c>
      <c r="Q1826" s="753">
        <v>0.63636363636363635</v>
      </c>
      <c r="R1826" s="737">
        <v>7</v>
      </c>
      <c r="S1826" s="753">
        <v>0.63636363636363635</v>
      </c>
      <c r="T1826" s="820">
        <v>7</v>
      </c>
      <c r="U1826" s="776">
        <v>0.66666666666666663</v>
      </c>
    </row>
    <row r="1827" spans="1:21" ht="14.4" customHeight="1" x14ac:dyDescent="0.3">
      <c r="A1827" s="736">
        <v>21</v>
      </c>
      <c r="B1827" s="737" t="s">
        <v>2715</v>
      </c>
      <c r="C1827" s="737" t="s">
        <v>3133</v>
      </c>
      <c r="D1827" s="818" t="s">
        <v>4784</v>
      </c>
      <c r="E1827" s="819" t="s">
        <v>3152</v>
      </c>
      <c r="F1827" s="737" t="s">
        <v>3126</v>
      </c>
      <c r="G1827" s="737" t="s">
        <v>3782</v>
      </c>
      <c r="H1827" s="737" t="s">
        <v>555</v>
      </c>
      <c r="I1827" s="737" t="s">
        <v>4735</v>
      </c>
      <c r="J1827" s="737" t="s">
        <v>4736</v>
      </c>
      <c r="K1827" s="737" t="s">
        <v>4737</v>
      </c>
      <c r="L1827" s="738">
        <v>329.88</v>
      </c>
      <c r="M1827" s="738">
        <v>329.88</v>
      </c>
      <c r="N1827" s="737">
        <v>1</v>
      </c>
      <c r="O1827" s="820">
        <v>1</v>
      </c>
      <c r="P1827" s="738"/>
      <c r="Q1827" s="753">
        <v>0</v>
      </c>
      <c r="R1827" s="737"/>
      <c r="S1827" s="753">
        <v>0</v>
      </c>
      <c r="T1827" s="820"/>
      <c r="U1827" s="776">
        <v>0</v>
      </c>
    </row>
    <row r="1828" spans="1:21" ht="14.4" customHeight="1" x14ac:dyDescent="0.3">
      <c r="A1828" s="736">
        <v>21</v>
      </c>
      <c r="B1828" s="737" t="s">
        <v>2715</v>
      </c>
      <c r="C1828" s="737" t="s">
        <v>3133</v>
      </c>
      <c r="D1828" s="818" t="s">
        <v>4784</v>
      </c>
      <c r="E1828" s="819" t="s">
        <v>3152</v>
      </c>
      <c r="F1828" s="737" t="s">
        <v>3126</v>
      </c>
      <c r="G1828" s="737" t="s">
        <v>3792</v>
      </c>
      <c r="H1828" s="737" t="s">
        <v>555</v>
      </c>
      <c r="I1828" s="737" t="s">
        <v>4259</v>
      </c>
      <c r="J1828" s="737" t="s">
        <v>4260</v>
      </c>
      <c r="K1828" s="737" t="s">
        <v>4261</v>
      </c>
      <c r="L1828" s="738">
        <v>31.32</v>
      </c>
      <c r="M1828" s="738">
        <v>31.32</v>
      </c>
      <c r="N1828" s="737">
        <v>1</v>
      </c>
      <c r="O1828" s="820">
        <v>0.5</v>
      </c>
      <c r="P1828" s="738">
        <v>31.32</v>
      </c>
      <c r="Q1828" s="753">
        <v>1</v>
      </c>
      <c r="R1828" s="737">
        <v>1</v>
      </c>
      <c r="S1828" s="753">
        <v>1</v>
      </c>
      <c r="T1828" s="820">
        <v>0.5</v>
      </c>
      <c r="U1828" s="776">
        <v>1</v>
      </c>
    </row>
    <row r="1829" spans="1:21" ht="14.4" customHeight="1" x14ac:dyDescent="0.3">
      <c r="A1829" s="736">
        <v>21</v>
      </c>
      <c r="B1829" s="737" t="s">
        <v>2715</v>
      </c>
      <c r="C1829" s="737" t="s">
        <v>3133</v>
      </c>
      <c r="D1829" s="818" t="s">
        <v>4784</v>
      </c>
      <c r="E1829" s="819" t="s">
        <v>3152</v>
      </c>
      <c r="F1829" s="737" t="s">
        <v>3126</v>
      </c>
      <c r="G1829" s="737" t="s">
        <v>3792</v>
      </c>
      <c r="H1829" s="737" t="s">
        <v>555</v>
      </c>
      <c r="I1829" s="737" t="s">
        <v>4738</v>
      </c>
      <c r="J1829" s="737" t="s">
        <v>3914</v>
      </c>
      <c r="K1829" s="737" t="s">
        <v>4739</v>
      </c>
      <c r="L1829" s="738">
        <v>31.32</v>
      </c>
      <c r="M1829" s="738">
        <v>31.32</v>
      </c>
      <c r="N1829" s="737">
        <v>1</v>
      </c>
      <c r="O1829" s="820">
        <v>1</v>
      </c>
      <c r="P1829" s="738"/>
      <c r="Q1829" s="753">
        <v>0</v>
      </c>
      <c r="R1829" s="737"/>
      <c r="S1829" s="753">
        <v>0</v>
      </c>
      <c r="T1829" s="820"/>
      <c r="U1829" s="776">
        <v>0</v>
      </c>
    </row>
    <row r="1830" spans="1:21" ht="14.4" customHeight="1" x14ac:dyDescent="0.3">
      <c r="A1830" s="736">
        <v>21</v>
      </c>
      <c r="B1830" s="737" t="s">
        <v>2715</v>
      </c>
      <c r="C1830" s="737" t="s">
        <v>3133</v>
      </c>
      <c r="D1830" s="818" t="s">
        <v>4784</v>
      </c>
      <c r="E1830" s="819" t="s">
        <v>3152</v>
      </c>
      <c r="F1830" s="737" t="s">
        <v>3126</v>
      </c>
      <c r="G1830" s="737" t="s">
        <v>4740</v>
      </c>
      <c r="H1830" s="737" t="s">
        <v>555</v>
      </c>
      <c r="I1830" s="737" t="s">
        <v>4741</v>
      </c>
      <c r="J1830" s="737" t="s">
        <v>4742</v>
      </c>
      <c r="K1830" s="737" t="s">
        <v>4015</v>
      </c>
      <c r="L1830" s="738">
        <v>156.26</v>
      </c>
      <c r="M1830" s="738">
        <v>312.52</v>
      </c>
      <c r="N1830" s="737">
        <v>2</v>
      </c>
      <c r="O1830" s="820">
        <v>2</v>
      </c>
      <c r="P1830" s="738">
        <v>156.26</v>
      </c>
      <c r="Q1830" s="753">
        <v>0.5</v>
      </c>
      <c r="R1830" s="737">
        <v>1</v>
      </c>
      <c r="S1830" s="753">
        <v>0.5</v>
      </c>
      <c r="T1830" s="820">
        <v>1</v>
      </c>
      <c r="U1830" s="776">
        <v>0.5</v>
      </c>
    </row>
    <row r="1831" spans="1:21" ht="14.4" customHeight="1" x14ac:dyDescent="0.3">
      <c r="A1831" s="736">
        <v>21</v>
      </c>
      <c r="B1831" s="737" t="s">
        <v>2715</v>
      </c>
      <c r="C1831" s="737" t="s">
        <v>3133</v>
      </c>
      <c r="D1831" s="818" t="s">
        <v>4784</v>
      </c>
      <c r="E1831" s="819" t="s">
        <v>3152</v>
      </c>
      <c r="F1831" s="737" t="s">
        <v>3126</v>
      </c>
      <c r="G1831" s="737" t="s">
        <v>3338</v>
      </c>
      <c r="H1831" s="737" t="s">
        <v>1499</v>
      </c>
      <c r="I1831" s="737" t="s">
        <v>3339</v>
      </c>
      <c r="J1831" s="737" t="s">
        <v>1699</v>
      </c>
      <c r="K1831" s="737" t="s">
        <v>3340</v>
      </c>
      <c r="L1831" s="738">
        <v>0</v>
      </c>
      <c r="M1831" s="738">
        <v>0</v>
      </c>
      <c r="N1831" s="737">
        <v>1</v>
      </c>
      <c r="O1831" s="820">
        <v>1</v>
      </c>
      <c r="P1831" s="738">
        <v>0</v>
      </c>
      <c r="Q1831" s="753"/>
      <c r="R1831" s="737">
        <v>1</v>
      </c>
      <c r="S1831" s="753">
        <v>1</v>
      </c>
      <c r="T1831" s="820">
        <v>1</v>
      </c>
      <c r="U1831" s="776">
        <v>1</v>
      </c>
    </row>
    <row r="1832" spans="1:21" ht="14.4" customHeight="1" x14ac:dyDescent="0.3">
      <c r="A1832" s="736">
        <v>21</v>
      </c>
      <c r="B1832" s="737" t="s">
        <v>2715</v>
      </c>
      <c r="C1832" s="737" t="s">
        <v>3133</v>
      </c>
      <c r="D1832" s="818" t="s">
        <v>4784</v>
      </c>
      <c r="E1832" s="819" t="s">
        <v>3152</v>
      </c>
      <c r="F1832" s="737" t="s">
        <v>3126</v>
      </c>
      <c r="G1832" s="737" t="s">
        <v>3338</v>
      </c>
      <c r="H1832" s="737" t="s">
        <v>555</v>
      </c>
      <c r="I1832" s="737" t="s">
        <v>3723</v>
      </c>
      <c r="J1832" s="737" t="s">
        <v>3721</v>
      </c>
      <c r="K1832" s="737" t="s">
        <v>3340</v>
      </c>
      <c r="L1832" s="738">
        <v>0</v>
      </c>
      <c r="M1832" s="738">
        <v>0</v>
      </c>
      <c r="N1832" s="737">
        <v>1</v>
      </c>
      <c r="O1832" s="820">
        <v>1</v>
      </c>
      <c r="P1832" s="738">
        <v>0</v>
      </c>
      <c r="Q1832" s="753"/>
      <c r="R1832" s="737">
        <v>1</v>
      </c>
      <c r="S1832" s="753">
        <v>1</v>
      </c>
      <c r="T1832" s="820">
        <v>1</v>
      </c>
      <c r="U1832" s="776">
        <v>1</v>
      </c>
    </row>
    <row r="1833" spans="1:21" ht="14.4" customHeight="1" x14ac:dyDescent="0.3">
      <c r="A1833" s="736">
        <v>21</v>
      </c>
      <c r="B1833" s="737" t="s">
        <v>2715</v>
      </c>
      <c r="C1833" s="737" t="s">
        <v>3133</v>
      </c>
      <c r="D1833" s="818" t="s">
        <v>4784</v>
      </c>
      <c r="E1833" s="819" t="s">
        <v>3152</v>
      </c>
      <c r="F1833" s="737" t="s">
        <v>3126</v>
      </c>
      <c r="G1833" s="737" t="s">
        <v>3284</v>
      </c>
      <c r="H1833" s="737" t="s">
        <v>555</v>
      </c>
      <c r="I1833" s="737" t="s">
        <v>3285</v>
      </c>
      <c r="J1833" s="737" t="s">
        <v>1300</v>
      </c>
      <c r="K1833" s="737" t="s">
        <v>3286</v>
      </c>
      <c r="L1833" s="738">
        <v>50.32</v>
      </c>
      <c r="M1833" s="738">
        <v>100.64</v>
      </c>
      <c r="N1833" s="737">
        <v>2</v>
      </c>
      <c r="O1833" s="820">
        <v>0.5</v>
      </c>
      <c r="P1833" s="738">
        <v>100.64</v>
      </c>
      <c r="Q1833" s="753">
        <v>1</v>
      </c>
      <c r="R1833" s="737">
        <v>2</v>
      </c>
      <c r="S1833" s="753">
        <v>1</v>
      </c>
      <c r="T1833" s="820">
        <v>0.5</v>
      </c>
      <c r="U1833" s="776">
        <v>1</v>
      </c>
    </row>
    <row r="1834" spans="1:21" ht="14.4" customHeight="1" x14ac:dyDescent="0.3">
      <c r="A1834" s="736">
        <v>21</v>
      </c>
      <c r="B1834" s="737" t="s">
        <v>2715</v>
      </c>
      <c r="C1834" s="737" t="s">
        <v>3133</v>
      </c>
      <c r="D1834" s="818" t="s">
        <v>4784</v>
      </c>
      <c r="E1834" s="819" t="s">
        <v>3152</v>
      </c>
      <c r="F1834" s="737" t="s">
        <v>3127</v>
      </c>
      <c r="G1834" s="737" t="s">
        <v>3291</v>
      </c>
      <c r="H1834" s="737" t="s">
        <v>555</v>
      </c>
      <c r="I1834" s="737" t="s">
        <v>3292</v>
      </c>
      <c r="J1834" s="737" t="s">
        <v>3149</v>
      </c>
      <c r="K1834" s="737"/>
      <c r="L1834" s="738">
        <v>0</v>
      </c>
      <c r="M1834" s="738">
        <v>0</v>
      </c>
      <c r="N1834" s="737">
        <v>1</v>
      </c>
      <c r="O1834" s="820">
        <v>1</v>
      </c>
      <c r="P1834" s="738">
        <v>0</v>
      </c>
      <c r="Q1834" s="753"/>
      <c r="R1834" s="737">
        <v>1</v>
      </c>
      <c r="S1834" s="753">
        <v>1</v>
      </c>
      <c r="T1834" s="820">
        <v>1</v>
      </c>
      <c r="U1834" s="776">
        <v>1</v>
      </c>
    </row>
    <row r="1835" spans="1:21" ht="14.4" customHeight="1" x14ac:dyDescent="0.3">
      <c r="A1835" s="736">
        <v>21</v>
      </c>
      <c r="B1835" s="737" t="s">
        <v>2715</v>
      </c>
      <c r="C1835" s="737" t="s">
        <v>3133</v>
      </c>
      <c r="D1835" s="818" t="s">
        <v>4784</v>
      </c>
      <c r="E1835" s="819" t="s">
        <v>3152</v>
      </c>
      <c r="F1835" s="737" t="s">
        <v>3128</v>
      </c>
      <c r="G1835" s="737" t="s">
        <v>3293</v>
      </c>
      <c r="H1835" s="737" t="s">
        <v>555</v>
      </c>
      <c r="I1835" s="737" t="s">
        <v>4681</v>
      </c>
      <c r="J1835" s="737" t="s">
        <v>4682</v>
      </c>
      <c r="K1835" s="737" t="s">
        <v>4683</v>
      </c>
      <c r="L1835" s="738">
        <v>741</v>
      </c>
      <c r="M1835" s="738">
        <v>2223</v>
      </c>
      <c r="N1835" s="737">
        <v>3</v>
      </c>
      <c r="O1835" s="820">
        <v>1</v>
      </c>
      <c r="P1835" s="738">
        <v>2223</v>
      </c>
      <c r="Q1835" s="753">
        <v>1</v>
      </c>
      <c r="R1835" s="737">
        <v>3</v>
      </c>
      <c r="S1835" s="753">
        <v>1</v>
      </c>
      <c r="T1835" s="820">
        <v>1</v>
      </c>
      <c r="U1835" s="776">
        <v>1</v>
      </c>
    </row>
    <row r="1836" spans="1:21" ht="14.4" customHeight="1" x14ac:dyDescent="0.3">
      <c r="A1836" s="736">
        <v>21</v>
      </c>
      <c r="B1836" s="737" t="s">
        <v>2715</v>
      </c>
      <c r="C1836" s="737" t="s">
        <v>3133</v>
      </c>
      <c r="D1836" s="818" t="s">
        <v>4784</v>
      </c>
      <c r="E1836" s="819" t="s">
        <v>3152</v>
      </c>
      <c r="F1836" s="737" t="s">
        <v>3128</v>
      </c>
      <c r="G1836" s="737" t="s">
        <v>3293</v>
      </c>
      <c r="H1836" s="737" t="s">
        <v>555</v>
      </c>
      <c r="I1836" s="737" t="s">
        <v>3731</v>
      </c>
      <c r="J1836" s="737" t="s">
        <v>3732</v>
      </c>
      <c r="K1836" s="737" t="s">
        <v>3733</v>
      </c>
      <c r="L1836" s="738">
        <v>800</v>
      </c>
      <c r="M1836" s="738">
        <v>800</v>
      </c>
      <c r="N1836" s="737">
        <v>1</v>
      </c>
      <c r="O1836" s="820">
        <v>1</v>
      </c>
      <c r="P1836" s="738">
        <v>800</v>
      </c>
      <c r="Q1836" s="753">
        <v>1</v>
      </c>
      <c r="R1836" s="737">
        <v>1</v>
      </c>
      <c r="S1836" s="753">
        <v>1</v>
      </c>
      <c r="T1836" s="820">
        <v>1</v>
      </c>
      <c r="U1836" s="776">
        <v>1</v>
      </c>
    </row>
    <row r="1837" spans="1:21" ht="14.4" customHeight="1" x14ac:dyDescent="0.3">
      <c r="A1837" s="736">
        <v>21</v>
      </c>
      <c r="B1837" s="737" t="s">
        <v>2715</v>
      </c>
      <c r="C1837" s="737" t="s">
        <v>3133</v>
      </c>
      <c r="D1837" s="818" t="s">
        <v>4784</v>
      </c>
      <c r="E1837" s="819" t="s">
        <v>3152</v>
      </c>
      <c r="F1837" s="737" t="s">
        <v>3128</v>
      </c>
      <c r="G1837" s="737" t="s">
        <v>3293</v>
      </c>
      <c r="H1837" s="737" t="s">
        <v>555</v>
      </c>
      <c r="I1837" s="737" t="s">
        <v>4684</v>
      </c>
      <c r="J1837" s="737" t="s">
        <v>4685</v>
      </c>
      <c r="K1837" s="737" t="s">
        <v>4686</v>
      </c>
      <c r="L1837" s="738">
        <v>1512.05</v>
      </c>
      <c r="M1837" s="738">
        <v>1512.05</v>
      </c>
      <c r="N1837" s="737">
        <v>1</v>
      </c>
      <c r="O1837" s="820">
        <v>1</v>
      </c>
      <c r="P1837" s="738">
        <v>1512.05</v>
      </c>
      <c r="Q1837" s="753">
        <v>1</v>
      </c>
      <c r="R1837" s="737">
        <v>1</v>
      </c>
      <c r="S1837" s="753">
        <v>1</v>
      </c>
      <c r="T1837" s="820">
        <v>1</v>
      </c>
      <c r="U1837" s="776">
        <v>1</v>
      </c>
    </row>
    <row r="1838" spans="1:21" ht="14.4" customHeight="1" x14ac:dyDescent="0.3">
      <c r="A1838" s="736">
        <v>21</v>
      </c>
      <c r="B1838" s="737" t="s">
        <v>2715</v>
      </c>
      <c r="C1838" s="737" t="s">
        <v>3133</v>
      </c>
      <c r="D1838" s="818" t="s">
        <v>4784</v>
      </c>
      <c r="E1838" s="819" t="s">
        <v>3152</v>
      </c>
      <c r="F1838" s="737" t="s">
        <v>3128</v>
      </c>
      <c r="G1838" s="737" t="s">
        <v>3293</v>
      </c>
      <c r="H1838" s="737" t="s">
        <v>555</v>
      </c>
      <c r="I1838" s="737" t="s">
        <v>4697</v>
      </c>
      <c r="J1838" s="737" t="s">
        <v>4698</v>
      </c>
      <c r="K1838" s="737" t="s">
        <v>4683</v>
      </c>
      <c r="L1838" s="738">
        <v>794.37</v>
      </c>
      <c r="M1838" s="738">
        <v>4766.22</v>
      </c>
      <c r="N1838" s="737">
        <v>6</v>
      </c>
      <c r="O1838" s="820">
        <v>2</v>
      </c>
      <c r="P1838" s="738">
        <v>4766.22</v>
      </c>
      <c r="Q1838" s="753">
        <v>1</v>
      </c>
      <c r="R1838" s="737">
        <v>6</v>
      </c>
      <c r="S1838" s="753">
        <v>1</v>
      </c>
      <c r="T1838" s="820">
        <v>2</v>
      </c>
      <c r="U1838" s="776">
        <v>1</v>
      </c>
    </row>
    <row r="1839" spans="1:21" ht="14.4" customHeight="1" x14ac:dyDescent="0.3">
      <c r="A1839" s="736">
        <v>21</v>
      </c>
      <c r="B1839" s="737" t="s">
        <v>2715</v>
      </c>
      <c r="C1839" s="737" t="s">
        <v>3133</v>
      </c>
      <c r="D1839" s="818" t="s">
        <v>4784</v>
      </c>
      <c r="E1839" s="819" t="s">
        <v>3152</v>
      </c>
      <c r="F1839" s="737" t="s">
        <v>3128</v>
      </c>
      <c r="G1839" s="737" t="s">
        <v>3737</v>
      </c>
      <c r="H1839" s="737" t="s">
        <v>555</v>
      </c>
      <c r="I1839" s="737" t="s">
        <v>4743</v>
      </c>
      <c r="J1839" s="737" t="s">
        <v>4744</v>
      </c>
      <c r="K1839" s="737" t="s">
        <v>4745</v>
      </c>
      <c r="L1839" s="738">
        <v>1800</v>
      </c>
      <c r="M1839" s="738">
        <v>1800</v>
      </c>
      <c r="N1839" s="737">
        <v>1</v>
      </c>
      <c r="O1839" s="820">
        <v>1</v>
      </c>
      <c r="P1839" s="738">
        <v>1800</v>
      </c>
      <c r="Q1839" s="753">
        <v>1</v>
      </c>
      <c r="R1839" s="737">
        <v>1</v>
      </c>
      <c r="S1839" s="753">
        <v>1</v>
      </c>
      <c r="T1839" s="820">
        <v>1</v>
      </c>
      <c r="U1839" s="776">
        <v>1</v>
      </c>
    </row>
    <row r="1840" spans="1:21" ht="14.4" customHeight="1" x14ac:dyDescent="0.3">
      <c r="A1840" s="736">
        <v>21</v>
      </c>
      <c r="B1840" s="737" t="s">
        <v>2715</v>
      </c>
      <c r="C1840" s="737" t="s">
        <v>3133</v>
      </c>
      <c r="D1840" s="818" t="s">
        <v>4784</v>
      </c>
      <c r="E1840" s="819" t="s">
        <v>3152</v>
      </c>
      <c r="F1840" s="737" t="s">
        <v>3128</v>
      </c>
      <c r="G1840" s="737" t="s">
        <v>3420</v>
      </c>
      <c r="H1840" s="737" t="s">
        <v>555</v>
      </c>
      <c r="I1840" s="737" t="s">
        <v>3421</v>
      </c>
      <c r="J1840" s="737" t="s">
        <v>3422</v>
      </c>
      <c r="K1840" s="737" t="s">
        <v>3423</v>
      </c>
      <c r="L1840" s="738">
        <v>1267.1300000000001</v>
      </c>
      <c r="M1840" s="738">
        <v>19006.950000000004</v>
      </c>
      <c r="N1840" s="737">
        <v>15</v>
      </c>
      <c r="O1840" s="820">
        <v>6</v>
      </c>
      <c r="P1840" s="738">
        <v>16472.690000000002</v>
      </c>
      <c r="Q1840" s="753">
        <v>0.86666666666666659</v>
      </c>
      <c r="R1840" s="737">
        <v>13</v>
      </c>
      <c r="S1840" s="753">
        <v>0.8666666666666667</v>
      </c>
      <c r="T1840" s="820">
        <v>5</v>
      </c>
      <c r="U1840" s="776">
        <v>0.83333333333333337</v>
      </c>
    </row>
    <row r="1841" spans="1:21" ht="14.4" customHeight="1" x14ac:dyDescent="0.3">
      <c r="A1841" s="736">
        <v>21</v>
      </c>
      <c r="B1841" s="737" t="s">
        <v>2715</v>
      </c>
      <c r="C1841" s="737" t="s">
        <v>3133</v>
      </c>
      <c r="D1841" s="818" t="s">
        <v>4784</v>
      </c>
      <c r="E1841" s="819" t="s">
        <v>3167</v>
      </c>
      <c r="F1841" s="737" t="s">
        <v>3126</v>
      </c>
      <c r="G1841" s="737" t="s">
        <v>4746</v>
      </c>
      <c r="H1841" s="737" t="s">
        <v>555</v>
      </c>
      <c r="I1841" s="737" t="s">
        <v>4747</v>
      </c>
      <c r="J1841" s="737" t="s">
        <v>4748</v>
      </c>
      <c r="K1841" s="737" t="s">
        <v>4749</v>
      </c>
      <c r="L1841" s="738">
        <v>195.19</v>
      </c>
      <c r="M1841" s="738">
        <v>195.19</v>
      </c>
      <c r="N1841" s="737">
        <v>1</v>
      </c>
      <c r="O1841" s="820">
        <v>1</v>
      </c>
      <c r="P1841" s="738">
        <v>195.19</v>
      </c>
      <c r="Q1841" s="753">
        <v>1</v>
      </c>
      <c r="R1841" s="737">
        <v>1</v>
      </c>
      <c r="S1841" s="753">
        <v>1</v>
      </c>
      <c r="T1841" s="820">
        <v>1</v>
      </c>
      <c r="U1841" s="776">
        <v>1</v>
      </c>
    </row>
    <row r="1842" spans="1:21" ht="14.4" customHeight="1" x14ac:dyDescent="0.3">
      <c r="A1842" s="736">
        <v>21</v>
      </c>
      <c r="B1842" s="737" t="s">
        <v>2715</v>
      </c>
      <c r="C1842" s="737" t="s">
        <v>3133</v>
      </c>
      <c r="D1842" s="818" t="s">
        <v>4784</v>
      </c>
      <c r="E1842" s="819" t="s">
        <v>3168</v>
      </c>
      <c r="F1842" s="737" t="s">
        <v>3126</v>
      </c>
      <c r="G1842" s="737" t="s">
        <v>3196</v>
      </c>
      <c r="H1842" s="737" t="s">
        <v>555</v>
      </c>
      <c r="I1842" s="737" t="s">
        <v>4750</v>
      </c>
      <c r="J1842" s="737" t="s">
        <v>4472</v>
      </c>
      <c r="K1842" s="737" t="s">
        <v>4751</v>
      </c>
      <c r="L1842" s="738">
        <v>28.21</v>
      </c>
      <c r="M1842" s="738">
        <v>28.21</v>
      </c>
      <c r="N1842" s="737">
        <v>1</v>
      </c>
      <c r="O1842" s="820">
        <v>0.5</v>
      </c>
      <c r="P1842" s="738">
        <v>28.21</v>
      </c>
      <c r="Q1842" s="753">
        <v>1</v>
      </c>
      <c r="R1842" s="737">
        <v>1</v>
      </c>
      <c r="S1842" s="753">
        <v>1</v>
      </c>
      <c r="T1842" s="820">
        <v>0.5</v>
      </c>
      <c r="U1842" s="776">
        <v>1</v>
      </c>
    </row>
    <row r="1843" spans="1:21" ht="14.4" customHeight="1" x14ac:dyDescent="0.3">
      <c r="A1843" s="736">
        <v>21</v>
      </c>
      <c r="B1843" s="737" t="s">
        <v>2715</v>
      </c>
      <c r="C1843" s="737" t="s">
        <v>3133</v>
      </c>
      <c r="D1843" s="818" t="s">
        <v>4784</v>
      </c>
      <c r="E1843" s="819" t="s">
        <v>3168</v>
      </c>
      <c r="F1843" s="737" t="s">
        <v>3126</v>
      </c>
      <c r="G1843" s="737" t="s">
        <v>3575</v>
      </c>
      <c r="H1843" s="737" t="s">
        <v>1499</v>
      </c>
      <c r="I1843" s="737" t="s">
        <v>1615</v>
      </c>
      <c r="J1843" s="737" t="s">
        <v>1616</v>
      </c>
      <c r="K1843" s="737" t="s">
        <v>2838</v>
      </c>
      <c r="L1843" s="738">
        <v>0</v>
      </c>
      <c r="M1843" s="738">
        <v>0</v>
      </c>
      <c r="N1843" s="737">
        <v>3</v>
      </c>
      <c r="O1843" s="820">
        <v>2</v>
      </c>
      <c r="P1843" s="738"/>
      <c r="Q1843" s="753"/>
      <c r="R1843" s="737"/>
      <c r="S1843" s="753">
        <v>0</v>
      </c>
      <c r="T1843" s="820"/>
      <c r="U1843" s="776">
        <v>0</v>
      </c>
    </row>
    <row r="1844" spans="1:21" ht="14.4" customHeight="1" x14ac:dyDescent="0.3">
      <c r="A1844" s="736">
        <v>21</v>
      </c>
      <c r="B1844" s="737" t="s">
        <v>2715</v>
      </c>
      <c r="C1844" s="737" t="s">
        <v>3133</v>
      </c>
      <c r="D1844" s="818" t="s">
        <v>4784</v>
      </c>
      <c r="E1844" s="819" t="s">
        <v>3168</v>
      </c>
      <c r="F1844" s="737" t="s">
        <v>3126</v>
      </c>
      <c r="G1844" s="737" t="s">
        <v>3471</v>
      </c>
      <c r="H1844" s="737" t="s">
        <v>555</v>
      </c>
      <c r="I1844" s="737" t="s">
        <v>861</v>
      </c>
      <c r="J1844" s="737" t="s">
        <v>3474</v>
      </c>
      <c r="K1844" s="737" t="s">
        <v>3475</v>
      </c>
      <c r="L1844" s="738">
        <v>0</v>
      </c>
      <c r="M1844" s="738">
        <v>0</v>
      </c>
      <c r="N1844" s="737">
        <v>1</v>
      </c>
      <c r="O1844" s="820">
        <v>1</v>
      </c>
      <c r="P1844" s="738"/>
      <c r="Q1844" s="753"/>
      <c r="R1844" s="737"/>
      <c r="S1844" s="753">
        <v>0</v>
      </c>
      <c r="T1844" s="820"/>
      <c r="U1844" s="776">
        <v>0</v>
      </c>
    </row>
    <row r="1845" spans="1:21" ht="14.4" customHeight="1" x14ac:dyDescent="0.3">
      <c r="A1845" s="736">
        <v>21</v>
      </c>
      <c r="B1845" s="737" t="s">
        <v>2715</v>
      </c>
      <c r="C1845" s="737" t="s">
        <v>3133</v>
      </c>
      <c r="D1845" s="818" t="s">
        <v>4784</v>
      </c>
      <c r="E1845" s="819" t="s">
        <v>3168</v>
      </c>
      <c r="F1845" s="737" t="s">
        <v>3126</v>
      </c>
      <c r="G1845" s="737" t="s">
        <v>3471</v>
      </c>
      <c r="H1845" s="737" t="s">
        <v>555</v>
      </c>
      <c r="I1845" s="737" t="s">
        <v>865</v>
      </c>
      <c r="J1845" s="737" t="s">
        <v>866</v>
      </c>
      <c r="K1845" s="737" t="s">
        <v>2844</v>
      </c>
      <c r="L1845" s="738">
        <v>0</v>
      </c>
      <c r="M1845" s="738">
        <v>0</v>
      </c>
      <c r="N1845" s="737">
        <v>1</v>
      </c>
      <c r="O1845" s="820">
        <v>0.5</v>
      </c>
      <c r="P1845" s="738"/>
      <c r="Q1845" s="753"/>
      <c r="R1845" s="737"/>
      <c r="S1845" s="753">
        <v>0</v>
      </c>
      <c r="T1845" s="820"/>
      <c r="U1845" s="776">
        <v>0</v>
      </c>
    </row>
    <row r="1846" spans="1:21" ht="14.4" customHeight="1" x14ac:dyDescent="0.3">
      <c r="A1846" s="736">
        <v>21</v>
      </c>
      <c r="B1846" s="737" t="s">
        <v>2715</v>
      </c>
      <c r="C1846" s="737" t="s">
        <v>3133</v>
      </c>
      <c r="D1846" s="818" t="s">
        <v>4784</v>
      </c>
      <c r="E1846" s="819" t="s">
        <v>3168</v>
      </c>
      <c r="F1846" s="737" t="s">
        <v>3126</v>
      </c>
      <c r="G1846" s="737" t="s">
        <v>3870</v>
      </c>
      <c r="H1846" s="737" t="s">
        <v>555</v>
      </c>
      <c r="I1846" s="737" t="s">
        <v>726</v>
      </c>
      <c r="J1846" s="737" t="s">
        <v>727</v>
      </c>
      <c r="K1846" s="737" t="s">
        <v>4752</v>
      </c>
      <c r="L1846" s="738">
        <v>0</v>
      </c>
      <c r="M1846" s="738">
        <v>0</v>
      </c>
      <c r="N1846" s="737">
        <v>1</v>
      </c>
      <c r="O1846" s="820">
        <v>0.5</v>
      </c>
      <c r="P1846" s="738"/>
      <c r="Q1846" s="753"/>
      <c r="R1846" s="737"/>
      <c r="S1846" s="753">
        <v>0</v>
      </c>
      <c r="T1846" s="820"/>
      <c r="U1846" s="776">
        <v>0</v>
      </c>
    </row>
    <row r="1847" spans="1:21" ht="14.4" customHeight="1" x14ac:dyDescent="0.3">
      <c r="A1847" s="736">
        <v>21</v>
      </c>
      <c r="B1847" s="737" t="s">
        <v>2715</v>
      </c>
      <c r="C1847" s="737" t="s">
        <v>3133</v>
      </c>
      <c r="D1847" s="818" t="s">
        <v>4784</v>
      </c>
      <c r="E1847" s="819" t="s">
        <v>3168</v>
      </c>
      <c r="F1847" s="737" t="s">
        <v>3126</v>
      </c>
      <c r="G1847" s="737" t="s">
        <v>3203</v>
      </c>
      <c r="H1847" s="737" t="s">
        <v>1499</v>
      </c>
      <c r="I1847" s="737" t="s">
        <v>3476</v>
      </c>
      <c r="J1847" s="737" t="s">
        <v>1602</v>
      </c>
      <c r="K1847" s="737" t="s">
        <v>2883</v>
      </c>
      <c r="L1847" s="738">
        <v>85.16</v>
      </c>
      <c r="M1847" s="738">
        <v>85.16</v>
      </c>
      <c r="N1847" s="737">
        <v>1</v>
      </c>
      <c r="O1847" s="820">
        <v>1</v>
      </c>
      <c r="P1847" s="738"/>
      <c r="Q1847" s="753">
        <v>0</v>
      </c>
      <c r="R1847" s="737"/>
      <c r="S1847" s="753">
        <v>0</v>
      </c>
      <c r="T1847" s="820"/>
      <c r="U1847" s="776">
        <v>0</v>
      </c>
    </row>
    <row r="1848" spans="1:21" ht="14.4" customHeight="1" x14ac:dyDescent="0.3">
      <c r="A1848" s="736">
        <v>21</v>
      </c>
      <c r="B1848" s="737" t="s">
        <v>2715</v>
      </c>
      <c r="C1848" s="737" t="s">
        <v>3133</v>
      </c>
      <c r="D1848" s="818" t="s">
        <v>4784</v>
      </c>
      <c r="E1848" s="819" t="s">
        <v>3168</v>
      </c>
      <c r="F1848" s="737" t="s">
        <v>3126</v>
      </c>
      <c r="G1848" s="737" t="s">
        <v>3589</v>
      </c>
      <c r="H1848" s="737" t="s">
        <v>555</v>
      </c>
      <c r="I1848" s="737" t="s">
        <v>4723</v>
      </c>
      <c r="J1848" s="737" t="s">
        <v>711</v>
      </c>
      <c r="K1848" s="737" t="s">
        <v>4724</v>
      </c>
      <c r="L1848" s="738">
        <v>45.56</v>
      </c>
      <c r="M1848" s="738">
        <v>91.12</v>
      </c>
      <c r="N1848" s="737">
        <v>2</v>
      </c>
      <c r="O1848" s="820">
        <v>1.5</v>
      </c>
      <c r="P1848" s="738"/>
      <c r="Q1848" s="753">
        <v>0</v>
      </c>
      <c r="R1848" s="737"/>
      <c r="S1848" s="753">
        <v>0</v>
      </c>
      <c r="T1848" s="820"/>
      <c r="U1848" s="776">
        <v>0</v>
      </c>
    </row>
    <row r="1849" spans="1:21" ht="14.4" customHeight="1" x14ac:dyDescent="0.3">
      <c r="A1849" s="736">
        <v>21</v>
      </c>
      <c r="B1849" s="737" t="s">
        <v>2715</v>
      </c>
      <c r="C1849" s="737" t="s">
        <v>3133</v>
      </c>
      <c r="D1849" s="818" t="s">
        <v>4784</v>
      </c>
      <c r="E1849" s="819" t="s">
        <v>3168</v>
      </c>
      <c r="F1849" s="737" t="s">
        <v>3126</v>
      </c>
      <c r="G1849" s="737" t="s">
        <v>3360</v>
      </c>
      <c r="H1849" s="737" t="s">
        <v>555</v>
      </c>
      <c r="I1849" s="737" t="s">
        <v>1084</v>
      </c>
      <c r="J1849" s="737" t="s">
        <v>3361</v>
      </c>
      <c r="K1849" s="737" t="s">
        <v>3362</v>
      </c>
      <c r="L1849" s="738">
        <v>29.13</v>
      </c>
      <c r="M1849" s="738">
        <v>29.13</v>
      </c>
      <c r="N1849" s="737">
        <v>1</v>
      </c>
      <c r="O1849" s="820">
        <v>1</v>
      </c>
      <c r="P1849" s="738">
        <v>29.13</v>
      </c>
      <c r="Q1849" s="753">
        <v>1</v>
      </c>
      <c r="R1849" s="737">
        <v>1</v>
      </c>
      <c r="S1849" s="753">
        <v>1</v>
      </c>
      <c r="T1849" s="820">
        <v>1</v>
      </c>
      <c r="U1849" s="776">
        <v>1</v>
      </c>
    </row>
    <row r="1850" spans="1:21" ht="14.4" customHeight="1" x14ac:dyDescent="0.3">
      <c r="A1850" s="736">
        <v>21</v>
      </c>
      <c r="B1850" s="737" t="s">
        <v>2715</v>
      </c>
      <c r="C1850" s="737" t="s">
        <v>3133</v>
      </c>
      <c r="D1850" s="818" t="s">
        <v>4784</v>
      </c>
      <c r="E1850" s="819" t="s">
        <v>3168</v>
      </c>
      <c r="F1850" s="737" t="s">
        <v>3126</v>
      </c>
      <c r="G1850" s="737" t="s">
        <v>3302</v>
      </c>
      <c r="H1850" s="737" t="s">
        <v>555</v>
      </c>
      <c r="I1850" s="737" t="s">
        <v>2080</v>
      </c>
      <c r="J1850" s="737" t="s">
        <v>3367</v>
      </c>
      <c r="K1850" s="737" t="s">
        <v>3368</v>
      </c>
      <c r="L1850" s="738">
        <v>5322.08</v>
      </c>
      <c r="M1850" s="738">
        <v>5322.08</v>
      </c>
      <c r="N1850" s="737">
        <v>1</v>
      </c>
      <c r="O1850" s="820">
        <v>1</v>
      </c>
      <c r="P1850" s="738">
        <v>5322.08</v>
      </c>
      <c r="Q1850" s="753">
        <v>1</v>
      </c>
      <c r="R1850" s="737">
        <v>1</v>
      </c>
      <c r="S1850" s="753">
        <v>1</v>
      </c>
      <c r="T1850" s="820">
        <v>1</v>
      </c>
      <c r="U1850" s="776">
        <v>1</v>
      </c>
    </row>
    <row r="1851" spans="1:21" ht="14.4" customHeight="1" x14ac:dyDescent="0.3">
      <c r="A1851" s="736">
        <v>21</v>
      </c>
      <c r="B1851" s="737" t="s">
        <v>2715</v>
      </c>
      <c r="C1851" s="737" t="s">
        <v>3133</v>
      </c>
      <c r="D1851" s="818" t="s">
        <v>4784</v>
      </c>
      <c r="E1851" s="819" t="s">
        <v>3168</v>
      </c>
      <c r="F1851" s="737" t="s">
        <v>3126</v>
      </c>
      <c r="G1851" s="737" t="s">
        <v>3302</v>
      </c>
      <c r="H1851" s="737" t="s">
        <v>1499</v>
      </c>
      <c r="I1851" s="737" t="s">
        <v>1723</v>
      </c>
      <c r="J1851" s="737" t="s">
        <v>2927</v>
      </c>
      <c r="K1851" s="737" t="s">
        <v>2930</v>
      </c>
      <c r="L1851" s="738">
        <v>484.75</v>
      </c>
      <c r="M1851" s="738">
        <v>484.75</v>
      </c>
      <c r="N1851" s="737">
        <v>1</v>
      </c>
      <c r="O1851" s="820">
        <v>1</v>
      </c>
      <c r="P1851" s="738">
        <v>484.75</v>
      </c>
      <c r="Q1851" s="753">
        <v>1</v>
      </c>
      <c r="R1851" s="737">
        <v>1</v>
      </c>
      <c r="S1851" s="753">
        <v>1</v>
      </c>
      <c r="T1851" s="820">
        <v>1</v>
      </c>
      <c r="U1851" s="776">
        <v>1</v>
      </c>
    </row>
    <row r="1852" spans="1:21" ht="14.4" customHeight="1" x14ac:dyDescent="0.3">
      <c r="A1852" s="736">
        <v>21</v>
      </c>
      <c r="B1852" s="737" t="s">
        <v>2715</v>
      </c>
      <c r="C1852" s="737" t="s">
        <v>3133</v>
      </c>
      <c r="D1852" s="818" t="s">
        <v>4784</v>
      </c>
      <c r="E1852" s="819" t="s">
        <v>3168</v>
      </c>
      <c r="F1852" s="737" t="s">
        <v>3126</v>
      </c>
      <c r="G1852" s="737" t="s">
        <v>4753</v>
      </c>
      <c r="H1852" s="737" t="s">
        <v>555</v>
      </c>
      <c r="I1852" s="737" t="s">
        <v>4754</v>
      </c>
      <c r="J1852" s="737" t="s">
        <v>4755</v>
      </c>
      <c r="K1852" s="737" t="s">
        <v>4756</v>
      </c>
      <c r="L1852" s="738">
        <v>37.68</v>
      </c>
      <c r="M1852" s="738">
        <v>37.68</v>
      </c>
      <c r="N1852" s="737">
        <v>1</v>
      </c>
      <c r="O1852" s="820">
        <v>1</v>
      </c>
      <c r="P1852" s="738"/>
      <c r="Q1852" s="753">
        <v>0</v>
      </c>
      <c r="R1852" s="737"/>
      <c r="S1852" s="753">
        <v>0</v>
      </c>
      <c r="T1852" s="820"/>
      <c r="U1852" s="776">
        <v>0</v>
      </c>
    </row>
    <row r="1853" spans="1:21" ht="14.4" customHeight="1" x14ac:dyDescent="0.3">
      <c r="A1853" s="736">
        <v>21</v>
      </c>
      <c r="B1853" s="737" t="s">
        <v>2715</v>
      </c>
      <c r="C1853" s="737" t="s">
        <v>3133</v>
      </c>
      <c r="D1853" s="818" t="s">
        <v>4784</v>
      </c>
      <c r="E1853" s="819" t="s">
        <v>3168</v>
      </c>
      <c r="F1853" s="737" t="s">
        <v>3126</v>
      </c>
      <c r="G1853" s="737" t="s">
        <v>3376</v>
      </c>
      <c r="H1853" s="737" t="s">
        <v>555</v>
      </c>
      <c r="I1853" s="737" t="s">
        <v>3987</v>
      </c>
      <c r="J1853" s="737" t="s">
        <v>3988</v>
      </c>
      <c r="K1853" s="737" t="s">
        <v>3989</v>
      </c>
      <c r="L1853" s="738">
        <v>0</v>
      </c>
      <c r="M1853" s="738">
        <v>0</v>
      </c>
      <c r="N1853" s="737">
        <v>2</v>
      </c>
      <c r="O1853" s="820">
        <v>2</v>
      </c>
      <c r="P1853" s="738">
        <v>0</v>
      </c>
      <c r="Q1853" s="753"/>
      <c r="R1853" s="737">
        <v>1</v>
      </c>
      <c r="S1853" s="753">
        <v>0.5</v>
      </c>
      <c r="T1853" s="820">
        <v>1</v>
      </c>
      <c r="U1853" s="776">
        <v>0.5</v>
      </c>
    </row>
    <row r="1854" spans="1:21" ht="14.4" customHeight="1" x14ac:dyDescent="0.3">
      <c r="A1854" s="736">
        <v>21</v>
      </c>
      <c r="B1854" s="737" t="s">
        <v>2715</v>
      </c>
      <c r="C1854" s="737" t="s">
        <v>3133</v>
      </c>
      <c r="D1854" s="818" t="s">
        <v>4784</v>
      </c>
      <c r="E1854" s="819" t="s">
        <v>3168</v>
      </c>
      <c r="F1854" s="737" t="s">
        <v>3126</v>
      </c>
      <c r="G1854" s="737" t="s">
        <v>3376</v>
      </c>
      <c r="H1854" s="737" t="s">
        <v>555</v>
      </c>
      <c r="I1854" s="737" t="s">
        <v>4757</v>
      </c>
      <c r="J1854" s="737" t="s">
        <v>4758</v>
      </c>
      <c r="K1854" s="737" t="s">
        <v>4759</v>
      </c>
      <c r="L1854" s="738">
        <v>0</v>
      </c>
      <c r="M1854" s="738">
        <v>0</v>
      </c>
      <c r="N1854" s="737">
        <v>1</v>
      </c>
      <c r="O1854" s="820">
        <v>1</v>
      </c>
      <c r="P1854" s="738">
        <v>0</v>
      </c>
      <c r="Q1854" s="753"/>
      <c r="R1854" s="737">
        <v>1</v>
      </c>
      <c r="S1854" s="753">
        <v>1</v>
      </c>
      <c r="T1854" s="820">
        <v>1</v>
      </c>
      <c r="U1854" s="776">
        <v>1</v>
      </c>
    </row>
    <row r="1855" spans="1:21" ht="14.4" customHeight="1" x14ac:dyDescent="0.3">
      <c r="A1855" s="736">
        <v>21</v>
      </c>
      <c r="B1855" s="737" t="s">
        <v>2715</v>
      </c>
      <c r="C1855" s="737" t="s">
        <v>3133</v>
      </c>
      <c r="D1855" s="818" t="s">
        <v>4784</v>
      </c>
      <c r="E1855" s="819" t="s">
        <v>3168</v>
      </c>
      <c r="F1855" s="737" t="s">
        <v>3126</v>
      </c>
      <c r="G1855" s="737" t="s">
        <v>3380</v>
      </c>
      <c r="H1855" s="737" t="s">
        <v>555</v>
      </c>
      <c r="I1855" s="737" t="s">
        <v>779</v>
      </c>
      <c r="J1855" s="737" t="s">
        <v>3382</v>
      </c>
      <c r="K1855" s="737" t="s">
        <v>3383</v>
      </c>
      <c r="L1855" s="738">
        <v>38.5</v>
      </c>
      <c r="M1855" s="738">
        <v>77</v>
      </c>
      <c r="N1855" s="737">
        <v>2</v>
      </c>
      <c r="O1855" s="820">
        <v>1</v>
      </c>
      <c r="P1855" s="738">
        <v>77</v>
      </c>
      <c r="Q1855" s="753">
        <v>1</v>
      </c>
      <c r="R1855" s="737">
        <v>2</v>
      </c>
      <c r="S1855" s="753">
        <v>1</v>
      </c>
      <c r="T1855" s="820">
        <v>1</v>
      </c>
      <c r="U1855" s="776">
        <v>1</v>
      </c>
    </row>
    <row r="1856" spans="1:21" ht="14.4" customHeight="1" x14ac:dyDescent="0.3">
      <c r="A1856" s="736">
        <v>21</v>
      </c>
      <c r="B1856" s="737" t="s">
        <v>2715</v>
      </c>
      <c r="C1856" s="737" t="s">
        <v>3133</v>
      </c>
      <c r="D1856" s="818" t="s">
        <v>4784</v>
      </c>
      <c r="E1856" s="819" t="s">
        <v>3168</v>
      </c>
      <c r="F1856" s="737" t="s">
        <v>3126</v>
      </c>
      <c r="G1856" s="737" t="s">
        <v>3496</v>
      </c>
      <c r="H1856" s="737" t="s">
        <v>1499</v>
      </c>
      <c r="I1856" s="737" t="s">
        <v>3497</v>
      </c>
      <c r="J1856" s="737" t="s">
        <v>3498</v>
      </c>
      <c r="K1856" s="737" t="s">
        <v>3499</v>
      </c>
      <c r="L1856" s="738">
        <v>550.39</v>
      </c>
      <c r="M1856" s="738">
        <v>4953.51</v>
      </c>
      <c r="N1856" s="737">
        <v>9</v>
      </c>
      <c r="O1856" s="820">
        <v>3</v>
      </c>
      <c r="P1856" s="738">
        <v>1651.17</v>
      </c>
      <c r="Q1856" s="753">
        <v>0.33333333333333331</v>
      </c>
      <c r="R1856" s="737">
        <v>3</v>
      </c>
      <c r="S1856" s="753">
        <v>0.33333333333333331</v>
      </c>
      <c r="T1856" s="820">
        <v>1</v>
      </c>
      <c r="U1856" s="776">
        <v>0.33333333333333331</v>
      </c>
    </row>
    <row r="1857" spans="1:21" ht="14.4" customHeight="1" x14ac:dyDescent="0.3">
      <c r="A1857" s="736">
        <v>21</v>
      </c>
      <c r="B1857" s="737" t="s">
        <v>2715</v>
      </c>
      <c r="C1857" s="737" t="s">
        <v>3133</v>
      </c>
      <c r="D1857" s="818" t="s">
        <v>4784</v>
      </c>
      <c r="E1857" s="819" t="s">
        <v>3168</v>
      </c>
      <c r="F1857" s="737" t="s">
        <v>3126</v>
      </c>
      <c r="G1857" s="737" t="s">
        <v>3236</v>
      </c>
      <c r="H1857" s="737" t="s">
        <v>555</v>
      </c>
      <c r="I1857" s="737" t="s">
        <v>3237</v>
      </c>
      <c r="J1857" s="737" t="s">
        <v>3238</v>
      </c>
      <c r="K1857" s="737" t="s">
        <v>3239</v>
      </c>
      <c r="L1857" s="738">
        <v>727.03</v>
      </c>
      <c r="M1857" s="738">
        <v>2908.12</v>
      </c>
      <c r="N1857" s="737">
        <v>4</v>
      </c>
      <c r="O1857" s="820">
        <v>1.5</v>
      </c>
      <c r="P1857" s="738">
        <v>2908.12</v>
      </c>
      <c r="Q1857" s="753">
        <v>1</v>
      </c>
      <c r="R1857" s="737">
        <v>4</v>
      </c>
      <c r="S1857" s="753">
        <v>1</v>
      </c>
      <c r="T1857" s="820">
        <v>1.5</v>
      </c>
      <c r="U1857" s="776">
        <v>1</v>
      </c>
    </row>
    <row r="1858" spans="1:21" ht="14.4" customHeight="1" x14ac:dyDescent="0.3">
      <c r="A1858" s="736">
        <v>21</v>
      </c>
      <c r="B1858" s="737" t="s">
        <v>2715</v>
      </c>
      <c r="C1858" s="737" t="s">
        <v>3133</v>
      </c>
      <c r="D1858" s="818" t="s">
        <v>4784</v>
      </c>
      <c r="E1858" s="819" t="s">
        <v>3168</v>
      </c>
      <c r="F1858" s="737" t="s">
        <v>3126</v>
      </c>
      <c r="G1858" s="737" t="s">
        <v>3828</v>
      </c>
      <c r="H1858" s="737" t="s">
        <v>555</v>
      </c>
      <c r="I1858" s="737" t="s">
        <v>3829</v>
      </c>
      <c r="J1858" s="737" t="s">
        <v>3830</v>
      </c>
      <c r="K1858" s="737" t="s">
        <v>3831</v>
      </c>
      <c r="L1858" s="738">
        <v>59.78</v>
      </c>
      <c r="M1858" s="738">
        <v>59.78</v>
      </c>
      <c r="N1858" s="737">
        <v>1</v>
      </c>
      <c r="O1858" s="820">
        <v>0.5</v>
      </c>
      <c r="P1858" s="738">
        <v>59.78</v>
      </c>
      <c r="Q1858" s="753">
        <v>1</v>
      </c>
      <c r="R1858" s="737">
        <v>1</v>
      </c>
      <c r="S1858" s="753">
        <v>1</v>
      </c>
      <c r="T1858" s="820">
        <v>0.5</v>
      </c>
      <c r="U1858" s="776">
        <v>1</v>
      </c>
    </row>
    <row r="1859" spans="1:21" ht="14.4" customHeight="1" x14ac:dyDescent="0.3">
      <c r="A1859" s="736">
        <v>21</v>
      </c>
      <c r="B1859" s="737" t="s">
        <v>2715</v>
      </c>
      <c r="C1859" s="737" t="s">
        <v>3133</v>
      </c>
      <c r="D1859" s="818" t="s">
        <v>4784</v>
      </c>
      <c r="E1859" s="819" t="s">
        <v>3168</v>
      </c>
      <c r="F1859" s="737" t="s">
        <v>3126</v>
      </c>
      <c r="G1859" s="737" t="s">
        <v>3182</v>
      </c>
      <c r="H1859" s="737" t="s">
        <v>555</v>
      </c>
      <c r="I1859" s="737" t="s">
        <v>3183</v>
      </c>
      <c r="J1859" s="737" t="s">
        <v>1345</v>
      </c>
      <c r="K1859" s="737" t="s">
        <v>3184</v>
      </c>
      <c r="L1859" s="738">
        <v>52.61</v>
      </c>
      <c r="M1859" s="738">
        <v>52.61</v>
      </c>
      <c r="N1859" s="737">
        <v>1</v>
      </c>
      <c r="O1859" s="820">
        <v>1</v>
      </c>
      <c r="P1859" s="738">
        <v>52.61</v>
      </c>
      <c r="Q1859" s="753">
        <v>1</v>
      </c>
      <c r="R1859" s="737">
        <v>1</v>
      </c>
      <c r="S1859" s="753">
        <v>1</v>
      </c>
      <c r="T1859" s="820">
        <v>1</v>
      </c>
      <c r="U1859" s="776">
        <v>1</v>
      </c>
    </row>
    <row r="1860" spans="1:21" ht="14.4" customHeight="1" x14ac:dyDescent="0.3">
      <c r="A1860" s="736">
        <v>21</v>
      </c>
      <c r="B1860" s="737" t="s">
        <v>2715</v>
      </c>
      <c r="C1860" s="737" t="s">
        <v>3133</v>
      </c>
      <c r="D1860" s="818" t="s">
        <v>4784</v>
      </c>
      <c r="E1860" s="819" t="s">
        <v>3168</v>
      </c>
      <c r="F1860" s="737" t="s">
        <v>3126</v>
      </c>
      <c r="G1860" s="737" t="s">
        <v>3182</v>
      </c>
      <c r="H1860" s="737" t="s">
        <v>555</v>
      </c>
      <c r="I1860" s="737" t="s">
        <v>3777</v>
      </c>
      <c r="J1860" s="737" t="s">
        <v>3778</v>
      </c>
      <c r="K1860" s="737" t="s">
        <v>3779</v>
      </c>
      <c r="L1860" s="738">
        <v>42.09</v>
      </c>
      <c r="M1860" s="738">
        <v>42.09</v>
      </c>
      <c r="N1860" s="737">
        <v>1</v>
      </c>
      <c r="O1860" s="820">
        <v>0.5</v>
      </c>
      <c r="P1860" s="738">
        <v>42.09</v>
      </c>
      <c r="Q1860" s="753">
        <v>1</v>
      </c>
      <c r="R1860" s="737">
        <v>1</v>
      </c>
      <c r="S1860" s="753">
        <v>1</v>
      </c>
      <c r="T1860" s="820">
        <v>0.5</v>
      </c>
      <c r="U1860" s="776">
        <v>1</v>
      </c>
    </row>
    <row r="1861" spans="1:21" ht="14.4" customHeight="1" x14ac:dyDescent="0.3">
      <c r="A1861" s="736">
        <v>21</v>
      </c>
      <c r="B1861" s="737" t="s">
        <v>2715</v>
      </c>
      <c r="C1861" s="737" t="s">
        <v>3133</v>
      </c>
      <c r="D1861" s="818" t="s">
        <v>4784</v>
      </c>
      <c r="E1861" s="819" t="s">
        <v>3168</v>
      </c>
      <c r="F1861" s="737" t="s">
        <v>3126</v>
      </c>
      <c r="G1861" s="737" t="s">
        <v>4034</v>
      </c>
      <c r="H1861" s="737" t="s">
        <v>555</v>
      </c>
      <c r="I1861" s="737" t="s">
        <v>1958</v>
      </c>
      <c r="J1861" s="737" t="s">
        <v>1959</v>
      </c>
      <c r="K1861" s="737" t="s">
        <v>4035</v>
      </c>
      <c r="L1861" s="738">
        <v>79.099999999999994</v>
      </c>
      <c r="M1861" s="738">
        <v>158.19999999999999</v>
      </c>
      <c r="N1861" s="737">
        <v>2</v>
      </c>
      <c r="O1861" s="820">
        <v>0.5</v>
      </c>
      <c r="P1861" s="738">
        <v>158.19999999999999</v>
      </c>
      <c r="Q1861" s="753">
        <v>1</v>
      </c>
      <c r="R1861" s="737">
        <v>2</v>
      </c>
      <c r="S1861" s="753">
        <v>1</v>
      </c>
      <c r="T1861" s="820">
        <v>0.5</v>
      </c>
      <c r="U1861" s="776">
        <v>1</v>
      </c>
    </row>
    <row r="1862" spans="1:21" ht="14.4" customHeight="1" x14ac:dyDescent="0.3">
      <c r="A1862" s="736">
        <v>21</v>
      </c>
      <c r="B1862" s="737" t="s">
        <v>2715</v>
      </c>
      <c r="C1862" s="737" t="s">
        <v>3133</v>
      </c>
      <c r="D1862" s="818" t="s">
        <v>4784</v>
      </c>
      <c r="E1862" s="819" t="s">
        <v>3168</v>
      </c>
      <c r="F1862" s="737" t="s">
        <v>3126</v>
      </c>
      <c r="G1862" s="737" t="s">
        <v>3279</v>
      </c>
      <c r="H1862" s="737" t="s">
        <v>1499</v>
      </c>
      <c r="I1862" s="737" t="s">
        <v>1531</v>
      </c>
      <c r="J1862" s="737" t="s">
        <v>2938</v>
      </c>
      <c r="K1862" s="737" t="s">
        <v>2939</v>
      </c>
      <c r="L1862" s="738">
        <v>0</v>
      </c>
      <c r="M1862" s="738">
        <v>0</v>
      </c>
      <c r="N1862" s="737">
        <v>8</v>
      </c>
      <c r="O1862" s="820">
        <v>4.5</v>
      </c>
      <c r="P1862" s="738">
        <v>0</v>
      </c>
      <c r="Q1862" s="753"/>
      <c r="R1862" s="737">
        <v>5</v>
      </c>
      <c r="S1862" s="753">
        <v>0.625</v>
      </c>
      <c r="T1862" s="820">
        <v>3</v>
      </c>
      <c r="U1862" s="776">
        <v>0.66666666666666663</v>
      </c>
    </row>
    <row r="1863" spans="1:21" ht="14.4" customHeight="1" x14ac:dyDescent="0.3">
      <c r="A1863" s="736">
        <v>21</v>
      </c>
      <c r="B1863" s="737" t="s">
        <v>2715</v>
      </c>
      <c r="C1863" s="737" t="s">
        <v>3133</v>
      </c>
      <c r="D1863" s="818" t="s">
        <v>4784</v>
      </c>
      <c r="E1863" s="819" t="s">
        <v>3168</v>
      </c>
      <c r="F1863" s="737" t="s">
        <v>3126</v>
      </c>
      <c r="G1863" s="737" t="s">
        <v>3521</v>
      </c>
      <c r="H1863" s="737" t="s">
        <v>1499</v>
      </c>
      <c r="I1863" s="737" t="s">
        <v>1647</v>
      </c>
      <c r="J1863" s="737" t="s">
        <v>2916</v>
      </c>
      <c r="K1863" s="737" t="s">
        <v>2917</v>
      </c>
      <c r="L1863" s="738">
        <v>502.31</v>
      </c>
      <c r="M1863" s="738">
        <v>502.31</v>
      </c>
      <c r="N1863" s="737">
        <v>1</v>
      </c>
      <c r="O1863" s="820">
        <v>1</v>
      </c>
      <c r="P1863" s="738"/>
      <c r="Q1863" s="753">
        <v>0</v>
      </c>
      <c r="R1863" s="737"/>
      <c r="S1863" s="753">
        <v>0</v>
      </c>
      <c r="T1863" s="820"/>
      <c r="U1863" s="776">
        <v>0</v>
      </c>
    </row>
    <row r="1864" spans="1:21" ht="14.4" customHeight="1" x14ac:dyDescent="0.3">
      <c r="A1864" s="736">
        <v>21</v>
      </c>
      <c r="B1864" s="737" t="s">
        <v>2715</v>
      </c>
      <c r="C1864" s="737" t="s">
        <v>3133</v>
      </c>
      <c r="D1864" s="818" t="s">
        <v>4784</v>
      </c>
      <c r="E1864" s="819" t="s">
        <v>3168</v>
      </c>
      <c r="F1864" s="737" t="s">
        <v>3126</v>
      </c>
      <c r="G1864" s="737" t="s">
        <v>4760</v>
      </c>
      <c r="H1864" s="737" t="s">
        <v>555</v>
      </c>
      <c r="I1864" s="737" t="s">
        <v>4761</v>
      </c>
      <c r="J1864" s="737" t="s">
        <v>4762</v>
      </c>
      <c r="K1864" s="737" t="s">
        <v>4763</v>
      </c>
      <c r="L1864" s="738">
        <v>1514.87</v>
      </c>
      <c r="M1864" s="738">
        <v>1514.87</v>
      </c>
      <c r="N1864" s="737">
        <v>1</v>
      </c>
      <c r="O1864" s="820">
        <v>1</v>
      </c>
      <c r="P1864" s="738">
        <v>1514.87</v>
      </c>
      <c r="Q1864" s="753">
        <v>1</v>
      </c>
      <c r="R1864" s="737">
        <v>1</v>
      </c>
      <c r="S1864" s="753">
        <v>1</v>
      </c>
      <c r="T1864" s="820">
        <v>1</v>
      </c>
      <c r="U1864" s="776">
        <v>1</v>
      </c>
    </row>
    <row r="1865" spans="1:21" ht="14.4" customHeight="1" x14ac:dyDescent="0.3">
      <c r="A1865" s="736">
        <v>21</v>
      </c>
      <c r="B1865" s="737" t="s">
        <v>2715</v>
      </c>
      <c r="C1865" s="737" t="s">
        <v>3133</v>
      </c>
      <c r="D1865" s="818" t="s">
        <v>4784</v>
      </c>
      <c r="E1865" s="819" t="s">
        <v>3168</v>
      </c>
      <c r="F1865" s="737" t="s">
        <v>3126</v>
      </c>
      <c r="G1865" s="737" t="s">
        <v>3410</v>
      </c>
      <c r="H1865" s="737" t="s">
        <v>1499</v>
      </c>
      <c r="I1865" s="737" t="s">
        <v>4711</v>
      </c>
      <c r="J1865" s="737" t="s">
        <v>2569</v>
      </c>
      <c r="K1865" s="737" t="s">
        <v>2570</v>
      </c>
      <c r="L1865" s="738">
        <v>10152.83</v>
      </c>
      <c r="M1865" s="738">
        <v>10152.83</v>
      </c>
      <c r="N1865" s="737">
        <v>1</v>
      </c>
      <c r="O1865" s="820">
        <v>0.5</v>
      </c>
      <c r="P1865" s="738">
        <v>10152.83</v>
      </c>
      <c r="Q1865" s="753">
        <v>1</v>
      </c>
      <c r="R1865" s="737">
        <v>1</v>
      </c>
      <c r="S1865" s="753">
        <v>1</v>
      </c>
      <c r="T1865" s="820">
        <v>0.5</v>
      </c>
      <c r="U1865" s="776">
        <v>1</v>
      </c>
    </row>
    <row r="1866" spans="1:21" ht="14.4" customHeight="1" x14ac:dyDescent="0.3">
      <c r="A1866" s="736">
        <v>21</v>
      </c>
      <c r="B1866" s="737" t="s">
        <v>2715</v>
      </c>
      <c r="C1866" s="737" t="s">
        <v>3133</v>
      </c>
      <c r="D1866" s="818" t="s">
        <v>4784</v>
      </c>
      <c r="E1866" s="819" t="s">
        <v>3168</v>
      </c>
      <c r="F1866" s="737" t="s">
        <v>3126</v>
      </c>
      <c r="G1866" s="737" t="s">
        <v>3410</v>
      </c>
      <c r="H1866" s="737" t="s">
        <v>1499</v>
      </c>
      <c r="I1866" s="737" t="s">
        <v>3411</v>
      </c>
      <c r="J1866" s="737" t="s">
        <v>2569</v>
      </c>
      <c r="K1866" s="737" t="s">
        <v>3412</v>
      </c>
      <c r="L1866" s="738">
        <v>2030.55</v>
      </c>
      <c r="M1866" s="738">
        <v>2030.55</v>
      </c>
      <c r="N1866" s="737">
        <v>1</v>
      </c>
      <c r="O1866" s="820">
        <v>0.5</v>
      </c>
      <c r="P1866" s="738">
        <v>2030.55</v>
      </c>
      <c r="Q1866" s="753">
        <v>1</v>
      </c>
      <c r="R1866" s="737">
        <v>1</v>
      </c>
      <c r="S1866" s="753">
        <v>1</v>
      </c>
      <c r="T1866" s="820">
        <v>0.5</v>
      </c>
      <c r="U1866" s="776">
        <v>1</v>
      </c>
    </row>
    <row r="1867" spans="1:21" ht="14.4" customHeight="1" x14ac:dyDescent="0.3">
      <c r="A1867" s="736">
        <v>21</v>
      </c>
      <c r="B1867" s="737" t="s">
        <v>2715</v>
      </c>
      <c r="C1867" s="737" t="s">
        <v>3133</v>
      </c>
      <c r="D1867" s="818" t="s">
        <v>4784</v>
      </c>
      <c r="E1867" s="819" t="s">
        <v>3168</v>
      </c>
      <c r="F1867" s="737" t="s">
        <v>3126</v>
      </c>
      <c r="G1867" s="737" t="s">
        <v>3284</v>
      </c>
      <c r="H1867" s="737" t="s">
        <v>555</v>
      </c>
      <c r="I1867" s="737" t="s">
        <v>4764</v>
      </c>
      <c r="J1867" s="737" t="s">
        <v>3288</v>
      </c>
      <c r="K1867" s="737" t="s">
        <v>4765</v>
      </c>
      <c r="L1867" s="738">
        <v>150.94</v>
      </c>
      <c r="M1867" s="738">
        <v>150.94</v>
      </c>
      <c r="N1867" s="737">
        <v>1</v>
      </c>
      <c r="O1867" s="820">
        <v>0.5</v>
      </c>
      <c r="P1867" s="738">
        <v>150.94</v>
      </c>
      <c r="Q1867" s="753">
        <v>1</v>
      </c>
      <c r="R1867" s="737">
        <v>1</v>
      </c>
      <c r="S1867" s="753">
        <v>1</v>
      </c>
      <c r="T1867" s="820">
        <v>0.5</v>
      </c>
      <c r="U1867" s="776">
        <v>1</v>
      </c>
    </row>
    <row r="1868" spans="1:21" ht="14.4" customHeight="1" x14ac:dyDescent="0.3">
      <c r="A1868" s="736">
        <v>21</v>
      </c>
      <c r="B1868" s="737" t="s">
        <v>2715</v>
      </c>
      <c r="C1868" s="737" t="s">
        <v>3133</v>
      </c>
      <c r="D1868" s="818" t="s">
        <v>4784</v>
      </c>
      <c r="E1868" s="819" t="s">
        <v>3168</v>
      </c>
      <c r="F1868" s="737" t="s">
        <v>3126</v>
      </c>
      <c r="G1868" s="737" t="s">
        <v>3284</v>
      </c>
      <c r="H1868" s="737" t="s">
        <v>555</v>
      </c>
      <c r="I1868" s="737" t="s">
        <v>3290</v>
      </c>
      <c r="J1868" s="737" t="s">
        <v>1300</v>
      </c>
      <c r="K1868" s="737" t="s">
        <v>3286</v>
      </c>
      <c r="L1868" s="738">
        <v>50.32</v>
      </c>
      <c r="M1868" s="738">
        <v>50.32</v>
      </c>
      <c r="N1868" s="737">
        <v>1</v>
      </c>
      <c r="O1868" s="820">
        <v>1</v>
      </c>
      <c r="P1868" s="738">
        <v>50.32</v>
      </c>
      <c r="Q1868" s="753">
        <v>1</v>
      </c>
      <c r="R1868" s="737">
        <v>1</v>
      </c>
      <c r="S1868" s="753">
        <v>1</v>
      </c>
      <c r="T1868" s="820">
        <v>1</v>
      </c>
      <c r="U1868" s="776">
        <v>1</v>
      </c>
    </row>
    <row r="1869" spans="1:21" ht="14.4" customHeight="1" x14ac:dyDescent="0.3">
      <c r="A1869" s="736">
        <v>21</v>
      </c>
      <c r="B1869" s="737" t="s">
        <v>2715</v>
      </c>
      <c r="C1869" s="737" t="s">
        <v>3133</v>
      </c>
      <c r="D1869" s="818" t="s">
        <v>4784</v>
      </c>
      <c r="E1869" s="819" t="s">
        <v>3168</v>
      </c>
      <c r="F1869" s="737" t="s">
        <v>3127</v>
      </c>
      <c r="G1869" s="737" t="s">
        <v>3291</v>
      </c>
      <c r="H1869" s="737" t="s">
        <v>555</v>
      </c>
      <c r="I1869" s="737" t="s">
        <v>3292</v>
      </c>
      <c r="J1869" s="737" t="s">
        <v>3149</v>
      </c>
      <c r="K1869" s="737"/>
      <c r="L1869" s="738">
        <v>0</v>
      </c>
      <c r="M1869" s="738">
        <v>0</v>
      </c>
      <c r="N1869" s="737">
        <v>1</v>
      </c>
      <c r="O1869" s="820">
        <v>1</v>
      </c>
      <c r="P1869" s="738">
        <v>0</v>
      </c>
      <c r="Q1869" s="753"/>
      <c r="R1869" s="737">
        <v>1</v>
      </c>
      <c r="S1869" s="753">
        <v>1</v>
      </c>
      <c r="T1869" s="820">
        <v>1</v>
      </c>
      <c r="U1869" s="776">
        <v>1</v>
      </c>
    </row>
    <row r="1870" spans="1:21" ht="14.4" customHeight="1" x14ac:dyDescent="0.3">
      <c r="A1870" s="736">
        <v>21</v>
      </c>
      <c r="B1870" s="737" t="s">
        <v>2715</v>
      </c>
      <c r="C1870" s="737" t="s">
        <v>3133</v>
      </c>
      <c r="D1870" s="818" t="s">
        <v>4784</v>
      </c>
      <c r="E1870" s="819" t="s">
        <v>3168</v>
      </c>
      <c r="F1870" s="737" t="s">
        <v>3128</v>
      </c>
      <c r="G1870" s="737" t="s">
        <v>3293</v>
      </c>
      <c r="H1870" s="737" t="s">
        <v>555</v>
      </c>
      <c r="I1870" s="737" t="s">
        <v>4681</v>
      </c>
      <c r="J1870" s="737" t="s">
        <v>4682</v>
      </c>
      <c r="K1870" s="737" t="s">
        <v>4683</v>
      </c>
      <c r="L1870" s="738">
        <v>741</v>
      </c>
      <c r="M1870" s="738">
        <v>3705</v>
      </c>
      <c r="N1870" s="737">
        <v>5</v>
      </c>
      <c r="O1870" s="820">
        <v>2</v>
      </c>
      <c r="P1870" s="738">
        <v>3705</v>
      </c>
      <c r="Q1870" s="753">
        <v>1</v>
      </c>
      <c r="R1870" s="737">
        <v>5</v>
      </c>
      <c r="S1870" s="753">
        <v>1</v>
      </c>
      <c r="T1870" s="820">
        <v>2</v>
      </c>
      <c r="U1870" s="776">
        <v>1</v>
      </c>
    </row>
    <row r="1871" spans="1:21" ht="14.4" customHeight="1" x14ac:dyDescent="0.3">
      <c r="A1871" s="736">
        <v>21</v>
      </c>
      <c r="B1871" s="737" t="s">
        <v>2715</v>
      </c>
      <c r="C1871" s="737" t="s">
        <v>3133</v>
      </c>
      <c r="D1871" s="818" t="s">
        <v>4784</v>
      </c>
      <c r="E1871" s="819" t="s">
        <v>3168</v>
      </c>
      <c r="F1871" s="737" t="s">
        <v>3128</v>
      </c>
      <c r="G1871" s="737" t="s">
        <v>3293</v>
      </c>
      <c r="H1871" s="737" t="s">
        <v>555</v>
      </c>
      <c r="I1871" s="737" t="s">
        <v>3731</v>
      </c>
      <c r="J1871" s="737" t="s">
        <v>3732</v>
      </c>
      <c r="K1871" s="737" t="s">
        <v>3733</v>
      </c>
      <c r="L1871" s="738">
        <v>800</v>
      </c>
      <c r="M1871" s="738">
        <v>2400</v>
      </c>
      <c r="N1871" s="737">
        <v>3</v>
      </c>
      <c r="O1871" s="820">
        <v>1</v>
      </c>
      <c r="P1871" s="738">
        <v>2400</v>
      </c>
      <c r="Q1871" s="753">
        <v>1</v>
      </c>
      <c r="R1871" s="737">
        <v>3</v>
      </c>
      <c r="S1871" s="753">
        <v>1</v>
      </c>
      <c r="T1871" s="820">
        <v>1</v>
      </c>
      <c r="U1871" s="776">
        <v>1</v>
      </c>
    </row>
    <row r="1872" spans="1:21" ht="14.4" customHeight="1" x14ac:dyDescent="0.3">
      <c r="A1872" s="736">
        <v>21</v>
      </c>
      <c r="B1872" s="737" t="s">
        <v>2715</v>
      </c>
      <c r="C1872" s="737" t="s">
        <v>3133</v>
      </c>
      <c r="D1872" s="818" t="s">
        <v>4784</v>
      </c>
      <c r="E1872" s="819" t="s">
        <v>3168</v>
      </c>
      <c r="F1872" s="737" t="s">
        <v>3128</v>
      </c>
      <c r="G1872" s="737" t="s">
        <v>3293</v>
      </c>
      <c r="H1872" s="737" t="s">
        <v>555</v>
      </c>
      <c r="I1872" s="737" t="s">
        <v>4684</v>
      </c>
      <c r="J1872" s="737" t="s">
        <v>4685</v>
      </c>
      <c r="K1872" s="737" t="s">
        <v>4686</v>
      </c>
      <c r="L1872" s="738">
        <v>1512.05</v>
      </c>
      <c r="M1872" s="738">
        <v>4536.1499999999996</v>
      </c>
      <c r="N1872" s="737">
        <v>3</v>
      </c>
      <c r="O1872" s="820">
        <v>2</v>
      </c>
      <c r="P1872" s="738">
        <v>1512.05</v>
      </c>
      <c r="Q1872" s="753">
        <v>0.33333333333333337</v>
      </c>
      <c r="R1872" s="737">
        <v>1</v>
      </c>
      <c r="S1872" s="753">
        <v>0.33333333333333331</v>
      </c>
      <c r="T1872" s="820">
        <v>1</v>
      </c>
      <c r="U1872" s="776">
        <v>0.5</v>
      </c>
    </row>
    <row r="1873" spans="1:21" ht="14.4" customHeight="1" x14ac:dyDescent="0.3">
      <c r="A1873" s="736">
        <v>21</v>
      </c>
      <c r="B1873" s="737" t="s">
        <v>2715</v>
      </c>
      <c r="C1873" s="737" t="s">
        <v>3133</v>
      </c>
      <c r="D1873" s="818" t="s">
        <v>4784</v>
      </c>
      <c r="E1873" s="819" t="s">
        <v>3168</v>
      </c>
      <c r="F1873" s="737" t="s">
        <v>3128</v>
      </c>
      <c r="G1873" s="737" t="s">
        <v>3293</v>
      </c>
      <c r="H1873" s="737" t="s">
        <v>555</v>
      </c>
      <c r="I1873" s="737" t="s">
        <v>4766</v>
      </c>
      <c r="J1873" s="737" t="s">
        <v>4767</v>
      </c>
      <c r="K1873" s="737" t="s">
        <v>4683</v>
      </c>
      <c r="L1873" s="738">
        <v>800</v>
      </c>
      <c r="M1873" s="738">
        <v>2400</v>
      </c>
      <c r="N1873" s="737">
        <v>3</v>
      </c>
      <c r="O1873" s="820">
        <v>1</v>
      </c>
      <c r="P1873" s="738">
        <v>2400</v>
      </c>
      <c r="Q1873" s="753">
        <v>1</v>
      </c>
      <c r="R1873" s="737">
        <v>3</v>
      </c>
      <c r="S1873" s="753">
        <v>1</v>
      </c>
      <c r="T1873" s="820">
        <v>1</v>
      </c>
      <c r="U1873" s="776">
        <v>1</v>
      </c>
    </row>
    <row r="1874" spans="1:21" ht="14.4" customHeight="1" x14ac:dyDescent="0.3">
      <c r="A1874" s="736">
        <v>21</v>
      </c>
      <c r="B1874" s="737" t="s">
        <v>2715</v>
      </c>
      <c r="C1874" s="737" t="s">
        <v>3133</v>
      </c>
      <c r="D1874" s="818" t="s">
        <v>4784</v>
      </c>
      <c r="E1874" s="819" t="s">
        <v>3168</v>
      </c>
      <c r="F1874" s="737" t="s">
        <v>3128</v>
      </c>
      <c r="G1874" s="737" t="s">
        <v>3293</v>
      </c>
      <c r="H1874" s="737" t="s">
        <v>555</v>
      </c>
      <c r="I1874" s="737" t="s">
        <v>4768</v>
      </c>
      <c r="J1874" s="737" t="s">
        <v>4769</v>
      </c>
      <c r="K1874" s="737" t="s">
        <v>4770</v>
      </c>
      <c r="L1874" s="738">
        <v>1438.95</v>
      </c>
      <c r="M1874" s="738">
        <v>4316.8500000000004</v>
      </c>
      <c r="N1874" s="737">
        <v>3</v>
      </c>
      <c r="O1874" s="820">
        <v>1</v>
      </c>
      <c r="P1874" s="738"/>
      <c r="Q1874" s="753">
        <v>0</v>
      </c>
      <c r="R1874" s="737"/>
      <c r="S1874" s="753">
        <v>0</v>
      </c>
      <c r="T1874" s="820"/>
      <c r="U1874" s="776">
        <v>0</v>
      </c>
    </row>
    <row r="1875" spans="1:21" ht="14.4" customHeight="1" x14ac:dyDescent="0.3">
      <c r="A1875" s="736">
        <v>21</v>
      </c>
      <c r="B1875" s="737" t="s">
        <v>2715</v>
      </c>
      <c r="C1875" s="737" t="s">
        <v>3133</v>
      </c>
      <c r="D1875" s="818" t="s">
        <v>4784</v>
      </c>
      <c r="E1875" s="819" t="s">
        <v>3168</v>
      </c>
      <c r="F1875" s="737" t="s">
        <v>3128</v>
      </c>
      <c r="G1875" s="737" t="s">
        <v>3420</v>
      </c>
      <c r="H1875" s="737" t="s">
        <v>555</v>
      </c>
      <c r="I1875" s="737" t="s">
        <v>3421</v>
      </c>
      <c r="J1875" s="737" t="s">
        <v>3422</v>
      </c>
      <c r="K1875" s="737" t="s">
        <v>3423</v>
      </c>
      <c r="L1875" s="738">
        <v>1267.1300000000001</v>
      </c>
      <c r="M1875" s="738">
        <v>2534.2600000000002</v>
      </c>
      <c r="N1875" s="737">
        <v>2</v>
      </c>
      <c r="O1875" s="820">
        <v>2</v>
      </c>
      <c r="P1875" s="738">
        <v>2534.2600000000002</v>
      </c>
      <c r="Q1875" s="753">
        <v>1</v>
      </c>
      <c r="R1875" s="737">
        <v>2</v>
      </c>
      <c r="S1875" s="753">
        <v>1</v>
      </c>
      <c r="T1875" s="820">
        <v>2</v>
      </c>
      <c r="U1875" s="776">
        <v>1</v>
      </c>
    </row>
    <row r="1876" spans="1:21" ht="14.4" customHeight="1" x14ac:dyDescent="0.3">
      <c r="A1876" s="736">
        <v>21</v>
      </c>
      <c r="B1876" s="737" t="s">
        <v>2715</v>
      </c>
      <c r="C1876" s="737" t="s">
        <v>3133</v>
      </c>
      <c r="D1876" s="818" t="s">
        <v>4784</v>
      </c>
      <c r="E1876" s="819" t="s">
        <v>3169</v>
      </c>
      <c r="F1876" s="737" t="s">
        <v>3126</v>
      </c>
      <c r="G1876" s="737" t="s">
        <v>3196</v>
      </c>
      <c r="H1876" s="737" t="s">
        <v>555</v>
      </c>
      <c r="I1876" s="737" t="s">
        <v>4471</v>
      </c>
      <c r="J1876" s="737" t="s">
        <v>4472</v>
      </c>
      <c r="K1876" s="737" t="s">
        <v>4473</v>
      </c>
      <c r="L1876" s="738">
        <v>14.11</v>
      </c>
      <c r="M1876" s="738">
        <v>28.22</v>
      </c>
      <c r="N1876" s="737">
        <v>2</v>
      </c>
      <c r="O1876" s="820">
        <v>1</v>
      </c>
      <c r="P1876" s="738">
        <v>28.22</v>
      </c>
      <c r="Q1876" s="753">
        <v>1</v>
      </c>
      <c r="R1876" s="737">
        <v>2</v>
      </c>
      <c r="S1876" s="753">
        <v>1</v>
      </c>
      <c r="T1876" s="820">
        <v>1</v>
      </c>
      <c r="U1876" s="776">
        <v>1</v>
      </c>
    </row>
    <row r="1877" spans="1:21" ht="14.4" customHeight="1" x14ac:dyDescent="0.3">
      <c r="A1877" s="736">
        <v>21</v>
      </c>
      <c r="B1877" s="737" t="s">
        <v>2715</v>
      </c>
      <c r="C1877" s="737" t="s">
        <v>3133</v>
      </c>
      <c r="D1877" s="818" t="s">
        <v>4784</v>
      </c>
      <c r="E1877" s="819" t="s">
        <v>3169</v>
      </c>
      <c r="F1877" s="737" t="s">
        <v>3126</v>
      </c>
      <c r="G1877" s="737" t="s">
        <v>3569</v>
      </c>
      <c r="H1877" s="737" t="s">
        <v>1499</v>
      </c>
      <c r="I1877" s="737" t="s">
        <v>3856</v>
      </c>
      <c r="J1877" s="737" t="s">
        <v>3571</v>
      </c>
      <c r="K1877" s="737" t="s">
        <v>3857</v>
      </c>
      <c r="L1877" s="738">
        <v>1834.64</v>
      </c>
      <c r="M1877" s="738">
        <v>1834.64</v>
      </c>
      <c r="N1877" s="737">
        <v>1</v>
      </c>
      <c r="O1877" s="820">
        <v>1</v>
      </c>
      <c r="P1877" s="738"/>
      <c r="Q1877" s="753">
        <v>0</v>
      </c>
      <c r="R1877" s="737"/>
      <c r="S1877" s="753">
        <v>0</v>
      </c>
      <c r="T1877" s="820"/>
      <c r="U1877" s="776">
        <v>0</v>
      </c>
    </row>
    <row r="1878" spans="1:21" ht="14.4" customHeight="1" x14ac:dyDescent="0.3">
      <c r="A1878" s="736">
        <v>21</v>
      </c>
      <c r="B1878" s="737" t="s">
        <v>2715</v>
      </c>
      <c r="C1878" s="737" t="s">
        <v>3133</v>
      </c>
      <c r="D1878" s="818" t="s">
        <v>4784</v>
      </c>
      <c r="E1878" s="819" t="s">
        <v>3169</v>
      </c>
      <c r="F1878" s="737" t="s">
        <v>3126</v>
      </c>
      <c r="G1878" s="737" t="s">
        <v>3354</v>
      </c>
      <c r="H1878" s="737" t="s">
        <v>555</v>
      </c>
      <c r="I1878" s="737" t="s">
        <v>4573</v>
      </c>
      <c r="J1878" s="737" t="s">
        <v>4536</v>
      </c>
      <c r="K1878" s="737" t="s">
        <v>3357</v>
      </c>
      <c r="L1878" s="738">
        <v>1131.06</v>
      </c>
      <c r="M1878" s="738">
        <v>3393.18</v>
      </c>
      <c r="N1878" s="737">
        <v>3</v>
      </c>
      <c r="O1878" s="820">
        <v>1</v>
      </c>
      <c r="P1878" s="738">
        <v>3393.18</v>
      </c>
      <c r="Q1878" s="753">
        <v>1</v>
      </c>
      <c r="R1878" s="737">
        <v>3</v>
      </c>
      <c r="S1878" s="753">
        <v>1</v>
      </c>
      <c r="T1878" s="820">
        <v>1</v>
      </c>
      <c r="U1878" s="776">
        <v>1</v>
      </c>
    </row>
    <row r="1879" spans="1:21" ht="14.4" customHeight="1" x14ac:dyDescent="0.3">
      <c r="A1879" s="736">
        <v>21</v>
      </c>
      <c r="B1879" s="737" t="s">
        <v>2715</v>
      </c>
      <c r="C1879" s="737" t="s">
        <v>3133</v>
      </c>
      <c r="D1879" s="818" t="s">
        <v>4784</v>
      </c>
      <c r="E1879" s="819" t="s">
        <v>3169</v>
      </c>
      <c r="F1879" s="737" t="s">
        <v>3126</v>
      </c>
      <c r="G1879" s="737" t="s">
        <v>3210</v>
      </c>
      <c r="H1879" s="737" t="s">
        <v>555</v>
      </c>
      <c r="I1879" s="737" t="s">
        <v>1104</v>
      </c>
      <c r="J1879" s="737" t="s">
        <v>1105</v>
      </c>
      <c r="K1879" s="737" t="s">
        <v>3211</v>
      </c>
      <c r="L1879" s="738">
        <v>344</v>
      </c>
      <c r="M1879" s="738">
        <v>1720</v>
      </c>
      <c r="N1879" s="737">
        <v>5</v>
      </c>
      <c r="O1879" s="820">
        <v>2</v>
      </c>
      <c r="P1879" s="738">
        <v>1032</v>
      </c>
      <c r="Q1879" s="753">
        <v>0.6</v>
      </c>
      <c r="R1879" s="737">
        <v>3</v>
      </c>
      <c r="S1879" s="753">
        <v>0.6</v>
      </c>
      <c r="T1879" s="820">
        <v>1</v>
      </c>
      <c r="U1879" s="776">
        <v>0.5</v>
      </c>
    </row>
    <row r="1880" spans="1:21" ht="14.4" customHeight="1" x14ac:dyDescent="0.3">
      <c r="A1880" s="736">
        <v>21</v>
      </c>
      <c r="B1880" s="737" t="s">
        <v>2715</v>
      </c>
      <c r="C1880" s="737" t="s">
        <v>3133</v>
      </c>
      <c r="D1880" s="818" t="s">
        <v>4784</v>
      </c>
      <c r="E1880" s="819" t="s">
        <v>3169</v>
      </c>
      <c r="F1880" s="737" t="s">
        <v>3126</v>
      </c>
      <c r="G1880" s="737" t="s">
        <v>3210</v>
      </c>
      <c r="H1880" s="737" t="s">
        <v>555</v>
      </c>
      <c r="I1880" s="737" t="s">
        <v>3300</v>
      </c>
      <c r="J1880" s="737" t="s">
        <v>1105</v>
      </c>
      <c r="K1880" s="737" t="s">
        <v>3301</v>
      </c>
      <c r="L1880" s="738">
        <v>0</v>
      </c>
      <c r="M1880" s="738">
        <v>0</v>
      </c>
      <c r="N1880" s="737">
        <v>2</v>
      </c>
      <c r="O1880" s="820">
        <v>1.5</v>
      </c>
      <c r="P1880" s="738">
        <v>0</v>
      </c>
      <c r="Q1880" s="753"/>
      <c r="R1880" s="737">
        <v>2</v>
      </c>
      <c r="S1880" s="753">
        <v>1</v>
      </c>
      <c r="T1880" s="820">
        <v>1.5</v>
      </c>
      <c r="U1880" s="776">
        <v>1</v>
      </c>
    </row>
    <row r="1881" spans="1:21" ht="14.4" customHeight="1" x14ac:dyDescent="0.3">
      <c r="A1881" s="736">
        <v>21</v>
      </c>
      <c r="B1881" s="737" t="s">
        <v>2715</v>
      </c>
      <c r="C1881" s="737" t="s">
        <v>3133</v>
      </c>
      <c r="D1881" s="818" t="s">
        <v>4784</v>
      </c>
      <c r="E1881" s="819" t="s">
        <v>3169</v>
      </c>
      <c r="F1881" s="737" t="s">
        <v>3126</v>
      </c>
      <c r="G1881" s="737" t="s">
        <v>3210</v>
      </c>
      <c r="H1881" s="737" t="s">
        <v>555</v>
      </c>
      <c r="I1881" s="737" t="s">
        <v>3358</v>
      </c>
      <c r="J1881" s="737" t="s">
        <v>1105</v>
      </c>
      <c r="K1881" s="737" t="s">
        <v>3359</v>
      </c>
      <c r="L1881" s="738">
        <v>0</v>
      </c>
      <c r="M1881" s="738">
        <v>0</v>
      </c>
      <c r="N1881" s="737">
        <v>1</v>
      </c>
      <c r="O1881" s="820">
        <v>1</v>
      </c>
      <c r="P1881" s="738">
        <v>0</v>
      </c>
      <c r="Q1881" s="753"/>
      <c r="R1881" s="737">
        <v>1</v>
      </c>
      <c r="S1881" s="753">
        <v>1</v>
      </c>
      <c r="T1881" s="820">
        <v>1</v>
      </c>
      <c r="U1881" s="776">
        <v>1</v>
      </c>
    </row>
    <row r="1882" spans="1:21" ht="14.4" customHeight="1" x14ac:dyDescent="0.3">
      <c r="A1882" s="736">
        <v>21</v>
      </c>
      <c r="B1882" s="737" t="s">
        <v>2715</v>
      </c>
      <c r="C1882" s="737" t="s">
        <v>3133</v>
      </c>
      <c r="D1882" s="818" t="s">
        <v>4784</v>
      </c>
      <c r="E1882" s="819" t="s">
        <v>3169</v>
      </c>
      <c r="F1882" s="737" t="s">
        <v>3126</v>
      </c>
      <c r="G1882" s="737" t="s">
        <v>3750</v>
      </c>
      <c r="H1882" s="737" t="s">
        <v>1499</v>
      </c>
      <c r="I1882" s="737" t="s">
        <v>3751</v>
      </c>
      <c r="J1882" s="737" t="s">
        <v>3752</v>
      </c>
      <c r="K1882" s="737" t="s">
        <v>3753</v>
      </c>
      <c r="L1882" s="738">
        <v>550.39</v>
      </c>
      <c r="M1882" s="738">
        <v>1100.78</v>
      </c>
      <c r="N1882" s="737">
        <v>2</v>
      </c>
      <c r="O1882" s="820">
        <v>1</v>
      </c>
      <c r="P1882" s="738"/>
      <c r="Q1882" s="753">
        <v>0</v>
      </c>
      <c r="R1882" s="737"/>
      <c r="S1882" s="753">
        <v>0</v>
      </c>
      <c r="T1882" s="820"/>
      <c r="U1882" s="776">
        <v>0</v>
      </c>
    </row>
    <row r="1883" spans="1:21" ht="14.4" customHeight="1" x14ac:dyDescent="0.3">
      <c r="A1883" s="736">
        <v>21</v>
      </c>
      <c r="B1883" s="737" t="s">
        <v>2715</v>
      </c>
      <c r="C1883" s="737" t="s">
        <v>3133</v>
      </c>
      <c r="D1883" s="818" t="s">
        <v>4784</v>
      </c>
      <c r="E1883" s="819" t="s">
        <v>3169</v>
      </c>
      <c r="F1883" s="737" t="s">
        <v>3126</v>
      </c>
      <c r="G1883" s="737" t="s">
        <v>3302</v>
      </c>
      <c r="H1883" s="737" t="s">
        <v>555</v>
      </c>
      <c r="I1883" s="737" t="s">
        <v>592</v>
      </c>
      <c r="J1883" s="737" t="s">
        <v>2932</v>
      </c>
      <c r="K1883" s="737" t="s">
        <v>3304</v>
      </c>
      <c r="L1883" s="738">
        <v>969.48</v>
      </c>
      <c r="M1883" s="738">
        <v>2908.44</v>
      </c>
      <c r="N1883" s="737">
        <v>3</v>
      </c>
      <c r="O1883" s="820">
        <v>1</v>
      </c>
      <c r="P1883" s="738">
        <v>2908.44</v>
      </c>
      <c r="Q1883" s="753">
        <v>1</v>
      </c>
      <c r="R1883" s="737">
        <v>3</v>
      </c>
      <c r="S1883" s="753">
        <v>1</v>
      </c>
      <c r="T1883" s="820">
        <v>1</v>
      </c>
      <c r="U1883" s="776">
        <v>1</v>
      </c>
    </row>
    <row r="1884" spans="1:21" ht="14.4" customHeight="1" x14ac:dyDescent="0.3">
      <c r="A1884" s="736">
        <v>21</v>
      </c>
      <c r="B1884" s="737" t="s">
        <v>2715</v>
      </c>
      <c r="C1884" s="737" t="s">
        <v>3133</v>
      </c>
      <c r="D1884" s="818" t="s">
        <v>4784</v>
      </c>
      <c r="E1884" s="819" t="s">
        <v>3169</v>
      </c>
      <c r="F1884" s="737" t="s">
        <v>3126</v>
      </c>
      <c r="G1884" s="737" t="s">
        <v>3302</v>
      </c>
      <c r="H1884" s="737" t="s">
        <v>1499</v>
      </c>
      <c r="I1884" s="737" t="s">
        <v>1719</v>
      </c>
      <c r="J1884" s="737" t="s">
        <v>2927</v>
      </c>
      <c r="K1884" s="737" t="s">
        <v>2931</v>
      </c>
      <c r="L1884" s="738">
        <v>969.48</v>
      </c>
      <c r="M1884" s="738">
        <v>7755.84</v>
      </c>
      <c r="N1884" s="737">
        <v>8</v>
      </c>
      <c r="O1884" s="820">
        <v>2</v>
      </c>
      <c r="P1884" s="738">
        <v>7755.84</v>
      </c>
      <c r="Q1884" s="753">
        <v>1</v>
      </c>
      <c r="R1884" s="737">
        <v>8</v>
      </c>
      <c r="S1884" s="753">
        <v>1</v>
      </c>
      <c r="T1884" s="820">
        <v>2</v>
      </c>
      <c r="U1884" s="776">
        <v>1</v>
      </c>
    </row>
    <row r="1885" spans="1:21" ht="14.4" customHeight="1" x14ac:dyDescent="0.3">
      <c r="A1885" s="736">
        <v>21</v>
      </c>
      <c r="B1885" s="737" t="s">
        <v>2715</v>
      </c>
      <c r="C1885" s="737" t="s">
        <v>3133</v>
      </c>
      <c r="D1885" s="818" t="s">
        <v>4784</v>
      </c>
      <c r="E1885" s="819" t="s">
        <v>3169</v>
      </c>
      <c r="F1885" s="737" t="s">
        <v>3126</v>
      </c>
      <c r="G1885" s="737" t="s">
        <v>3222</v>
      </c>
      <c r="H1885" s="737" t="s">
        <v>555</v>
      </c>
      <c r="I1885" s="737" t="s">
        <v>906</v>
      </c>
      <c r="J1885" s="737" t="s">
        <v>907</v>
      </c>
      <c r="K1885" s="737" t="s">
        <v>3223</v>
      </c>
      <c r="L1885" s="738">
        <v>42.51</v>
      </c>
      <c r="M1885" s="738">
        <v>42.51</v>
      </c>
      <c r="N1885" s="737">
        <v>1</v>
      </c>
      <c r="O1885" s="820">
        <v>0.5</v>
      </c>
      <c r="P1885" s="738">
        <v>42.51</v>
      </c>
      <c r="Q1885" s="753">
        <v>1</v>
      </c>
      <c r="R1885" s="737">
        <v>1</v>
      </c>
      <c r="S1885" s="753">
        <v>1</v>
      </c>
      <c r="T1885" s="820">
        <v>0.5</v>
      </c>
      <c r="U1885" s="776">
        <v>1</v>
      </c>
    </row>
    <row r="1886" spans="1:21" ht="14.4" customHeight="1" x14ac:dyDescent="0.3">
      <c r="A1886" s="736">
        <v>21</v>
      </c>
      <c r="B1886" s="737" t="s">
        <v>2715</v>
      </c>
      <c r="C1886" s="737" t="s">
        <v>3133</v>
      </c>
      <c r="D1886" s="818" t="s">
        <v>4784</v>
      </c>
      <c r="E1886" s="819" t="s">
        <v>3169</v>
      </c>
      <c r="F1886" s="737" t="s">
        <v>3126</v>
      </c>
      <c r="G1886" s="737" t="s">
        <v>3224</v>
      </c>
      <c r="H1886" s="737" t="s">
        <v>555</v>
      </c>
      <c r="I1886" s="737" t="s">
        <v>806</v>
      </c>
      <c r="J1886" s="737" t="s">
        <v>807</v>
      </c>
      <c r="K1886" s="737" t="s">
        <v>3225</v>
      </c>
      <c r="L1886" s="738">
        <v>107.27</v>
      </c>
      <c r="M1886" s="738">
        <v>321.81</v>
      </c>
      <c r="N1886" s="737">
        <v>3</v>
      </c>
      <c r="O1886" s="820">
        <v>1</v>
      </c>
      <c r="P1886" s="738">
        <v>321.81</v>
      </c>
      <c r="Q1886" s="753">
        <v>1</v>
      </c>
      <c r="R1886" s="737">
        <v>3</v>
      </c>
      <c r="S1886" s="753">
        <v>1</v>
      </c>
      <c r="T1886" s="820">
        <v>1</v>
      </c>
      <c r="U1886" s="776">
        <v>1</v>
      </c>
    </row>
    <row r="1887" spans="1:21" ht="14.4" customHeight="1" x14ac:dyDescent="0.3">
      <c r="A1887" s="736">
        <v>21</v>
      </c>
      <c r="B1887" s="737" t="s">
        <v>2715</v>
      </c>
      <c r="C1887" s="737" t="s">
        <v>3133</v>
      </c>
      <c r="D1887" s="818" t="s">
        <v>4784</v>
      </c>
      <c r="E1887" s="819" t="s">
        <v>3169</v>
      </c>
      <c r="F1887" s="737" t="s">
        <v>3126</v>
      </c>
      <c r="G1887" s="737" t="s">
        <v>3291</v>
      </c>
      <c r="H1887" s="737" t="s">
        <v>555</v>
      </c>
      <c r="I1887" s="737" t="s">
        <v>4060</v>
      </c>
      <c r="J1887" s="737" t="s">
        <v>3149</v>
      </c>
      <c r="K1887" s="737"/>
      <c r="L1887" s="738">
        <v>0</v>
      </c>
      <c r="M1887" s="738">
        <v>0</v>
      </c>
      <c r="N1887" s="737">
        <v>1</v>
      </c>
      <c r="O1887" s="820">
        <v>0.5</v>
      </c>
      <c r="P1887" s="738">
        <v>0</v>
      </c>
      <c r="Q1887" s="753"/>
      <c r="R1887" s="737">
        <v>1</v>
      </c>
      <c r="S1887" s="753">
        <v>1</v>
      </c>
      <c r="T1887" s="820">
        <v>0.5</v>
      </c>
      <c r="U1887" s="776">
        <v>1</v>
      </c>
    </row>
    <row r="1888" spans="1:21" ht="14.4" customHeight="1" x14ac:dyDescent="0.3">
      <c r="A1888" s="736">
        <v>21</v>
      </c>
      <c r="B1888" s="737" t="s">
        <v>2715</v>
      </c>
      <c r="C1888" s="737" t="s">
        <v>3133</v>
      </c>
      <c r="D1888" s="818" t="s">
        <v>4784</v>
      </c>
      <c r="E1888" s="819" t="s">
        <v>3169</v>
      </c>
      <c r="F1888" s="737" t="s">
        <v>3126</v>
      </c>
      <c r="G1888" s="737" t="s">
        <v>3230</v>
      </c>
      <c r="H1888" s="737" t="s">
        <v>555</v>
      </c>
      <c r="I1888" s="737" t="s">
        <v>4178</v>
      </c>
      <c r="J1888" s="737" t="s">
        <v>4179</v>
      </c>
      <c r="K1888" s="737" t="s">
        <v>4180</v>
      </c>
      <c r="L1888" s="738">
        <v>58.63</v>
      </c>
      <c r="M1888" s="738">
        <v>58.63</v>
      </c>
      <c r="N1888" s="737">
        <v>1</v>
      </c>
      <c r="O1888" s="820">
        <v>1</v>
      </c>
      <c r="P1888" s="738">
        <v>58.63</v>
      </c>
      <c r="Q1888" s="753">
        <v>1</v>
      </c>
      <c r="R1888" s="737">
        <v>1</v>
      </c>
      <c r="S1888" s="753">
        <v>1</v>
      </c>
      <c r="T1888" s="820">
        <v>1</v>
      </c>
      <c r="U1888" s="776">
        <v>1</v>
      </c>
    </row>
    <row r="1889" spans="1:21" ht="14.4" customHeight="1" x14ac:dyDescent="0.3">
      <c r="A1889" s="736">
        <v>21</v>
      </c>
      <c r="B1889" s="737" t="s">
        <v>2715</v>
      </c>
      <c r="C1889" s="737" t="s">
        <v>3133</v>
      </c>
      <c r="D1889" s="818" t="s">
        <v>4784</v>
      </c>
      <c r="E1889" s="819" t="s">
        <v>3169</v>
      </c>
      <c r="F1889" s="737" t="s">
        <v>3126</v>
      </c>
      <c r="G1889" s="737" t="s">
        <v>3493</v>
      </c>
      <c r="H1889" s="737" t="s">
        <v>555</v>
      </c>
      <c r="I1889" s="737" t="s">
        <v>810</v>
      </c>
      <c r="J1889" s="737" t="s">
        <v>3494</v>
      </c>
      <c r="K1889" s="737" t="s">
        <v>3495</v>
      </c>
      <c r="L1889" s="738">
        <v>88.76</v>
      </c>
      <c r="M1889" s="738">
        <v>443.80000000000007</v>
      </c>
      <c r="N1889" s="737">
        <v>5</v>
      </c>
      <c r="O1889" s="820">
        <v>2.5</v>
      </c>
      <c r="P1889" s="738">
        <v>266.28000000000003</v>
      </c>
      <c r="Q1889" s="753">
        <v>0.6</v>
      </c>
      <c r="R1889" s="737">
        <v>3</v>
      </c>
      <c r="S1889" s="753">
        <v>0.6</v>
      </c>
      <c r="T1889" s="820">
        <v>1.5</v>
      </c>
      <c r="U1889" s="776">
        <v>0.6</v>
      </c>
    </row>
    <row r="1890" spans="1:21" ht="14.4" customHeight="1" x14ac:dyDescent="0.3">
      <c r="A1890" s="736">
        <v>21</v>
      </c>
      <c r="B1890" s="737" t="s">
        <v>2715</v>
      </c>
      <c r="C1890" s="737" t="s">
        <v>3133</v>
      </c>
      <c r="D1890" s="818" t="s">
        <v>4784</v>
      </c>
      <c r="E1890" s="819" t="s">
        <v>3169</v>
      </c>
      <c r="F1890" s="737" t="s">
        <v>3126</v>
      </c>
      <c r="G1890" s="737" t="s">
        <v>3496</v>
      </c>
      <c r="H1890" s="737" t="s">
        <v>1499</v>
      </c>
      <c r="I1890" s="737" t="s">
        <v>3497</v>
      </c>
      <c r="J1890" s="737" t="s">
        <v>3498</v>
      </c>
      <c r="K1890" s="737" t="s">
        <v>3499</v>
      </c>
      <c r="L1890" s="738">
        <v>550.39</v>
      </c>
      <c r="M1890" s="738">
        <v>4953.51</v>
      </c>
      <c r="N1890" s="737">
        <v>9</v>
      </c>
      <c r="O1890" s="820">
        <v>3</v>
      </c>
      <c r="P1890" s="738">
        <v>4953.51</v>
      </c>
      <c r="Q1890" s="753">
        <v>1</v>
      </c>
      <c r="R1890" s="737">
        <v>9</v>
      </c>
      <c r="S1890" s="753">
        <v>1</v>
      </c>
      <c r="T1890" s="820">
        <v>3</v>
      </c>
      <c r="U1890" s="776">
        <v>1</v>
      </c>
    </row>
    <row r="1891" spans="1:21" ht="14.4" customHeight="1" x14ac:dyDescent="0.3">
      <c r="A1891" s="736">
        <v>21</v>
      </c>
      <c r="B1891" s="737" t="s">
        <v>2715</v>
      </c>
      <c r="C1891" s="737" t="s">
        <v>3133</v>
      </c>
      <c r="D1891" s="818" t="s">
        <v>4784</v>
      </c>
      <c r="E1891" s="819" t="s">
        <v>3169</v>
      </c>
      <c r="F1891" s="737" t="s">
        <v>3126</v>
      </c>
      <c r="G1891" s="737" t="s">
        <v>4771</v>
      </c>
      <c r="H1891" s="737" t="s">
        <v>555</v>
      </c>
      <c r="I1891" s="737" t="s">
        <v>4772</v>
      </c>
      <c r="J1891" s="737" t="s">
        <v>4773</v>
      </c>
      <c r="K1891" s="737" t="s">
        <v>4774</v>
      </c>
      <c r="L1891" s="738">
        <v>10777.35</v>
      </c>
      <c r="M1891" s="738">
        <v>10777.35</v>
      </c>
      <c r="N1891" s="737">
        <v>1</v>
      </c>
      <c r="O1891" s="820">
        <v>0.5</v>
      </c>
      <c r="P1891" s="738">
        <v>10777.35</v>
      </c>
      <c r="Q1891" s="753">
        <v>1</v>
      </c>
      <c r="R1891" s="737">
        <v>1</v>
      </c>
      <c r="S1891" s="753">
        <v>1</v>
      </c>
      <c r="T1891" s="820">
        <v>0.5</v>
      </c>
      <c r="U1891" s="776">
        <v>1</v>
      </c>
    </row>
    <row r="1892" spans="1:21" ht="14.4" customHeight="1" x14ac:dyDescent="0.3">
      <c r="A1892" s="736">
        <v>21</v>
      </c>
      <c r="B1892" s="737" t="s">
        <v>2715</v>
      </c>
      <c r="C1892" s="737" t="s">
        <v>3133</v>
      </c>
      <c r="D1892" s="818" t="s">
        <v>4784</v>
      </c>
      <c r="E1892" s="819" t="s">
        <v>3169</v>
      </c>
      <c r="F1892" s="737" t="s">
        <v>3126</v>
      </c>
      <c r="G1892" s="737" t="s">
        <v>3385</v>
      </c>
      <c r="H1892" s="737" t="s">
        <v>555</v>
      </c>
      <c r="I1892" s="737" t="s">
        <v>3386</v>
      </c>
      <c r="J1892" s="737" t="s">
        <v>3387</v>
      </c>
      <c r="K1892" s="737" t="s">
        <v>3388</v>
      </c>
      <c r="L1892" s="738">
        <v>256.67</v>
      </c>
      <c r="M1892" s="738">
        <v>256.67</v>
      </c>
      <c r="N1892" s="737">
        <v>1</v>
      </c>
      <c r="O1892" s="820">
        <v>1</v>
      </c>
      <c r="P1892" s="738"/>
      <c r="Q1892" s="753">
        <v>0</v>
      </c>
      <c r="R1892" s="737"/>
      <c r="S1892" s="753">
        <v>0</v>
      </c>
      <c r="T1892" s="820"/>
      <c r="U1892" s="776">
        <v>0</v>
      </c>
    </row>
    <row r="1893" spans="1:21" ht="14.4" customHeight="1" x14ac:dyDescent="0.3">
      <c r="A1893" s="736">
        <v>21</v>
      </c>
      <c r="B1893" s="737" t="s">
        <v>2715</v>
      </c>
      <c r="C1893" s="737" t="s">
        <v>3133</v>
      </c>
      <c r="D1893" s="818" t="s">
        <v>4784</v>
      </c>
      <c r="E1893" s="819" t="s">
        <v>3169</v>
      </c>
      <c r="F1893" s="737" t="s">
        <v>3126</v>
      </c>
      <c r="G1893" s="737" t="s">
        <v>3240</v>
      </c>
      <c r="H1893" s="737" t="s">
        <v>555</v>
      </c>
      <c r="I1893" s="737" t="s">
        <v>875</v>
      </c>
      <c r="J1893" s="737" t="s">
        <v>876</v>
      </c>
      <c r="K1893" s="737" t="s">
        <v>3241</v>
      </c>
      <c r="L1893" s="738">
        <v>53.57</v>
      </c>
      <c r="M1893" s="738">
        <v>214.28</v>
      </c>
      <c r="N1893" s="737">
        <v>4</v>
      </c>
      <c r="O1893" s="820">
        <v>1.5</v>
      </c>
      <c r="P1893" s="738">
        <v>214.28</v>
      </c>
      <c r="Q1893" s="753">
        <v>1</v>
      </c>
      <c r="R1893" s="737">
        <v>4</v>
      </c>
      <c r="S1893" s="753">
        <v>1</v>
      </c>
      <c r="T1893" s="820">
        <v>1.5</v>
      </c>
      <c r="U1893" s="776">
        <v>1</v>
      </c>
    </row>
    <row r="1894" spans="1:21" ht="14.4" customHeight="1" x14ac:dyDescent="0.3">
      <c r="A1894" s="736">
        <v>21</v>
      </c>
      <c r="B1894" s="737" t="s">
        <v>2715</v>
      </c>
      <c r="C1894" s="737" t="s">
        <v>3133</v>
      </c>
      <c r="D1894" s="818" t="s">
        <v>4784</v>
      </c>
      <c r="E1894" s="819" t="s">
        <v>3169</v>
      </c>
      <c r="F1894" s="737" t="s">
        <v>3126</v>
      </c>
      <c r="G1894" s="737" t="s">
        <v>3181</v>
      </c>
      <c r="H1894" s="737" t="s">
        <v>1499</v>
      </c>
      <c r="I1894" s="737" t="s">
        <v>1534</v>
      </c>
      <c r="J1894" s="737" t="s">
        <v>1535</v>
      </c>
      <c r="K1894" s="737" t="s">
        <v>3252</v>
      </c>
      <c r="L1894" s="738">
        <v>1847.49</v>
      </c>
      <c r="M1894" s="738">
        <v>9237.4500000000007</v>
      </c>
      <c r="N1894" s="737">
        <v>5</v>
      </c>
      <c r="O1894" s="820">
        <v>1</v>
      </c>
      <c r="P1894" s="738">
        <v>9237.4500000000007</v>
      </c>
      <c r="Q1894" s="753">
        <v>1</v>
      </c>
      <c r="R1894" s="737">
        <v>5</v>
      </c>
      <c r="S1894" s="753">
        <v>1</v>
      </c>
      <c r="T1894" s="820">
        <v>1</v>
      </c>
      <c r="U1894" s="776">
        <v>1</v>
      </c>
    </row>
    <row r="1895" spans="1:21" ht="14.4" customHeight="1" x14ac:dyDescent="0.3">
      <c r="A1895" s="736">
        <v>21</v>
      </c>
      <c r="B1895" s="737" t="s">
        <v>2715</v>
      </c>
      <c r="C1895" s="737" t="s">
        <v>3133</v>
      </c>
      <c r="D1895" s="818" t="s">
        <v>4784</v>
      </c>
      <c r="E1895" s="819" t="s">
        <v>3169</v>
      </c>
      <c r="F1895" s="737" t="s">
        <v>3126</v>
      </c>
      <c r="G1895" s="737" t="s">
        <v>3181</v>
      </c>
      <c r="H1895" s="737" t="s">
        <v>1499</v>
      </c>
      <c r="I1895" s="737" t="s">
        <v>4219</v>
      </c>
      <c r="J1895" s="737" t="s">
        <v>1535</v>
      </c>
      <c r="K1895" s="737" t="s">
        <v>4220</v>
      </c>
      <c r="L1895" s="738">
        <v>2309.36</v>
      </c>
      <c r="M1895" s="738">
        <v>6928.08</v>
      </c>
      <c r="N1895" s="737">
        <v>3</v>
      </c>
      <c r="O1895" s="820">
        <v>1</v>
      </c>
      <c r="P1895" s="738">
        <v>6928.08</v>
      </c>
      <c r="Q1895" s="753">
        <v>1</v>
      </c>
      <c r="R1895" s="737">
        <v>3</v>
      </c>
      <c r="S1895" s="753">
        <v>1</v>
      </c>
      <c r="T1895" s="820">
        <v>1</v>
      </c>
      <c r="U1895" s="776">
        <v>1</v>
      </c>
    </row>
    <row r="1896" spans="1:21" ht="14.4" customHeight="1" x14ac:dyDescent="0.3">
      <c r="A1896" s="736">
        <v>21</v>
      </c>
      <c r="B1896" s="737" t="s">
        <v>2715</v>
      </c>
      <c r="C1896" s="737" t="s">
        <v>3133</v>
      </c>
      <c r="D1896" s="818" t="s">
        <v>4784</v>
      </c>
      <c r="E1896" s="819" t="s">
        <v>3169</v>
      </c>
      <c r="F1896" s="737" t="s">
        <v>3126</v>
      </c>
      <c r="G1896" s="737" t="s">
        <v>3257</v>
      </c>
      <c r="H1896" s="737" t="s">
        <v>555</v>
      </c>
      <c r="I1896" s="737" t="s">
        <v>3258</v>
      </c>
      <c r="J1896" s="737" t="s">
        <v>1468</v>
      </c>
      <c r="K1896" s="737" t="s">
        <v>2824</v>
      </c>
      <c r="L1896" s="738">
        <v>93.71</v>
      </c>
      <c r="M1896" s="738">
        <v>93.71</v>
      </c>
      <c r="N1896" s="737">
        <v>1</v>
      </c>
      <c r="O1896" s="820">
        <v>1</v>
      </c>
      <c r="P1896" s="738">
        <v>93.71</v>
      </c>
      <c r="Q1896" s="753">
        <v>1</v>
      </c>
      <c r="R1896" s="737">
        <v>1</v>
      </c>
      <c r="S1896" s="753">
        <v>1</v>
      </c>
      <c r="T1896" s="820">
        <v>1</v>
      </c>
      <c r="U1896" s="776">
        <v>1</v>
      </c>
    </row>
    <row r="1897" spans="1:21" ht="14.4" customHeight="1" x14ac:dyDescent="0.3">
      <c r="A1897" s="736">
        <v>21</v>
      </c>
      <c r="B1897" s="737" t="s">
        <v>2715</v>
      </c>
      <c r="C1897" s="737" t="s">
        <v>3133</v>
      </c>
      <c r="D1897" s="818" t="s">
        <v>4784</v>
      </c>
      <c r="E1897" s="819" t="s">
        <v>3169</v>
      </c>
      <c r="F1897" s="737" t="s">
        <v>3126</v>
      </c>
      <c r="G1897" s="737" t="s">
        <v>3257</v>
      </c>
      <c r="H1897" s="737" t="s">
        <v>555</v>
      </c>
      <c r="I1897" s="737" t="s">
        <v>3396</v>
      </c>
      <c r="J1897" s="737" t="s">
        <v>1468</v>
      </c>
      <c r="K1897" s="737" t="s">
        <v>3260</v>
      </c>
      <c r="L1897" s="738">
        <v>185.26</v>
      </c>
      <c r="M1897" s="738">
        <v>185.26</v>
      </c>
      <c r="N1897" s="737">
        <v>1</v>
      </c>
      <c r="O1897" s="820">
        <v>0.5</v>
      </c>
      <c r="P1897" s="738">
        <v>185.26</v>
      </c>
      <c r="Q1897" s="753">
        <v>1</v>
      </c>
      <c r="R1897" s="737">
        <v>1</v>
      </c>
      <c r="S1897" s="753">
        <v>1</v>
      </c>
      <c r="T1897" s="820">
        <v>0.5</v>
      </c>
      <c r="U1897" s="776">
        <v>1</v>
      </c>
    </row>
    <row r="1898" spans="1:21" ht="14.4" customHeight="1" x14ac:dyDescent="0.3">
      <c r="A1898" s="736">
        <v>21</v>
      </c>
      <c r="B1898" s="737" t="s">
        <v>2715</v>
      </c>
      <c r="C1898" s="737" t="s">
        <v>3133</v>
      </c>
      <c r="D1898" s="818" t="s">
        <v>4784</v>
      </c>
      <c r="E1898" s="819" t="s">
        <v>3169</v>
      </c>
      <c r="F1898" s="737" t="s">
        <v>3126</v>
      </c>
      <c r="G1898" s="737" t="s">
        <v>3257</v>
      </c>
      <c r="H1898" s="737" t="s">
        <v>555</v>
      </c>
      <c r="I1898" s="737" t="s">
        <v>1467</v>
      </c>
      <c r="J1898" s="737" t="s">
        <v>1468</v>
      </c>
      <c r="K1898" s="737" t="s">
        <v>3260</v>
      </c>
      <c r="L1898" s="738">
        <v>301.2</v>
      </c>
      <c r="M1898" s="738">
        <v>1506</v>
      </c>
      <c r="N1898" s="737">
        <v>5</v>
      </c>
      <c r="O1898" s="820">
        <v>4</v>
      </c>
      <c r="P1898" s="738">
        <v>1506</v>
      </c>
      <c r="Q1898" s="753">
        <v>1</v>
      </c>
      <c r="R1898" s="737">
        <v>5</v>
      </c>
      <c r="S1898" s="753">
        <v>1</v>
      </c>
      <c r="T1898" s="820">
        <v>4</v>
      </c>
      <c r="U1898" s="776">
        <v>1</v>
      </c>
    </row>
    <row r="1899" spans="1:21" ht="14.4" customHeight="1" x14ac:dyDescent="0.3">
      <c r="A1899" s="736">
        <v>21</v>
      </c>
      <c r="B1899" s="737" t="s">
        <v>2715</v>
      </c>
      <c r="C1899" s="737" t="s">
        <v>3133</v>
      </c>
      <c r="D1899" s="818" t="s">
        <v>4784</v>
      </c>
      <c r="E1899" s="819" t="s">
        <v>3169</v>
      </c>
      <c r="F1899" s="737" t="s">
        <v>3126</v>
      </c>
      <c r="G1899" s="737" t="s">
        <v>3257</v>
      </c>
      <c r="H1899" s="737" t="s">
        <v>555</v>
      </c>
      <c r="I1899" s="737" t="s">
        <v>1473</v>
      </c>
      <c r="J1899" s="737" t="s">
        <v>1468</v>
      </c>
      <c r="K1899" s="737" t="s">
        <v>2824</v>
      </c>
      <c r="L1899" s="738">
        <v>93.71</v>
      </c>
      <c r="M1899" s="738">
        <v>93.71</v>
      </c>
      <c r="N1899" s="737">
        <v>1</v>
      </c>
      <c r="O1899" s="820">
        <v>0.5</v>
      </c>
      <c r="P1899" s="738">
        <v>93.71</v>
      </c>
      <c r="Q1899" s="753">
        <v>1</v>
      </c>
      <c r="R1899" s="737">
        <v>1</v>
      </c>
      <c r="S1899" s="753">
        <v>1</v>
      </c>
      <c r="T1899" s="820">
        <v>0.5</v>
      </c>
      <c r="U1899" s="776">
        <v>1</v>
      </c>
    </row>
    <row r="1900" spans="1:21" ht="14.4" customHeight="1" x14ac:dyDescent="0.3">
      <c r="A1900" s="736">
        <v>21</v>
      </c>
      <c r="B1900" s="737" t="s">
        <v>2715</v>
      </c>
      <c r="C1900" s="737" t="s">
        <v>3133</v>
      </c>
      <c r="D1900" s="818" t="s">
        <v>4784</v>
      </c>
      <c r="E1900" s="819" t="s">
        <v>3169</v>
      </c>
      <c r="F1900" s="737" t="s">
        <v>3126</v>
      </c>
      <c r="G1900" s="737" t="s">
        <v>3266</v>
      </c>
      <c r="H1900" s="737" t="s">
        <v>1499</v>
      </c>
      <c r="I1900" s="737" t="s">
        <v>3267</v>
      </c>
      <c r="J1900" s="737" t="s">
        <v>1686</v>
      </c>
      <c r="K1900" s="737" t="s">
        <v>2829</v>
      </c>
      <c r="L1900" s="738">
        <v>668.54</v>
      </c>
      <c r="M1900" s="738">
        <v>4679.78</v>
      </c>
      <c r="N1900" s="737">
        <v>7</v>
      </c>
      <c r="O1900" s="820">
        <v>4.5</v>
      </c>
      <c r="P1900" s="738">
        <v>4011.24</v>
      </c>
      <c r="Q1900" s="753">
        <v>0.8571428571428571</v>
      </c>
      <c r="R1900" s="737">
        <v>6</v>
      </c>
      <c r="S1900" s="753">
        <v>0.8571428571428571</v>
      </c>
      <c r="T1900" s="820">
        <v>3.5</v>
      </c>
      <c r="U1900" s="776">
        <v>0.77777777777777779</v>
      </c>
    </row>
    <row r="1901" spans="1:21" ht="14.4" customHeight="1" x14ac:dyDescent="0.3">
      <c r="A1901" s="736">
        <v>21</v>
      </c>
      <c r="B1901" s="737" t="s">
        <v>2715</v>
      </c>
      <c r="C1901" s="737" t="s">
        <v>3133</v>
      </c>
      <c r="D1901" s="818" t="s">
        <v>4784</v>
      </c>
      <c r="E1901" s="819" t="s">
        <v>3169</v>
      </c>
      <c r="F1901" s="737" t="s">
        <v>3126</v>
      </c>
      <c r="G1901" s="737" t="s">
        <v>3266</v>
      </c>
      <c r="H1901" s="737" t="s">
        <v>555</v>
      </c>
      <c r="I1901" s="737" t="s">
        <v>3535</v>
      </c>
      <c r="J1901" s="737" t="s">
        <v>1686</v>
      </c>
      <c r="K1901" s="737" t="s">
        <v>3509</v>
      </c>
      <c r="L1901" s="738">
        <v>0</v>
      </c>
      <c r="M1901" s="738">
        <v>0</v>
      </c>
      <c r="N1901" s="737">
        <v>20</v>
      </c>
      <c r="O1901" s="820">
        <v>13</v>
      </c>
      <c r="P1901" s="738">
        <v>0</v>
      </c>
      <c r="Q1901" s="753"/>
      <c r="R1901" s="737">
        <v>18</v>
      </c>
      <c r="S1901" s="753">
        <v>0.9</v>
      </c>
      <c r="T1901" s="820">
        <v>11</v>
      </c>
      <c r="U1901" s="776">
        <v>0.84615384615384615</v>
      </c>
    </row>
    <row r="1902" spans="1:21" ht="14.4" customHeight="1" x14ac:dyDescent="0.3">
      <c r="A1902" s="736">
        <v>21</v>
      </c>
      <c r="B1902" s="737" t="s">
        <v>2715</v>
      </c>
      <c r="C1902" s="737" t="s">
        <v>3133</v>
      </c>
      <c r="D1902" s="818" t="s">
        <v>4784</v>
      </c>
      <c r="E1902" s="819" t="s">
        <v>3169</v>
      </c>
      <c r="F1902" s="737" t="s">
        <v>3126</v>
      </c>
      <c r="G1902" s="737" t="s">
        <v>3182</v>
      </c>
      <c r="H1902" s="737" t="s">
        <v>555</v>
      </c>
      <c r="I1902" s="737" t="s">
        <v>1344</v>
      </c>
      <c r="J1902" s="737" t="s">
        <v>1345</v>
      </c>
      <c r="K1902" s="737" t="s">
        <v>3184</v>
      </c>
      <c r="L1902" s="738">
        <v>108.44</v>
      </c>
      <c r="M1902" s="738">
        <v>108.44</v>
      </c>
      <c r="N1902" s="737">
        <v>1</v>
      </c>
      <c r="O1902" s="820">
        <v>1</v>
      </c>
      <c r="P1902" s="738">
        <v>108.44</v>
      </c>
      <c r="Q1902" s="753">
        <v>1</v>
      </c>
      <c r="R1902" s="737">
        <v>1</v>
      </c>
      <c r="S1902" s="753">
        <v>1</v>
      </c>
      <c r="T1902" s="820">
        <v>1</v>
      </c>
      <c r="U1902" s="776">
        <v>1</v>
      </c>
    </row>
    <row r="1903" spans="1:21" ht="14.4" customHeight="1" x14ac:dyDescent="0.3">
      <c r="A1903" s="736">
        <v>21</v>
      </c>
      <c r="B1903" s="737" t="s">
        <v>2715</v>
      </c>
      <c r="C1903" s="737" t="s">
        <v>3133</v>
      </c>
      <c r="D1903" s="818" t="s">
        <v>4784</v>
      </c>
      <c r="E1903" s="819" t="s">
        <v>3169</v>
      </c>
      <c r="F1903" s="737" t="s">
        <v>3126</v>
      </c>
      <c r="G1903" s="737" t="s">
        <v>3182</v>
      </c>
      <c r="H1903" s="737" t="s">
        <v>555</v>
      </c>
      <c r="I1903" s="737" t="s">
        <v>3183</v>
      </c>
      <c r="J1903" s="737" t="s">
        <v>1345</v>
      </c>
      <c r="K1903" s="737" t="s">
        <v>3184</v>
      </c>
      <c r="L1903" s="738">
        <v>52.61</v>
      </c>
      <c r="M1903" s="738">
        <v>157.82999999999998</v>
      </c>
      <c r="N1903" s="737">
        <v>3</v>
      </c>
      <c r="O1903" s="820">
        <v>2.5</v>
      </c>
      <c r="P1903" s="738">
        <v>105.22</v>
      </c>
      <c r="Q1903" s="753">
        <v>0.66666666666666674</v>
      </c>
      <c r="R1903" s="737">
        <v>2</v>
      </c>
      <c r="S1903" s="753">
        <v>0.66666666666666663</v>
      </c>
      <c r="T1903" s="820">
        <v>1.5</v>
      </c>
      <c r="U1903" s="776">
        <v>0.6</v>
      </c>
    </row>
    <row r="1904" spans="1:21" ht="14.4" customHeight="1" x14ac:dyDescent="0.3">
      <c r="A1904" s="736">
        <v>21</v>
      </c>
      <c r="B1904" s="737" t="s">
        <v>2715</v>
      </c>
      <c r="C1904" s="737" t="s">
        <v>3133</v>
      </c>
      <c r="D1904" s="818" t="s">
        <v>4784</v>
      </c>
      <c r="E1904" s="819" t="s">
        <v>3169</v>
      </c>
      <c r="F1904" s="737" t="s">
        <v>3126</v>
      </c>
      <c r="G1904" s="737" t="s">
        <v>3272</v>
      </c>
      <c r="H1904" s="737" t="s">
        <v>555</v>
      </c>
      <c r="I1904" s="737" t="s">
        <v>1068</v>
      </c>
      <c r="J1904" s="737" t="s">
        <v>3273</v>
      </c>
      <c r="K1904" s="737" t="s">
        <v>3274</v>
      </c>
      <c r="L1904" s="738">
        <v>99.11</v>
      </c>
      <c r="M1904" s="738">
        <v>99.11</v>
      </c>
      <c r="N1904" s="737">
        <v>1</v>
      </c>
      <c r="O1904" s="820">
        <v>1</v>
      </c>
      <c r="P1904" s="738">
        <v>99.11</v>
      </c>
      <c r="Q1904" s="753">
        <v>1</v>
      </c>
      <c r="R1904" s="737">
        <v>1</v>
      </c>
      <c r="S1904" s="753">
        <v>1</v>
      </c>
      <c r="T1904" s="820">
        <v>1</v>
      </c>
      <c r="U1904" s="776">
        <v>1</v>
      </c>
    </row>
    <row r="1905" spans="1:21" ht="14.4" customHeight="1" x14ac:dyDescent="0.3">
      <c r="A1905" s="736">
        <v>21</v>
      </c>
      <c r="B1905" s="737" t="s">
        <v>2715</v>
      </c>
      <c r="C1905" s="737" t="s">
        <v>3133</v>
      </c>
      <c r="D1905" s="818" t="s">
        <v>4784</v>
      </c>
      <c r="E1905" s="819" t="s">
        <v>3169</v>
      </c>
      <c r="F1905" s="737" t="s">
        <v>3126</v>
      </c>
      <c r="G1905" s="737" t="s">
        <v>3521</v>
      </c>
      <c r="H1905" s="737" t="s">
        <v>1499</v>
      </c>
      <c r="I1905" s="737" t="s">
        <v>3912</v>
      </c>
      <c r="J1905" s="737" t="s">
        <v>2916</v>
      </c>
      <c r="K1905" s="737" t="s">
        <v>3015</v>
      </c>
      <c r="L1905" s="738">
        <v>0</v>
      </c>
      <c r="M1905" s="738">
        <v>0</v>
      </c>
      <c r="N1905" s="737">
        <v>4</v>
      </c>
      <c r="O1905" s="820">
        <v>2</v>
      </c>
      <c r="P1905" s="738">
        <v>0</v>
      </c>
      <c r="Q1905" s="753"/>
      <c r="R1905" s="737">
        <v>4</v>
      </c>
      <c r="S1905" s="753">
        <v>1</v>
      </c>
      <c r="T1905" s="820">
        <v>2</v>
      </c>
      <c r="U1905" s="776">
        <v>1</v>
      </c>
    </row>
    <row r="1906" spans="1:21" ht="14.4" customHeight="1" x14ac:dyDescent="0.3">
      <c r="A1906" s="736">
        <v>21</v>
      </c>
      <c r="B1906" s="737" t="s">
        <v>2715</v>
      </c>
      <c r="C1906" s="737" t="s">
        <v>3133</v>
      </c>
      <c r="D1906" s="818" t="s">
        <v>4784</v>
      </c>
      <c r="E1906" s="819" t="s">
        <v>3169</v>
      </c>
      <c r="F1906" s="737" t="s">
        <v>3126</v>
      </c>
      <c r="G1906" s="737" t="s">
        <v>3521</v>
      </c>
      <c r="H1906" s="737" t="s">
        <v>1499</v>
      </c>
      <c r="I1906" s="737" t="s">
        <v>1647</v>
      </c>
      <c r="J1906" s="737" t="s">
        <v>2916</v>
      </c>
      <c r="K1906" s="737" t="s">
        <v>2917</v>
      </c>
      <c r="L1906" s="738">
        <v>502.31</v>
      </c>
      <c r="M1906" s="738">
        <v>1506.93</v>
      </c>
      <c r="N1906" s="737">
        <v>3</v>
      </c>
      <c r="O1906" s="820">
        <v>2</v>
      </c>
      <c r="P1906" s="738">
        <v>1506.93</v>
      </c>
      <c r="Q1906" s="753">
        <v>1</v>
      </c>
      <c r="R1906" s="737">
        <v>3</v>
      </c>
      <c r="S1906" s="753">
        <v>1</v>
      </c>
      <c r="T1906" s="820">
        <v>2</v>
      </c>
      <c r="U1906" s="776">
        <v>1</v>
      </c>
    </row>
    <row r="1907" spans="1:21" ht="14.4" customHeight="1" x14ac:dyDescent="0.3">
      <c r="A1907" s="736">
        <v>21</v>
      </c>
      <c r="B1907" s="737" t="s">
        <v>2715</v>
      </c>
      <c r="C1907" s="737" t="s">
        <v>3133</v>
      </c>
      <c r="D1907" s="818" t="s">
        <v>4784</v>
      </c>
      <c r="E1907" s="819" t="s">
        <v>3169</v>
      </c>
      <c r="F1907" s="737" t="s">
        <v>3126</v>
      </c>
      <c r="G1907" s="737" t="s">
        <v>3410</v>
      </c>
      <c r="H1907" s="737" t="s">
        <v>1499</v>
      </c>
      <c r="I1907" s="737" t="s">
        <v>4775</v>
      </c>
      <c r="J1907" s="737" t="s">
        <v>2569</v>
      </c>
      <c r="K1907" s="737" t="s">
        <v>4776</v>
      </c>
      <c r="L1907" s="738">
        <v>25382.080000000002</v>
      </c>
      <c r="M1907" s="738">
        <v>228438.72000000003</v>
      </c>
      <c r="N1907" s="737">
        <v>9</v>
      </c>
      <c r="O1907" s="820">
        <v>6</v>
      </c>
      <c r="P1907" s="738">
        <v>228438.72000000003</v>
      </c>
      <c r="Q1907" s="753">
        <v>1</v>
      </c>
      <c r="R1907" s="737">
        <v>9</v>
      </c>
      <c r="S1907" s="753">
        <v>1</v>
      </c>
      <c r="T1907" s="820">
        <v>6</v>
      </c>
      <c r="U1907" s="776">
        <v>1</v>
      </c>
    </row>
    <row r="1908" spans="1:21" ht="14.4" customHeight="1" x14ac:dyDescent="0.3">
      <c r="A1908" s="736">
        <v>21</v>
      </c>
      <c r="B1908" s="737" t="s">
        <v>2715</v>
      </c>
      <c r="C1908" s="737" t="s">
        <v>3133</v>
      </c>
      <c r="D1908" s="818" t="s">
        <v>4784</v>
      </c>
      <c r="E1908" s="819" t="s">
        <v>3169</v>
      </c>
      <c r="F1908" s="737" t="s">
        <v>3126</v>
      </c>
      <c r="G1908" s="737" t="s">
        <v>3410</v>
      </c>
      <c r="H1908" s="737" t="s">
        <v>1499</v>
      </c>
      <c r="I1908" s="737" t="s">
        <v>4711</v>
      </c>
      <c r="J1908" s="737" t="s">
        <v>2569</v>
      </c>
      <c r="K1908" s="737" t="s">
        <v>2570</v>
      </c>
      <c r="L1908" s="738">
        <v>10152.83</v>
      </c>
      <c r="M1908" s="738">
        <v>263973.57999999996</v>
      </c>
      <c r="N1908" s="737">
        <v>26</v>
      </c>
      <c r="O1908" s="820">
        <v>6.5</v>
      </c>
      <c r="P1908" s="738">
        <v>263973.57999999996</v>
      </c>
      <c r="Q1908" s="753">
        <v>1</v>
      </c>
      <c r="R1908" s="737">
        <v>26</v>
      </c>
      <c r="S1908" s="753">
        <v>1</v>
      </c>
      <c r="T1908" s="820">
        <v>6.5</v>
      </c>
      <c r="U1908" s="776">
        <v>1</v>
      </c>
    </row>
    <row r="1909" spans="1:21" ht="14.4" customHeight="1" x14ac:dyDescent="0.3">
      <c r="A1909" s="736">
        <v>21</v>
      </c>
      <c r="B1909" s="737" t="s">
        <v>2715</v>
      </c>
      <c r="C1909" s="737" t="s">
        <v>3133</v>
      </c>
      <c r="D1909" s="818" t="s">
        <v>4784</v>
      </c>
      <c r="E1909" s="819" t="s">
        <v>3169</v>
      </c>
      <c r="F1909" s="737" t="s">
        <v>3126</v>
      </c>
      <c r="G1909" s="737" t="s">
        <v>3410</v>
      </c>
      <c r="H1909" s="737" t="s">
        <v>1499</v>
      </c>
      <c r="I1909" s="737" t="s">
        <v>2568</v>
      </c>
      <c r="J1909" s="737" t="s">
        <v>2569</v>
      </c>
      <c r="K1909" s="737" t="s">
        <v>2570</v>
      </c>
      <c r="L1909" s="738">
        <v>10152.83</v>
      </c>
      <c r="M1909" s="738">
        <v>101528.3</v>
      </c>
      <c r="N1909" s="737">
        <v>10</v>
      </c>
      <c r="O1909" s="820">
        <v>2.5</v>
      </c>
      <c r="P1909" s="738">
        <v>101528.3</v>
      </c>
      <c r="Q1909" s="753">
        <v>1</v>
      </c>
      <c r="R1909" s="737">
        <v>10</v>
      </c>
      <c r="S1909" s="753">
        <v>1</v>
      </c>
      <c r="T1909" s="820">
        <v>2.5</v>
      </c>
      <c r="U1909" s="776">
        <v>1</v>
      </c>
    </row>
    <row r="1910" spans="1:21" ht="14.4" customHeight="1" x14ac:dyDescent="0.3">
      <c r="A1910" s="736">
        <v>21</v>
      </c>
      <c r="B1910" s="737" t="s">
        <v>2715</v>
      </c>
      <c r="C1910" s="737" t="s">
        <v>3133</v>
      </c>
      <c r="D1910" s="818" t="s">
        <v>4784</v>
      </c>
      <c r="E1910" s="819" t="s">
        <v>3169</v>
      </c>
      <c r="F1910" s="737" t="s">
        <v>3126</v>
      </c>
      <c r="G1910" s="737" t="s">
        <v>3410</v>
      </c>
      <c r="H1910" s="737" t="s">
        <v>1499</v>
      </c>
      <c r="I1910" s="737" t="s">
        <v>4777</v>
      </c>
      <c r="J1910" s="737" t="s">
        <v>2569</v>
      </c>
      <c r="K1910" s="737" t="s">
        <v>3788</v>
      </c>
      <c r="L1910" s="738">
        <v>18275.099999999999</v>
      </c>
      <c r="M1910" s="738">
        <v>127925.69999999998</v>
      </c>
      <c r="N1910" s="737">
        <v>7</v>
      </c>
      <c r="O1910" s="820">
        <v>4</v>
      </c>
      <c r="P1910" s="738">
        <v>127925.69999999998</v>
      </c>
      <c r="Q1910" s="753">
        <v>1</v>
      </c>
      <c r="R1910" s="737">
        <v>7</v>
      </c>
      <c r="S1910" s="753">
        <v>1</v>
      </c>
      <c r="T1910" s="820">
        <v>4</v>
      </c>
      <c r="U1910" s="776">
        <v>1</v>
      </c>
    </row>
    <row r="1911" spans="1:21" ht="14.4" customHeight="1" x14ac:dyDescent="0.3">
      <c r="A1911" s="736">
        <v>21</v>
      </c>
      <c r="B1911" s="737" t="s">
        <v>2715</v>
      </c>
      <c r="C1911" s="737" t="s">
        <v>3133</v>
      </c>
      <c r="D1911" s="818" t="s">
        <v>4784</v>
      </c>
      <c r="E1911" s="819" t="s">
        <v>3169</v>
      </c>
      <c r="F1911" s="737" t="s">
        <v>3126</v>
      </c>
      <c r="G1911" s="737" t="s">
        <v>3410</v>
      </c>
      <c r="H1911" s="737" t="s">
        <v>1499</v>
      </c>
      <c r="I1911" s="737" t="s">
        <v>4778</v>
      </c>
      <c r="J1911" s="737" t="s">
        <v>2569</v>
      </c>
      <c r="K1911" s="737" t="s">
        <v>4776</v>
      </c>
      <c r="L1911" s="738">
        <v>25382.080000000002</v>
      </c>
      <c r="M1911" s="738">
        <v>50764.160000000003</v>
      </c>
      <c r="N1911" s="737">
        <v>2</v>
      </c>
      <c r="O1911" s="820">
        <v>1</v>
      </c>
      <c r="P1911" s="738">
        <v>50764.160000000003</v>
      </c>
      <c r="Q1911" s="753">
        <v>1</v>
      </c>
      <c r="R1911" s="737">
        <v>2</v>
      </c>
      <c r="S1911" s="753">
        <v>1</v>
      </c>
      <c r="T1911" s="820">
        <v>1</v>
      </c>
      <c r="U1911" s="776">
        <v>1</v>
      </c>
    </row>
    <row r="1912" spans="1:21" ht="14.4" customHeight="1" x14ac:dyDescent="0.3">
      <c r="A1912" s="736">
        <v>21</v>
      </c>
      <c r="B1912" s="737" t="s">
        <v>2715</v>
      </c>
      <c r="C1912" s="737" t="s">
        <v>3133</v>
      </c>
      <c r="D1912" s="818" t="s">
        <v>4784</v>
      </c>
      <c r="E1912" s="819" t="s">
        <v>3169</v>
      </c>
      <c r="F1912" s="737" t="s">
        <v>3126</v>
      </c>
      <c r="G1912" s="737" t="s">
        <v>3332</v>
      </c>
      <c r="H1912" s="737" t="s">
        <v>555</v>
      </c>
      <c r="I1912" s="737" t="s">
        <v>706</v>
      </c>
      <c r="J1912" s="737" t="s">
        <v>707</v>
      </c>
      <c r="K1912" s="737" t="s">
        <v>3333</v>
      </c>
      <c r="L1912" s="738">
        <v>55.16</v>
      </c>
      <c r="M1912" s="738">
        <v>55.16</v>
      </c>
      <c r="N1912" s="737">
        <v>1</v>
      </c>
      <c r="O1912" s="820">
        <v>0.5</v>
      </c>
      <c r="P1912" s="738">
        <v>55.16</v>
      </c>
      <c r="Q1912" s="753">
        <v>1</v>
      </c>
      <c r="R1912" s="737">
        <v>1</v>
      </c>
      <c r="S1912" s="753">
        <v>1</v>
      </c>
      <c r="T1912" s="820">
        <v>0.5</v>
      </c>
      <c r="U1912" s="776">
        <v>1</v>
      </c>
    </row>
    <row r="1913" spans="1:21" ht="14.4" customHeight="1" x14ac:dyDescent="0.3">
      <c r="A1913" s="736">
        <v>21</v>
      </c>
      <c r="B1913" s="737" t="s">
        <v>2715</v>
      </c>
      <c r="C1913" s="737" t="s">
        <v>3133</v>
      </c>
      <c r="D1913" s="818" t="s">
        <v>4784</v>
      </c>
      <c r="E1913" s="819" t="s">
        <v>3169</v>
      </c>
      <c r="F1913" s="737" t="s">
        <v>3126</v>
      </c>
      <c r="G1913" s="737" t="s">
        <v>3792</v>
      </c>
      <c r="H1913" s="737" t="s">
        <v>555</v>
      </c>
      <c r="I1913" s="737" t="s">
        <v>3913</v>
      </c>
      <c r="J1913" s="737" t="s">
        <v>3914</v>
      </c>
      <c r="K1913" s="737" t="s">
        <v>3915</v>
      </c>
      <c r="L1913" s="738">
        <v>93.96</v>
      </c>
      <c r="M1913" s="738">
        <v>93.96</v>
      </c>
      <c r="N1913" s="737">
        <v>1</v>
      </c>
      <c r="O1913" s="820">
        <v>1</v>
      </c>
      <c r="P1913" s="738"/>
      <c r="Q1913" s="753">
        <v>0</v>
      </c>
      <c r="R1913" s="737"/>
      <c r="S1913" s="753">
        <v>0</v>
      </c>
      <c r="T1913" s="820"/>
      <c r="U1913" s="776">
        <v>0</v>
      </c>
    </row>
    <row r="1914" spans="1:21" ht="14.4" customHeight="1" x14ac:dyDescent="0.3">
      <c r="A1914" s="736">
        <v>21</v>
      </c>
      <c r="B1914" s="737" t="s">
        <v>2715</v>
      </c>
      <c r="C1914" s="737" t="s">
        <v>3133</v>
      </c>
      <c r="D1914" s="818" t="s">
        <v>4784</v>
      </c>
      <c r="E1914" s="819" t="s">
        <v>3169</v>
      </c>
      <c r="F1914" s="737" t="s">
        <v>3126</v>
      </c>
      <c r="G1914" s="737" t="s">
        <v>3792</v>
      </c>
      <c r="H1914" s="737" t="s">
        <v>555</v>
      </c>
      <c r="I1914" s="737" t="s">
        <v>4779</v>
      </c>
      <c r="J1914" s="737" t="s">
        <v>3914</v>
      </c>
      <c r="K1914" s="737" t="s">
        <v>4449</v>
      </c>
      <c r="L1914" s="738">
        <v>93.96</v>
      </c>
      <c r="M1914" s="738">
        <v>187.92</v>
      </c>
      <c r="N1914" s="737">
        <v>2</v>
      </c>
      <c r="O1914" s="820">
        <v>1</v>
      </c>
      <c r="P1914" s="738">
        <v>187.92</v>
      </c>
      <c r="Q1914" s="753">
        <v>1</v>
      </c>
      <c r="R1914" s="737">
        <v>2</v>
      </c>
      <c r="S1914" s="753">
        <v>1</v>
      </c>
      <c r="T1914" s="820">
        <v>1</v>
      </c>
      <c r="U1914" s="776">
        <v>1</v>
      </c>
    </row>
    <row r="1915" spans="1:21" ht="14.4" customHeight="1" x14ac:dyDescent="0.3">
      <c r="A1915" s="736">
        <v>21</v>
      </c>
      <c r="B1915" s="737" t="s">
        <v>2715</v>
      </c>
      <c r="C1915" s="737" t="s">
        <v>3133</v>
      </c>
      <c r="D1915" s="818" t="s">
        <v>4784</v>
      </c>
      <c r="E1915" s="819" t="s">
        <v>3169</v>
      </c>
      <c r="F1915" s="737" t="s">
        <v>3126</v>
      </c>
      <c r="G1915" s="737" t="s">
        <v>3338</v>
      </c>
      <c r="H1915" s="737" t="s">
        <v>555</v>
      </c>
      <c r="I1915" s="737" t="s">
        <v>3850</v>
      </c>
      <c r="J1915" s="737" t="s">
        <v>3851</v>
      </c>
      <c r="K1915" s="737" t="s">
        <v>2958</v>
      </c>
      <c r="L1915" s="738">
        <v>0</v>
      </c>
      <c r="M1915" s="738">
        <v>0</v>
      </c>
      <c r="N1915" s="737">
        <v>1</v>
      </c>
      <c r="O1915" s="820">
        <v>1</v>
      </c>
      <c r="P1915" s="738">
        <v>0</v>
      </c>
      <c r="Q1915" s="753"/>
      <c r="R1915" s="737">
        <v>1</v>
      </c>
      <c r="S1915" s="753">
        <v>1</v>
      </c>
      <c r="T1915" s="820">
        <v>1</v>
      </c>
      <c r="U1915" s="776">
        <v>1</v>
      </c>
    </row>
    <row r="1916" spans="1:21" ht="14.4" customHeight="1" x14ac:dyDescent="0.3">
      <c r="A1916" s="736">
        <v>21</v>
      </c>
      <c r="B1916" s="737" t="s">
        <v>2715</v>
      </c>
      <c r="C1916" s="737" t="s">
        <v>3133</v>
      </c>
      <c r="D1916" s="818" t="s">
        <v>4784</v>
      </c>
      <c r="E1916" s="819" t="s">
        <v>3169</v>
      </c>
      <c r="F1916" s="737" t="s">
        <v>3126</v>
      </c>
      <c r="G1916" s="737" t="s">
        <v>3414</v>
      </c>
      <c r="H1916" s="737" t="s">
        <v>555</v>
      </c>
      <c r="I1916" s="737" t="s">
        <v>4780</v>
      </c>
      <c r="J1916" s="737" t="s">
        <v>3459</v>
      </c>
      <c r="K1916" s="737" t="s">
        <v>4781</v>
      </c>
      <c r="L1916" s="738">
        <v>133.94</v>
      </c>
      <c r="M1916" s="738">
        <v>133.94</v>
      </c>
      <c r="N1916" s="737">
        <v>1</v>
      </c>
      <c r="O1916" s="820">
        <v>0.5</v>
      </c>
      <c r="P1916" s="738">
        <v>133.94</v>
      </c>
      <c r="Q1916" s="753">
        <v>1</v>
      </c>
      <c r="R1916" s="737">
        <v>1</v>
      </c>
      <c r="S1916" s="753">
        <v>1</v>
      </c>
      <c r="T1916" s="820">
        <v>0.5</v>
      </c>
      <c r="U1916" s="776">
        <v>1</v>
      </c>
    </row>
    <row r="1917" spans="1:21" ht="14.4" customHeight="1" x14ac:dyDescent="0.3">
      <c r="A1917" s="736">
        <v>21</v>
      </c>
      <c r="B1917" s="737" t="s">
        <v>2715</v>
      </c>
      <c r="C1917" s="737" t="s">
        <v>3133</v>
      </c>
      <c r="D1917" s="818" t="s">
        <v>4784</v>
      </c>
      <c r="E1917" s="819" t="s">
        <v>3157</v>
      </c>
      <c r="F1917" s="737" t="s">
        <v>3126</v>
      </c>
      <c r="G1917" s="737" t="s">
        <v>3210</v>
      </c>
      <c r="H1917" s="737" t="s">
        <v>555</v>
      </c>
      <c r="I1917" s="737" t="s">
        <v>1104</v>
      </c>
      <c r="J1917" s="737" t="s">
        <v>1105</v>
      </c>
      <c r="K1917" s="737" t="s">
        <v>3211</v>
      </c>
      <c r="L1917" s="738">
        <v>344</v>
      </c>
      <c r="M1917" s="738">
        <v>688</v>
      </c>
      <c r="N1917" s="737">
        <v>2</v>
      </c>
      <c r="O1917" s="820">
        <v>1</v>
      </c>
      <c r="P1917" s="738"/>
      <c r="Q1917" s="753">
        <v>0</v>
      </c>
      <c r="R1917" s="737"/>
      <c r="S1917" s="753">
        <v>0</v>
      </c>
      <c r="T1917" s="820"/>
      <c r="U1917" s="776">
        <v>0</v>
      </c>
    </row>
    <row r="1918" spans="1:21" ht="14.4" customHeight="1" x14ac:dyDescent="0.3">
      <c r="A1918" s="736">
        <v>21</v>
      </c>
      <c r="B1918" s="737" t="s">
        <v>2715</v>
      </c>
      <c r="C1918" s="737" t="s">
        <v>3133</v>
      </c>
      <c r="D1918" s="818" t="s">
        <v>4784</v>
      </c>
      <c r="E1918" s="819" t="s">
        <v>3157</v>
      </c>
      <c r="F1918" s="737" t="s">
        <v>3126</v>
      </c>
      <c r="G1918" s="737" t="s">
        <v>3240</v>
      </c>
      <c r="H1918" s="737" t="s">
        <v>555</v>
      </c>
      <c r="I1918" s="737" t="s">
        <v>875</v>
      </c>
      <c r="J1918" s="737" t="s">
        <v>876</v>
      </c>
      <c r="K1918" s="737" t="s">
        <v>3241</v>
      </c>
      <c r="L1918" s="738">
        <v>53.57</v>
      </c>
      <c r="M1918" s="738">
        <v>53.57</v>
      </c>
      <c r="N1918" s="737">
        <v>1</v>
      </c>
      <c r="O1918" s="820">
        <v>1</v>
      </c>
      <c r="P1918" s="738"/>
      <c r="Q1918" s="753">
        <v>0</v>
      </c>
      <c r="R1918" s="737"/>
      <c r="S1918" s="753">
        <v>0</v>
      </c>
      <c r="T1918" s="820"/>
      <c r="U1918" s="776">
        <v>0</v>
      </c>
    </row>
    <row r="1919" spans="1:21" ht="14.4" customHeight="1" x14ac:dyDescent="0.3">
      <c r="A1919" s="736">
        <v>21</v>
      </c>
      <c r="B1919" s="737" t="s">
        <v>2715</v>
      </c>
      <c r="C1919" s="737" t="s">
        <v>3133</v>
      </c>
      <c r="D1919" s="818" t="s">
        <v>4784</v>
      </c>
      <c r="E1919" s="819" t="s">
        <v>3157</v>
      </c>
      <c r="F1919" s="737" t="s">
        <v>3126</v>
      </c>
      <c r="G1919" s="737" t="s">
        <v>3266</v>
      </c>
      <c r="H1919" s="737" t="s">
        <v>1499</v>
      </c>
      <c r="I1919" s="737" t="s">
        <v>1685</v>
      </c>
      <c r="J1919" s="737" t="s">
        <v>1686</v>
      </c>
      <c r="K1919" s="737" t="s">
        <v>2829</v>
      </c>
      <c r="L1919" s="738">
        <v>668.54</v>
      </c>
      <c r="M1919" s="738">
        <v>2005.62</v>
      </c>
      <c r="N1919" s="737">
        <v>3</v>
      </c>
      <c r="O1919" s="820">
        <v>0.5</v>
      </c>
      <c r="P1919" s="738">
        <v>2005.62</v>
      </c>
      <c r="Q1919" s="753">
        <v>1</v>
      </c>
      <c r="R1919" s="737">
        <v>3</v>
      </c>
      <c r="S1919" s="753">
        <v>1</v>
      </c>
      <c r="T1919" s="820">
        <v>0.5</v>
      </c>
      <c r="U1919" s="776">
        <v>1</v>
      </c>
    </row>
    <row r="1920" spans="1:21" ht="14.4" customHeight="1" thickBot="1" x14ac:dyDescent="0.35">
      <c r="A1920" s="742">
        <v>21</v>
      </c>
      <c r="B1920" s="743" t="s">
        <v>2715</v>
      </c>
      <c r="C1920" s="743" t="s">
        <v>3133</v>
      </c>
      <c r="D1920" s="821" t="s">
        <v>4784</v>
      </c>
      <c r="E1920" s="822" t="s">
        <v>3157</v>
      </c>
      <c r="F1920" s="743" t="s">
        <v>3126</v>
      </c>
      <c r="G1920" s="743" t="s">
        <v>3410</v>
      </c>
      <c r="H1920" s="743" t="s">
        <v>1499</v>
      </c>
      <c r="I1920" s="743" t="s">
        <v>3783</v>
      </c>
      <c r="J1920" s="743" t="s">
        <v>2569</v>
      </c>
      <c r="K1920" s="743" t="s">
        <v>3784</v>
      </c>
      <c r="L1920" s="744">
        <v>14213.96</v>
      </c>
      <c r="M1920" s="744">
        <v>85283.76</v>
      </c>
      <c r="N1920" s="743">
        <v>6</v>
      </c>
      <c r="O1920" s="823">
        <v>0.5</v>
      </c>
      <c r="P1920" s="744">
        <v>85283.76</v>
      </c>
      <c r="Q1920" s="754">
        <v>1</v>
      </c>
      <c r="R1920" s="743">
        <v>6</v>
      </c>
      <c r="S1920" s="754">
        <v>1</v>
      </c>
      <c r="T1920" s="823">
        <v>0.5</v>
      </c>
      <c r="U1920" s="77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75" t="s">
        <v>4786</v>
      </c>
      <c r="B1" s="576"/>
      <c r="C1" s="576"/>
      <c r="D1" s="576"/>
      <c r="E1" s="576"/>
      <c r="F1" s="576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77" t="s">
        <v>161</v>
      </c>
      <c r="C3" s="578"/>
      <c r="D3" s="579" t="s">
        <v>160</v>
      </c>
      <c r="E3" s="578"/>
      <c r="F3" s="105" t="s">
        <v>3</v>
      </c>
    </row>
    <row r="4" spans="1:6" ht="14.4" customHeight="1" thickBot="1" x14ac:dyDescent="0.35">
      <c r="A4" s="824" t="s">
        <v>210</v>
      </c>
      <c r="B4" s="749" t="s">
        <v>14</v>
      </c>
      <c r="C4" s="750" t="s">
        <v>2</v>
      </c>
      <c r="D4" s="749" t="s">
        <v>14</v>
      </c>
      <c r="E4" s="750" t="s">
        <v>2</v>
      </c>
      <c r="F4" s="751" t="s">
        <v>14</v>
      </c>
    </row>
    <row r="5" spans="1:6" ht="14.4" customHeight="1" x14ac:dyDescent="0.3">
      <c r="A5" s="826" t="s">
        <v>3166</v>
      </c>
      <c r="B5" s="225">
        <v>70484.559999999983</v>
      </c>
      <c r="C5" s="817">
        <v>0.15508260133529184</v>
      </c>
      <c r="D5" s="225">
        <v>384012.32999999996</v>
      </c>
      <c r="E5" s="817">
        <v>0.84491739866470816</v>
      </c>
      <c r="F5" s="825">
        <v>454496.88999999996</v>
      </c>
    </row>
    <row r="6" spans="1:6" ht="14.4" customHeight="1" x14ac:dyDescent="0.3">
      <c r="A6" s="763" t="s">
        <v>3167</v>
      </c>
      <c r="B6" s="740">
        <v>62857.630000000005</v>
      </c>
      <c r="C6" s="753">
        <v>5.4212226756646949E-2</v>
      </c>
      <c r="D6" s="740">
        <v>1096615.68</v>
      </c>
      <c r="E6" s="753">
        <v>0.94578777324335295</v>
      </c>
      <c r="F6" s="741">
        <v>1159473.31</v>
      </c>
    </row>
    <row r="7" spans="1:6" ht="14.4" customHeight="1" x14ac:dyDescent="0.3">
      <c r="A7" s="763" t="s">
        <v>3165</v>
      </c>
      <c r="B7" s="740">
        <v>60214.78</v>
      </c>
      <c r="C7" s="753">
        <v>0.38734652668577407</v>
      </c>
      <c r="D7" s="740">
        <v>95239.76999999999</v>
      </c>
      <c r="E7" s="753">
        <v>0.61265347331422593</v>
      </c>
      <c r="F7" s="741">
        <v>155454.54999999999</v>
      </c>
    </row>
    <row r="8" spans="1:6" ht="14.4" customHeight="1" x14ac:dyDescent="0.3">
      <c r="A8" s="763" t="s">
        <v>3142</v>
      </c>
      <c r="B8" s="740">
        <v>46819.229999999996</v>
      </c>
      <c r="C8" s="753">
        <v>0.26332655639690455</v>
      </c>
      <c r="D8" s="740">
        <v>130979.88999999997</v>
      </c>
      <c r="E8" s="753">
        <v>0.73667344360309539</v>
      </c>
      <c r="F8" s="741">
        <v>177799.11999999997</v>
      </c>
    </row>
    <row r="9" spans="1:6" ht="14.4" customHeight="1" x14ac:dyDescent="0.3">
      <c r="A9" s="763" t="s">
        <v>3158</v>
      </c>
      <c r="B9" s="740">
        <v>44680.35</v>
      </c>
      <c r="C9" s="753">
        <v>0.21188559822783837</v>
      </c>
      <c r="D9" s="740">
        <v>166189.81000000003</v>
      </c>
      <c r="E9" s="753">
        <v>0.78811440177216163</v>
      </c>
      <c r="F9" s="741">
        <v>210870.16000000003</v>
      </c>
    </row>
    <row r="10" spans="1:6" ht="14.4" customHeight="1" x14ac:dyDescent="0.3">
      <c r="A10" s="763" t="s">
        <v>3150</v>
      </c>
      <c r="B10" s="740">
        <v>42398.5</v>
      </c>
      <c r="C10" s="753">
        <v>0.39012550063659873</v>
      </c>
      <c r="D10" s="740">
        <v>66280.63</v>
      </c>
      <c r="E10" s="753">
        <v>0.60987449936340121</v>
      </c>
      <c r="F10" s="741">
        <v>108679.13</v>
      </c>
    </row>
    <row r="11" spans="1:6" ht="14.4" customHeight="1" x14ac:dyDescent="0.3">
      <c r="A11" s="763" t="s">
        <v>3153</v>
      </c>
      <c r="B11" s="740">
        <v>30077.040000000005</v>
      </c>
      <c r="C11" s="753">
        <v>3.1685705859340454E-2</v>
      </c>
      <c r="D11" s="740">
        <v>919153.51000000129</v>
      </c>
      <c r="E11" s="753">
        <v>0.9683142941406595</v>
      </c>
      <c r="F11" s="741">
        <v>949230.55000000133</v>
      </c>
    </row>
    <row r="12" spans="1:6" ht="14.4" customHeight="1" x14ac:dyDescent="0.3">
      <c r="A12" s="763" t="s">
        <v>3147</v>
      </c>
      <c r="B12" s="740">
        <v>29054.269999999997</v>
      </c>
      <c r="C12" s="753">
        <v>2.9637123450018801E-2</v>
      </c>
      <c r="D12" s="740">
        <v>951279.40000000014</v>
      </c>
      <c r="E12" s="753">
        <v>0.97036287654998121</v>
      </c>
      <c r="F12" s="741">
        <v>980333.67000000016</v>
      </c>
    </row>
    <row r="13" spans="1:6" ht="14.4" customHeight="1" x14ac:dyDescent="0.3">
      <c r="A13" s="763" t="s">
        <v>3139</v>
      </c>
      <c r="B13" s="740">
        <v>18659.400000000001</v>
      </c>
      <c r="C13" s="753">
        <v>0.1252439348372307</v>
      </c>
      <c r="D13" s="740">
        <v>130325.05999999997</v>
      </c>
      <c r="E13" s="753">
        <v>0.87475606516276938</v>
      </c>
      <c r="F13" s="741">
        <v>148984.45999999996</v>
      </c>
    </row>
    <row r="14" spans="1:6" ht="14.4" customHeight="1" x14ac:dyDescent="0.3">
      <c r="A14" s="763" t="s">
        <v>3155</v>
      </c>
      <c r="B14" s="740">
        <v>16313.19</v>
      </c>
      <c r="C14" s="753">
        <v>4.1179251169857774E-2</v>
      </c>
      <c r="D14" s="740">
        <v>379837.53</v>
      </c>
      <c r="E14" s="753">
        <v>0.95882074883014223</v>
      </c>
      <c r="F14" s="741">
        <v>396150.72000000003</v>
      </c>
    </row>
    <row r="15" spans="1:6" ht="14.4" customHeight="1" x14ac:dyDescent="0.3">
      <c r="A15" s="763" t="s">
        <v>3160</v>
      </c>
      <c r="B15" s="740">
        <v>14579.92</v>
      </c>
      <c r="C15" s="753">
        <v>0.13754590902920263</v>
      </c>
      <c r="D15" s="740">
        <v>91420.47</v>
      </c>
      <c r="E15" s="753">
        <v>0.86245409097079739</v>
      </c>
      <c r="F15" s="741">
        <v>106000.39</v>
      </c>
    </row>
    <row r="16" spans="1:6" ht="14.4" customHeight="1" x14ac:dyDescent="0.3">
      <c r="A16" s="763" t="s">
        <v>3140</v>
      </c>
      <c r="B16" s="740">
        <v>13039.44</v>
      </c>
      <c r="C16" s="753">
        <v>2.1643040215558004E-2</v>
      </c>
      <c r="D16" s="740">
        <v>589437.84000000008</v>
      </c>
      <c r="E16" s="753">
        <v>0.97835695978444204</v>
      </c>
      <c r="F16" s="741">
        <v>602477.28</v>
      </c>
    </row>
    <row r="17" spans="1:6" ht="14.4" customHeight="1" x14ac:dyDescent="0.3">
      <c r="A17" s="763" t="s">
        <v>3170</v>
      </c>
      <c r="B17" s="740">
        <v>9429.6</v>
      </c>
      <c r="C17" s="753">
        <v>4.6457426613489797E-2</v>
      </c>
      <c r="D17" s="740">
        <v>193543.32999999996</v>
      </c>
      <c r="E17" s="753">
        <v>0.95354257338651016</v>
      </c>
      <c r="F17" s="741">
        <v>202972.92999999996</v>
      </c>
    </row>
    <row r="18" spans="1:6" ht="14.4" customHeight="1" x14ac:dyDescent="0.3">
      <c r="A18" s="763" t="s">
        <v>3162</v>
      </c>
      <c r="B18" s="740">
        <v>9105.4599999999991</v>
      </c>
      <c r="C18" s="753">
        <v>3.8094585436797106E-2</v>
      </c>
      <c r="D18" s="740">
        <v>229916.95999999993</v>
      </c>
      <c r="E18" s="753">
        <v>0.96190541456320289</v>
      </c>
      <c r="F18" s="741">
        <v>239022.41999999993</v>
      </c>
    </row>
    <row r="19" spans="1:6" ht="14.4" customHeight="1" x14ac:dyDescent="0.3">
      <c r="A19" s="763" t="s">
        <v>3161</v>
      </c>
      <c r="B19" s="740">
        <v>5816.9</v>
      </c>
      <c r="C19" s="753">
        <v>0.38192844020553707</v>
      </c>
      <c r="D19" s="740">
        <v>9413.44</v>
      </c>
      <c r="E19" s="753">
        <v>0.61807155979446293</v>
      </c>
      <c r="F19" s="741">
        <v>15230.34</v>
      </c>
    </row>
    <row r="20" spans="1:6" ht="14.4" customHeight="1" x14ac:dyDescent="0.3">
      <c r="A20" s="763" t="s">
        <v>3159</v>
      </c>
      <c r="B20" s="740">
        <v>3784.12</v>
      </c>
      <c r="C20" s="753">
        <v>0.48741444112699422</v>
      </c>
      <c r="D20" s="740">
        <v>3979.54</v>
      </c>
      <c r="E20" s="753">
        <v>0.51258555887300583</v>
      </c>
      <c r="F20" s="741">
        <v>7763.66</v>
      </c>
    </row>
    <row r="21" spans="1:6" ht="14.4" customHeight="1" x14ac:dyDescent="0.3">
      <c r="A21" s="763" t="s">
        <v>3151</v>
      </c>
      <c r="B21" s="740">
        <v>1761.38</v>
      </c>
      <c r="C21" s="753">
        <v>5.2633780788302463E-2</v>
      </c>
      <c r="D21" s="740">
        <v>31703.439999999999</v>
      </c>
      <c r="E21" s="753">
        <v>0.9473662192116975</v>
      </c>
      <c r="F21" s="741">
        <v>33464.82</v>
      </c>
    </row>
    <row r="22" spans="1:6" ht="14.4" customHeight="1" x14ac:dyDescent="0.3">
      <c r="A22" s="763" t="s">
        <v>3146</v>
      </c>
      <c r="B22" s="740">
        <v>1692.94</v>
      </c>
      <c r="C22" s="753">
        <v>1</v>
      </c>
      <c r="D22" s="740"/>
      <c r="E22" s="753">
        <v>0</v>
      </c>
      <c r="F22" s="741">
        <v>1692.94</v>
      </c>
    </row>
    <row r="23" spans="1:6" ht="14.4" customHeight="1" x14ac:dyDescent="0.3">
      <c r="A23" s="763" t="s">
        <v>3152</v>
      </c>
      <c r="B23" s="740">
        <v>1629.26</v>
      </c>
      <c r="C23" s="753">
        <v>5.107029900665469E-2</v>
      </c>
      <c r="D23" s="740">
        <v>30273.040000000001</v>
      </c>
      <c r="E23" s="753">
        <v>0.94892970099334539</v>
      </c>
      <c r="F23" s="741">
        <v>31902.3</v>
      </c>
    </row>
    <row r="24" spans="1:6" ht="14.4" customHeight="1" x14ac:dyDescent="0.3">
      <c r="A24" s="763" t="s">
        <v>3145</v>
      </c>
      <c r="B24" s="740">
        <v>1537.3</v>
      </c>
      <c r="C24" s="753">
        <v>3.9436878419590121E-2</v>
      </c>
      <c r="D24" s="740">
        <v>37443.979999999996</v>
      </c>
      <c r="E24" s="753">
        <v>0.9605631215804098</v>
      </c>
      <c r="F24" s="741">
        <v>38981.279999999999</v>
      </c>
    </row>
    <row r="25" spans="1:6" ht="14.4" customHeight="1" x14ac:dyDescent="0.3">
      <c r="A25" s="763" t="s">
        <v>3168</v>
      </c>
      <c r="B25" s="740">
        <v>301.88</v>
      </c>
      <c r="C25" s="753">
        <v>1.3382860734993377E-2</v>
      </c>
      <c r="D25" s="740">
        <v>22255.33</v>
      </c>
      <c r="E25" s="753">
        <v>0.9866171392650066</v>
      </c>
      <c r="F25" s="741">
        <v>22557.210000000003</v>
      </c>
    </row>
    <row r="26" spans="1:6" ht="14.4" customHeight="1" x14ac:dyDescent="0.3">
      <c r="A26" s="763" t="s">
        <v>3156</v>
      </c>
      <c r="B26" s="740">
        <v>201.72</v>
      </c>
      <c r="C26" s="753">
        <v>0.84288818318569281</v>
      </c>
      <c r="D26" s="740">
        <v>37.6</v>
      </c>
      <c r="E26" s="753">
        <v>0.15711181681430722</v>
      </c>
      <c r="F26" s="741">
        <v>239.32</v>
      </c>
    </row>
    <row r="27" spans="1:6" ht="14.4" customHeight="1" x14ac:dyDescent="0.3">
      <c r="A27" s="763" t="s">
        <v>3154</v>
      </c>
      <c r="B27" s="740">
        <v>18.8</v>
      </c>
      <c r="C27" s="753">
        <v>3.7755416396052717E-4</v>
      </c>
      <c r="D27" s="740">
        <v>49775.37999999999</v>
      </c>
      <c r="E27" s="753">
        <v>0.99962244583603943</v>
      </c>
      <c r="F27" s="741">
        <v>49794.179999999993</v>
      </c>
    </row>
    <row r="28" spans="1:6" ht="14.4" customHeight="1" x14ac:dyDescent="0.3">
      <c r="A28" s="763" t="s">
        <v>3144</v>
      </c>
      <c r="B28" s="740"/>
      <c r="C28" s="753">
        <v>0</v>
      </c>
      <c r="D28" s="740">
        <v>757.01</v>
      </c>
      <c r="E28" s="753">
        <v>1</v>
      </c>
      <c r="F28" s="741">
        <v>757.01</v>
      </c>
    </row>
    <row r="29" spans="1:6" ht="14.4" customHeight="1" x14ac:dyDescent="0.3">
      <c r="A29" s="763" t="s">
        <v>3148</v>
      </c>
      <c r="B29" s="740"/>
      <c r="C29" s="753">
        <v>0</v>
      </c>
      <c r="D29" s="740">
        <v>895313.13</v>
      </c>
      <c r="E29" s="753">
        <v>1</v>
      </c>
      <c r="F29" s="741">
        <v>895313.13</v>
      </c>
    </row>
    <row r="30" spans="1:6" ht="14.4" customHeight="1" x14ac:dyDescent="0.3">
      <c r="A30" s="763" t="s">
        <v>3141</v>
      </c>
      <c r="B30" s="740"/>
      <c r="C30" s="753">
        <v>0</v>
      </c>
      <c r="D30" s="740">
        <v>188068.84</v>
      </c>
      <c r="E30" s="753">
        <v>1</v>
      </c>
      <c r="F30" s="741">
        <v>188068.84</v>
      </c>
    </row>
    <row r="31" spans="1:6" ht="14.4" customHeight="1" x14ac:dyDescent="0.3">
      <c r="A31" s="763" t="s">
        <v>3164</v>
      </c>
      <c r="B31" s="740"/>
      <c r="C31" s="753">
        <v>0</v>
      </c>
      <c r="D31" s="740">
        <v>1651.17</v>
      </c>
      <c r="E31" s="753">
        <v>1</v>
      </c>
      <c r="F31" s="741">
        <v>1651.17</v>
      </c>
    </row>
    <row r="32" spans="1:6" ht="14.4" customHeight="1" x14ac:dyDescent="0.3">
      <c r="A32" s="763" t="s">
        <v>3169</v>
      </c>
      <c r="B32" s="740"/>
      <c r="C32" s="753">
        <v>0</v>
      </c>
      <c r="D32" s="740">
        <v>1527588.5500000005</v>
      </c>
      <c r="E32" s="753">
        <v>1</v>
      </c>
      <c r="F32" s="741">
        <v>1527588.5500000005</v>
      </c>
    </row>
    <row r="33" spans="1:6" ht="14.4" customHeight="1" x14ac:dyDescent="0.3">
      <c r="A33" s="763" t="s">
        <v>3157</v>
      </c>
      <c r="B33" s="740"/>
      <c r="C33" s="753">
        <v>0</v>
      </c>
      <c r="D33" s="740">
        <v>178905.93999999997</v>
      </c>
      <c r="E33" s="753">
        <v>1</v>
      </c>
      <c r="F33" s="741">
        <v>178905.93999999997</v>
      </c>
    </row>
    <row r="34" spans="1:6" ht="14.4" customHeight="1" x14ac:dyDescent="0.3">
      <c r="A34" s="763" t="s">
        <v>3163</v>
      </c>
      <c r="B34" s="740"/>
      <c r="C34" s="753">
        <v>0</v>
      </c>
      <c r="D34" s="740">
        <v>1847.48</v>
      </c>
      <c r="E34" s="753">
        <v>1</v>
      </c>
      <c r="F34" s="741">
        <v>1847.48</v>
      </c>
    </row>
    <row r="35" spans="1:6" ht="14.4" customHeight="1" x14ac:dyDescent="0.3">
      <c r="A35" s="763" t="s">
        <v>3149</v>
      </c>
      <c r="B35" s="740"/>
      <c r="C35" s="753">
        <v>0</v>
      </c>
      <c r="D35" s="740">
        <v>3694.96</v>
      </c>
      <c r="E35" s="753">
        <v>1</v>
      </c>
      <c r="F35" s="741">
        <v>3694.96</v>
      </c>
    </row>
    <row r="36" spans="1:6" ht="14.4" customHeight="1" thickBot="1" x14ac:dyDescent="0.35">
      <c r="A36" s="764" t="s">
        <v>3143</v>
      </c>
      <c r="B36" s="755"/>
      <c r="C36" s="756">
        <v>0</v>
      </c>
      <c r="D36" s="755">
        <v>424.35999999999996</v>
      </c>
      <c r="E36" s="756">
        <v>1</v>
      </c>
      <c r="F36" s="757">
        <v>424.35999999999996</v>
      </c>
    </row>
    <row r="37" spans="1:6" ht="14.4" customHeight="1" thickBot="1" x14ac:dyDescent="0.35">
      <c r="A37" s="758" t="s">
        <v>3</v>
      </c>
      <c r="B37" s="759">
        <v>484457.67000000004</v>
      </c>
      <c r="C37" s="760">
        <v>5.4483503122605421E-2</v>
      </c>
      <c r="D37" s="759">
        <v>8407365.4000000022</v>
      </c>
      <c r="E37" s="760">
        <v>0.94551649687739459</v>
      </c>
      <c r="F37" s="761">
        <v>8891823.0700000022</v>
      </c>
    </row>
    <row r="38" spans="1:6" ht="14.4" customHeight="1" thickBot="1" x14ac:dyDescent="0.35"/>
    <row r="39" spans="1:6" ht="14.4" customHeight="1" x14ac:dyDescent="0.3">
      <c r="A39" s="826" t="s">
        <v>2730</v>
      </c>
      <c r="B39" s="225">
        <v>192384.54000000004</v>
      </c>
      <c r="C39" s="817">
        <v>0.48525434667964013</v>
      </c>
      <c r="D39" s="225">
        <v>204076.7</v>
      </c>
      <c r="E39" s="817">
        <v>0.51474565332035982</v>
      </c>
      <c r="F39" s="825">
        <v>396461.24000000005</v>
      </c>
    </row>
    <row r="40" spans="1:6" ht="14.4" customHeight="1" x14ac:dyDescent="0.3">
      <c r="A40" s="763" t="s">
        <v>4787</v>
      </c>
      <c r="B40" s="740">
        <v>135946.32999999996</v>
      </c>
      <c r="C40" s="753">
        <v>0.1097290093291869</v>
      </c>
      <c r="D40" s="740">
        <v>1102981.5600000012</v>
      </c>
      <c r="E40" s="753">
        <v>0.89027099067081317</v>
      </c>
      <c r="F40" s="741">
        <v>1238927.8900000011</v>
      </c>
    </row>
    <row r="41" spans="1:6" ht="14.4" customHeight="1" x14ac:dyDescent="0.3">
      <c r="A41" s="763" t="s">
        <v>2812</v>
      </c>
      <c r="B41" s="740">
        <v>38563.379999999997</v>
      </c>
      <c r="C41" s="753">
        <v>1.3308731226096791E-2</v>
      </c>
      <c r="D41" s="740">
        <v>2859036.65</v>
      </c>
      <c r="E41" s="753">
        <v>0.98669126877390323</v>
      </c>
      <c r="F41" s="741">
        <v>2897600.03</v>
      </c>
    </row>
    <row r="42" spans="1:6" ht="14.4" customHeight="1" x14ac:dyDescent="0.3">
      <c r="A42" s="763" t="s">
        <v>2733</v>
      </c>
      <c r="B42" s="740">
        <v>34711.120000000003</v>
      </c>
      <c r="C42" s="753">
        <v>0.27078565873058591</v>
      </c>
      <c r="D42" s="740">
        <v>93475.58</v>
      </c>
      <c r="E42" s="753">
        <v>0.72921434126941398</v>
      </c>
      <c r="F42" s="741">
        <v>128186.70000000001</v>
      </c>
    </row>
    <row r="43" spans="1:6" ht="14.4" customHeight="1" x14ac:dyDescent="0.3">
      <c r="A43" s="763" t="s">
        <v>4788</v>
      </c>
      <c r="B43" s="740">
        <v>16740.5</v>
      </c>
      <c r="C43" s="753">
        <v>0.9333328129721582</v>
      </c>
      <c r="D43" s="740">
        <v>1195.76</v>
      </c>
      <c r="E43" s="753">
        <v>6.6667187027841926E-2</v>
      </c>
      <c r="F43" s="741">
        <v>17936.259999999998</v>
      </c>
    </row>
    <row r="44" spans="1:6" ht="14.4" customHeight="1" x14ac:dyDescent="0.3">
      <c r="A44" s="763" t="s">
        <v>4789</v>
      </c>
      <c r="B44" s="740">
        <v>13209.400000000001</v>
      </c>
      <c r="C44" s="753">
        <v>0.3380288466090533</v>
      </c>
      <c r="D44" s="740">
        <v>25868.33</v>
      </c>
      <c r="E44" s="753">
        <v>0.6619711533909467</v>
      </c>
      <c r="F44" s="741">
        <v>39077.730000000003</v>
      </c>
    </row>
    <row r="45" spans="1:6" ht="14.4" customHeight="1" x14ac:dyDescent="0.3">
      <c r="A45" s="763" t="s">
        <v>4790</v>
      </c>
      <c r="B45" s="740">
        <v>11310.599999999999</v>
      </c>
      <c r="C45" s="753">
        <v>0.52631578947368418</v>
      </c>
      <c r="D45" s="740">
        <v>10179.539999999999</v>
      </c>
      <c r="E45" s="753">
        <v>0.47368421052631576</v>
      </c>
      <c r="F45" s="741">
        <v>21490.14</v>
      </c>
    </row>
    <row r="46" spans="1:6" ht="14.4" customHeight="1" x14ac:dyDescent="0.3">
      <c r="A46" s="763" t="s">
        <v>4791</v>
      </c>
      <c r="B46" s="740">
        <v>11007.84</v>
      </c>
      <c r="C46" s="753">
        <v>0.13537900276566794</v>
      </c>
      <c r="D46" s="740">
        <v>70303.44</v>
      </c>
      <c r="E46" s="753">
        <v>0.86462099723433206</v>
      </c>
      <c r="F46" s="741">
        <v>81311.28</v>
      </c>
    </row>
    <row r="47" spans="1:6" ht="14.4" customHeight="1" x14ac:dyDescent="0.3">
      <c r="A47" s="763" t="s">
        <v>2795</v>
      </c>
      <c r="B47" s="740">
        <v>8022.48</v>
      </c>
      <c r="C47" s="753">
        <v>3.3519553072625684E-2</v>
      </c>
      <c r="D47" s="740">
        <v>231314.84000000008</v>
      </c>
      <c r="E47" s="753">
        <v>0.96648044692737423</v>
      </c>
      <c r="F47" s="741">
        <v>239337.32000000009</v>
      </c>
    </row>
    <row r="48" spans="1:6" ht="14.4" customHeight="1" x14ac:dyDescent="0.3">
      <c r="A48" s="763" t="s">
        <v>4792</v>
      </c>
      <c r="B48" s="740">
        <v>7025.58</v>
      </c>
      <c r="C48" s="753">
        <v>1</v>
      </c>
      <c r="D48" s="740"/>
      <c r="E48" s="753">
        <v>0</v>
      </c>
      <c r="F48" s="741">
        <v>7025.58</v>
      </c>
    </row>
    <row r="49" spans="1:6" ht="14.4" customHeight="1" x14ac:dyDescent="0.3">
      <c r="A49" s="763" t="s">
        <v>2750</v>
      </c>
      <c r="B49" s="740">
        <v>4615.08</v>
      </c>
      <c r="C49" s="753">
        <v>5.988319592594756E-3</v>
      </c>
      <c r="D49" s="740">
        <v>766065.23</v>
      </c>
      <c r="E49" s="753">
        <v>0.99401168040740528</v>
      </c>
      <c r="F49" s="741">
        <v>770680.30999999994</v>
      </c>
    </row>
    <row r="50" spans="1:6" ht="14.4" customHeight="1" x14ac:dyDescent="0.3">
      <c r="A50" s="763" t="s">
        <v>2808</v>
      </c>
      <c r="B50" s="740">
        <v>1692.94</v>
      </c>
      <c r="C50" s="753">
        <v>0.18387730940924743</v>
      </c>
      <c r="D50" s="740">
        <v>7513.96</v>
      </c>
      <c r="E50" s="753">
        <v>0.8161226905907526</v>
      </c>
      <c r="F50" s="741">
        <v>9206.9</v>
      </c>
    </row>
    <row r="51" spans="1:6" ht="14.4" customHeight="1" x14ac:dyDescent="0.3">
      <c r="A51" s="763" t="s">
        <v>2794</v>
      </c>
      <c r="B51" s="740">
        <v>1482.2</v>
      </c>
      <c r="C51" s="753">
        <v>0.64771277246587078</v>
      </c>
      <c r="D51" s="740">
        <v>806.16000000000008</v>
      </c>
      <c r="E51" s="753">
        <v>0.35228722753412928</v>
      </c>
      <c r="F51" s="741">
        <v>2288.36</v>
      </c>
    </row>
    <row r="52" spans="1:6" ht="14.4" customHeight="1" x14ac:dyDescent="0.3">
      <c r="A52" s="763" t="s">
        <v>2780</v>
      </c>
      <c r="B52" s="740">
        <v>1305.04</v>
      </c>
      <c r="C52" s="753">
        <v>0.29540695871446454</v>
      </c>
      <c r="D52" s="740">
        <v>3112.7299999999996</v>
      </c>
      <c r="E52" s="753">
        <v>0.70459304128553546</v>
      </c>
      <c r="F52" s="741">
        <v>4417.7699999999995</v>
      </c>
    </row>
    <row r="53" spans="1:6" ht="14.4" customHeight="1" x14ac:dyDescent="0.3">
      <c r="A53" s="763" t="s">
        <v>2737</v>
      </c>
      <c r="B53" s="740">
        <v>1065.24</v>
      </c>
      <c r="C53" s="753">
        <v>0.38595931854578652</v>
      </c>
      <c r="D53" s="740">
        <v>1694.7400000000002</v>
      </c>
      <c r="E53" s="753">
        <v>0.61404068145421342</v>
      </c>
      <c r="F53" s="741">
        <v>2759.9800000000005</v>
      </c>
    </row>
    <row r="54" spans="1:6" ht="14.4" customHeight="1" x14ac:dyDescent="0.3">
      <c r="A54" s="763" t="s">
        <v>2797</v>
      </c>
      <c r="B54" s="740">
        <v>966.36</v>
      </c>
      <c r="C54" s="753">
        <v>0.46153846153846151</v>
      </c>
      <c r="D54" s="740">
        <v>1127.42</v>
      </c>
      <c r="E54" s="753">
        <v>0.53846153846153844</v>
      </c>
      <c r="F54" s="741">
        <v>2093.7800000000002</v>
      </c>
    </row>
    <row r="55" spans="1:6" ht="14.4" customHeight="1" x14ac:dyDescent="0.3">
      <c r="A55" s="763" t="s">
        <v>2767</v>
      </c>
      <c r="B55" s="740">
        <v>659.76</v>
      </c>
      <c r="C55" s="753">
        <v>0.44998874618905038</v>
      </c>
      <c r="D55" s="740">
        <v>806.41000000000008</v>
      </c>
      <c r="E55" s="753">
        <v>0.55001125381094962</v>
      </c>
      <c r="F55" s="741">
        <v>1466.17</v>
      </c>
    </row>
    <row r="56" spans="1:6" ht="14.4" customHeight="1" x14ac:dyDescent="0.3">
      <c r="A56" s="763" t="s">
        <v>2735</v>
      </c>
      <c r="B56" s="740">
        <v>653.49999999999989</v>
      </c>
      <c r="C56" s="753">
        <v>0.42380575623548944</v>
      </c>
      <c r="D56" s="740">
        <v>888.4799999999999</v>
      </c>
      <c r="E56" s="753">
        <v>0.57619424376451056</v>
      </c>
      <c r="F56" s="741">
        <v>1541.9799999999998</v>
      </c>
    </row>
    <row r="57" spans="1:6" ht="14.4" customHeight="1" x14ac:dyDescent="0.3">
      <c r="A57" s="763" t="s">
        <v>2792</v>
      </c>
      <c r="B57" s="740">
        <v>647.20000000000005</v>
      </c>
      <c r="C57" s="753">
        <v>6.0270977270801267E-2</v>
      </c>
      <c r="D57" s="740">
        <v>10090.969999999999</v>
      </c>
      <c r="E57" s="753">
        <v>0.93972902272919867</v>
      </c>
      <c r="F57" s="741">
        <v>10738.17</v>
      </c>
    </row>
    <row r="58" spans="1:6" ht="14.4" customHeight="1" x14ac:dyDescent="0.3">
      <c r="A58" s="763" t="s">
        <v>2788</v>
      </c>
      <c r="B58" s="740">
        <v>632.24</v>
      </c>
      <c r="C58" s="753">
        <v>0.18323194676698093</v>
      </c>
      <c r="D58" s="740">
        <v>2818.2499999999995</v>
      </c>
      <c r="E58" s="753">
        <v>0.81676805323301904</v>
      </c>
      <c r="F58" s="741">
        <v>3450.49</v>
      </c>
    </row>
    <row r="59" spans="1:6" ht="14.4" customHeight="1" x14ac:dyDescent="0.3">
      <c r="A59" s="763" t="s">
        <v>4793</v>
      </c>
      <c r="B59" s="740">
        <v>476.88</v>
      </c>
      <c r="C59" s="753">
        <v>0.13911886716493671</v>
      </c>
      <c r="D59" s="740">
        <v>2950.98</v>
      </c>
      <c r="E59" s="753">
        <v>0.86088113283506329</v>
      </c>
      <c r="F59" s="741">
        <v>3427.86</v>
      </c>
    </row>
    <row r="60" spans="1:6" ht="14.4" customHeight="1" x14ac:dyDescent="0.3">
      <c r="A60" s="763" t="s">
        <v>2803</v>
      </c>
      <c r="B60" s="740">
        <v>414.9</v>
      </c>
      <c r="C60" s="753">
        <v>0.28122331123673183</v>
      </c>
      <c r="D60" s="740">
        <v>1060.44</v>
      </c>
      <c r="E60" s="753">
        <v>0.71877668876326806</v>
      </c>
      <c r="F60" s="741">
        <v>1475.3400000000001</v>
      </c>
    </row>
    <row r="61" spans="1:6" ht="14.4" customHeight="1" x14ac:dyDescent="0.3">
      <c r="A61" s="763" t="s">
        <v>2811</v>
      </c>
      <c r="B61" s="740">
        <v>301.88</v>
      </c>
      <c r="C61" s="753">
        <v>1</v>
      </c>
      <c r="D61" s="740"/>
      <c r="E61" s="753">
        <v>0</v>
      </c>
      <c r="F61" s="741">
        <v>301.88</v>
      </c>
    </row>
    <row r="62" spans="1:6" ht="14.4" customHeight="1" x14ac:dyDescent="0.3">
      <c r="A62" s="763" t="s">
        <v>2753</v>
      </c>
      <c r="B62" s="740">
        <v>238.74</v>
      </c>
      <c r="C62" s="753">
        <v>0.27419947627142005</v>
      </c>
      <c r="D62" s="740">
        <v>631.94000000000005</v>
      </c>
      <c r="E62" s="753">
        <v>0.72580052372857995</v>
      </c>
      <c r="F62" s="741">
        <v>870.68000000000006</v>
      </c>
    </row>
    <row r="63" spans="1:6" ht="14.4" customHeight="1" x14ac:dyDescent="0.3">
      <c r="A63" s="763" t="s">
        <v>2743</v>
      </c>
      <c r="B63" s="740">
        <v>200.22</v>
      </c>
      <c r="C63" s="753">
        <v>0.21127384771230795</v>
      </c>
      <c r="D63" s="740">
        <v>747.46</v>
      </c>
      <c r="E63" s="753">
        <v>0.78872615228769205</v>
      </c>
      <c r="F63" s="741">
        <v>947.68000000000006</v>
      </c>
    </row>
    <row r="64" spans="1:6" ht="14.4" customHeight="1" x14ac:dyDescent="0.3">
      <c r="A64" s="763" t="s">
        <v>2769</v>
      </c>
      <c r="B64" s="740">
        <v>183.72</v>
      </c>
      <c r="C64" s="753">
        <v>0.70253527589767129</v>
      </c>
      <c r="D64" s="740">
        <v>77.790000000000006</v>
      </c>
      <c r="E64" s="753">
        <v>0.29746472410232883</v>
      </c>
      <c r="F64" s="741">
        <v>261.51</v>
      </c>
    </row>
    <row r="65" spans="1:6" ht="14.4" customHeight="1" x14ac:dyDescent="0.3">
      <c r="A65" s="763" t="s">
        <v>2809</v>
      </c>
      <c r="B65" s="740"/>
      <c r="C65" s="753">
        <v>0</v>
      </c>
      <c r="D65" s="740">
        <v>1875.1599999999999</v>
      </c>
      <c r="E65" s="753">
        <v>1</v>
      </c>
      <c r="F65" s="741">
        <v>1875.1599999999999</v>
      </c>
    </row>
    <row r="66" spans="1:6" ht="14.4" customHeight="1" x14ac:dyDescent="0.3">
      <c r="A66" s="763" t="s">
        <v>2765</v>
      </c>
      <c r="B66" s="740"/>
      <c r="C66" s="753">
        <v>0</v>
      </c>
      <c r="D66" s="740">
        <v>830.16</v>
      </c>
      <c r="E66" s="753">
        <v>1</v>
      </c>
      <c r="F66" s="741">
        <v>830.16</v>
      </c>
    </row>
    <row r="67" spans="1:6" ht="14.4" customHeight="1" x14ac:dyDescent="0.3">
      <c r="A67" s="763" t="s">
        <v>2793</v>
      </c>
      <c r="B67" s="740">
        <v>0</v>
      </c>
      <c r="C67" s="753"/>
      <c r="D67" s="740">
        <v>0</v>
      </c>
      <c r="E67" s="753"/>
      <c r="F67" s="741">
        <v>0</v>
      </c>
    </row>
    <row r="68" spans="1:6" ht="14.4" customHeight="1" x14ac:dyDescent="0.3">
      <c r="A68" s="763" t="s">
        <v>2790</v>
      </c>
      <c r="B68" s="740"/>
      <c r="C68" s="753">
        <v>0</v>
      </c>
      <c r="D68" s="740">
        <v>11619.750000000004</v>
      </c>
      <c r="E68" s="753">
        <v>1</v>
      </c>
      <c r="F68" s="741">
        <v>11619.750000000004</v>
      </c>
    </row>
    <row r="69" spans="1:6" ht="14.4" customHeight="1" x14ac:dyDescent="0.3">
      <c r="A69" s="763" t="s">
        <v>2748</v>
      </c>
      <c r="B69" s="740"/>
      <c r="C69" s="753">
        <v>0</v>
      </c>
      <c r="D69" s="740">
        <v>1278.92</v>
      </c>
      <c r="E69" s="753">
        <v>1</v>
      </c>
      <c r="F69" s="741">
        <v>1278.92</v>
      </c>
    </row>
    <row r="70" spans="1:6" ht="14.4" customHeight="1" x14ac:dyDescent="0.3">
      <c r="A70" s="763" t="s">
        <v>4794</v>
      </c>
      <c r="B70" s="740">
        <v>0</v>
      </c>
      <c r="C70" s="753"/>
      <c r="D70" s="740"/>
      <c r="E70" s="753"/>
      <c r="F70" s="741">
        <v>0</v>
      </c>
    </row>
    <row r="71" spans="1:6" ht="14.4" customHeight="1" x14ac:dyDescent="0.3">
      <c r="A71" s="763" t="s">
        <v>2782</v>
      </c>
      <c r="B71" s="740"/>
      <c r="C71" s="753">
        <v>0</v>
      </c>
      <c r="D71" s="740">
        <v>738.96</v>
      </c>
      <c r="E71" s="753">
        <v>1</v>
      </c>
      <c r="F71" s="741">
        <v>738.96</v>
      </c>
    </row>
    <row r="72" spans="1:6" ht="14.4" customHeight="1" x14ac:dyDescent="0.3">
      <c r="A72" s="763" t="s">
        <v>4795</v>
      </c>
      <c r="B72" s="740"/>
      <c r="C72" s="753">
        <v>0</v>
      </c>
      <c r="D72" s="740">
        <v>1337.08</v>
      </c>
      <c r="E72" s="753">
        <v>1</v>
      </c>
      <c r="F72" s="741">
        <v>1337.08</v>
      </c>
    </row>
    <row r="73" spans="1:6" ht="14.4" customHeight="1" x14ac:dyDescent="0.3">
      <c r="A73" s="763" t="s">
        <v>2787</v>
      </c>
      <c r="B73" s="740">
        <v>0</v>
      </c>
      <c r="C73" s="753"/>
      <c r="D73" s="740"/>
      <c r="E73" s="753"/>
      <c r="F73" s="741">
        <v>0</v>
      </c>
    </row>
    <row r="74" spans="1:6" ht="14.4" customHeight="1" x14ac:dyDescent="0.3">
      <c r="A74" s="763" t="s">
        <v>2761</v>
      </c>
      <c r="B74" s="740"/>
      <c r="C74" s="753">
        <v>0</v>
      </c>
      <c r="D74" s="740">
        <v>670.41</v>
      </c>
      <c r="E74" s="753">
        <v>1</v>
      </c>
      <c r="F74" s="741">
        <v>670.41</v>
      </c>
    </row>
    <row r="75" spans="1:6" ht="14.4" customHeight="1" x14ac:dyDescent="0.3">
      <c r="A75" s="763" t="s">
        <v>4796</v>
      </c>
      <c r="B75" s="740"/>
      <c r="C75" s="753">
        <v>0</v>
      </c>
      <c r="D75" s="740">
        <v>221346.59999999998</v>
      </c>
      <c r="E75" s="753">
        <v>1</v>
      </c>
      <c r="F75" s="741">
        <v>221346.59999999998</v>
      </c>
    </row>
    <row r="76" spans="1:6" ht="14.4" customHeight="1" x14ac:dyDescent="0.3">
      <c r="A76" s="763" t="s">
        <v>2777</v>
      </c>
      <c r="B76" s="740"/>
      <c r="C76" s="753">
        <v>0</v>
      </c>
      <c r="D76" s="740">
        <v>2280.12</v>
      </c>
      <c r="E76" s="753">
        <v>1</v>
      </c>
      <c r="F76" s="741">
        <v>2280.12</v>
      </c>
    </row>
    <row r="77" spans="1:6" ht="14.4" customHeight="1" x14ac:dyDescent="0.3">
      <c r="A77" s="763" t="s">
        <v>2766</v>
      </c>
      <c r="B77" s="740"/>
      <c r="C77" s="753">
        <v>0</v>
      </c>
      <c r="D77" s="740">
        <v>181333.95999999993</v>
      </c>
      <c r="E77" s="753">
        <v>1</v>
      </c>
      <c r="F77" s="741">
        <v>181333.95999999993</v>
      </c>
    </row>
    <row r="78" spans="1:6" ht="14.4" customHeight="1" x14ac:dyDescent="0.3">
      <c r="A78" s="763" t="s">
        <v>2773</v>
      </c>
      <c r="B78" s="740"/>
      <c r="C78" s="753">
        <v>0</v>
      </c>
      <c r="D78" s="740">
        <v>1086.72</v>
      </c>
      <c r="E78" s="753">
        <v>1</v>
      </c>
      <c r="F78" s="741">
        <v>1086.72</v>
      </c>
    </row>
    <row r="79" spans="1:6" ht="14.4" customHeight="1" x14ac:dyDescent="0.3">
      <c r="A79" s="763" t="s">
        <v>4797</v>
      </c>
      <c r="B79" s="740"/>
      <c r="C79" s="753">
        <v>0</v>
      </c>
      <c r="D79" s="740">
        <v>20956.129999999997</v>
      </c>
      <c r="E79" s="753">
        <v>1</v>
      </c>
      <c r="F79" s="741">
        <v>20956.129999999997</v>
      </c>
    </row>
    <row r="80" spans="1:6" ht="14.4" customHeight="1" x14ac:dyDescent="0.3">
      <c r="A80" s="763" t="s">
        <v>2807</v>
      </c>
      <c r="B80" s="740"/>
      <c r="C80" s="753">
        <v>0</v>
      </c>
      <c r="D80" s="740">
        <v>7724.95</v>
      </c>
      <c r="E80" s="753">
        <v>1</v>
      </c>
      <c r="F80" s="741">
        <v>7724.95</v>
      </c>
    </row>
    <row r="81" spans="1:6" ht="14.4" customHeight="1" x14ac:dyDescent="0.3">
      <c r="A81" s="763" t="s">
        <v>2741</v>
      </c>
      <c r="B81" s="740"/>
      <c r="C81" s="753">
        <v>0</v>
      </c>
      <c r="D81" s="740">
        <v>562225.91999999969</v>
      </c>
      <c r="E81" s="753">
        <v>1</v>
      </c>
      <c r="F81" s="741">
        <v>562225.91999999969</v>
      </c>
    </row>
    <row r="82" spans="1:6" ht="14.4" customHeight="1" x14ac:dyDescent="0.3">
      <c r="A82" s="763" t="s">
        <v>2757</v>
      </c>
      <c r="B82" s="740"/>
      <c r="C82" s="753">
        <v>0</v>
      </c>
      <c r="D82" s="740">
        <v>2638.7199999999993</v>
      </c>
      <c r="E82" s="753">
        <v>1</v>
      </c>
      <c r="F82" s="741">
        <v>2638.7199999999993</v>
      </c>
    </row>
    <row r="83" spans="1:6" ht="14.4" customHeight="1" x14ac:dyDescent="0.3">
      <c r="A83" s="763" t="s">
        <v>2752</v>
      </c>
      <c r="B83" s="740"/>
      <c r="C83" s="753">
        <v>0</v>
      </c>
      <c r="D83" s="740">
        <v>582.82000000000005</v>
      </c>
      <c r="E83" s="753">
        <v>1</v>
      </c>
      <c r="F83" s="741">
        <v>582.82000000000005</v>
      </c>
    </row>
    <row r="84" spans="1:6" ht="14.4" customHeight="1" x14ac:dyDescent="0.3">
      <c r="A84" s="763" t="s">
        <v>2759</v>
      </c>
      <c r="B84" s="740">
        <v>0</v>
      </c>
      <c r="C84" s="753">
        <v>0</v>
      </c>
      <c r="D84" s="740">
        <v>965.31000000000006</v>
      </c>
      <c r="E84" s="753">
        <v>1</v>
      </c>
      <c r="F84" s="741">
        <v>965.31000000000006</v>
      </c>
    </row>
    <row r="85" spans="1:6" ht="14.4" customHeight="1" x14ac:dyDescent="0.3">
      <c r="A85" s="763" t="s">
        <v>2785</v>
      </c>
      <c r="B85" s="740"/>
      <c r="C85" s="753">
        <v>0</v>
      </c>
      <c r="D85" s="740">
        <v>979.8</v>
      </c>
      <c r="E85" s="753">
        <v>1</v>
      </c>
      <c r="F85" s="741">
        <v>979.8</v>
      </c>
    </row>
    <row r="86" spans="1:6" ht="14.4" customHeight="1" x14ac:dyDescent="0.3">
      <c r="A86" s="763" t="s">
        <v>2736</v>
      </c>
      <c r="B86" s="740">
        <v>0</v>
      </c>
      <c r="C86" s="753"/>
      <c r="D86" s="740">
        <v>0</v>
      </c>
      <c r="E86" s="753"/>
      <c r="F86" s="741">
        <v>0</v>
      </c>
    </row>
    <row r="87" spans="1:6" ht="14.4" customHeight="1" x14ac:dyDescent="0.3">
      <c r="A87" s="763" t="s">
        <v>4798</v>
      </c>
      <c r="B87" s="740"/>
      <c r="C87" s="753">
        <v>0</v>
      </c>
      <c r="D87" s="740">
        <v>1844753.2000000002</v>
      </c>
      <c r="E87" s="753">
        <v>1</v>
      </c>
      <c r="F87" s="741">
        <v>1844753.2000000002</v>
      </c>
    </row>
    <row r="88" spans="1:6" ht="14.4" customHeight="1" x14ac:dyDescent="0.3">
      <c r="A88" s="763" t="s">
        <v>2763</v>
      </c>
      <c r="B88" s="740"/>
      <c r="C88" s="753">
        <v>0</v>
      </c>
      <c r="D88" s="740">
        <v>1978.3100000000002</v>
      </c>
      <c r="E88" s="753">
        <v>1</v>
      </c>
      <c r="F88" s="741">
        <v>1978.3100000000002</v>
      </c>
    </row>
    <row r="89" spans="1:6" ht="14.4" customHeight="1" x14ac:dyDescent="0.3">
      <c r="A89" s="763" t="s">
        <v>4799</v>
      </c>
      <c r="B89" s="740">
        <v>0</v>
      </c>
      <c r="C89" s="753">
        <v>0</v>
      </c>
      <c r="D89" s="740">
        <v>130.72</v>
      </c>
      <c r="E89" s="753">
        <v>1</v>
      </c>
      <c r="F89" s="741">
        <v>130.72</v>
      </c>
    </row>
    <row r="90" spans="1:6" ht="14.4" customHeight="1" x14ac:dyDescent="0.3">
      <c r="A90" s="763" t="s">
        <v>2783</v>
      </c>
      <c r="B90" s="740"/>
      <c r="C90" s="753"/>
      <c r="D90" s="740">
        <v>0</v>
      </c>
      <c r="E90" s="753"/>
      <c r="F90" s="741">
        <v>0</v>
      </c>
    </row>
    <row r="91" spans="1:6" ht="14.4" customHeight="1" x14ac:dyDescent="0.3">
      <c r="A91" s="763" t="s">
        <v>4800</v>
      </c>
      <c r="B91" s="740"/>
      <c r="C91" s="753">
        <v>0</v>
      </c>
      <c r="D91" s="740">
        <v>800.34</v>
      </c>
      <c r="E91" s="753">
        <v>1</v>
      </c>
      <c r="F91" s="741">
        <v>800.34</v>
      </c>
    </row>
    <row r="92" spans="1:6" ht="14.4" customHeight="1" x14ac:dyDescent="0.3">
      <c r="A92" s="763" t="s">
        <v>4801</v>
      </c>
      <c r="B92" s="740"/>
      <c r="C92" s="753">
        <v>0</v>
      </c>
      <c r="D92" s="740">
        <v>2247.04</v>
      </c>
      <c r="E92" s="753">
        <v>1</v>
      </c>
      <c r="F92" s="741">
        <v>2247.04</v>
      </c>
    </row>
    <row r="93" spans="1:6" ht="14.4" customHeight="1" x14ac:dyDescent="0.3">
      <c r="A93" s="763" t="s">
        <v>4802</v>
      </c>
      <c r="B93" s="740"/>
      <c r="C93" s="753"/>
      <c r="D93" s="740">
        <v>0</v>
      </c>
      <c r="E93" s="753"/>
      <c r="F93" s="741">
        <v>0</v>
      </c>
    </row>
    <row r="94" spans="1:6" ht="14.4" customHeight="1" x14ac:dyDescent="0.3">
      <c r="A94" s="763" t="s">
        <v>4803</v>
      </c>
      <c r="B94" s="740">
        <v>0</v>
      </c>
      <c r="C94" s="753"/>
      <c r="D94" s="740"/>
      <c r="E94" s="753"/>
      <c r="F94" s="741">
        <v>0</v>
      </c>
    </row>
    <row r="95" spans="1:6" ht="14.4" customHeight="1" x14ac:dyDescent="0.3">
      <c r="A95" s="763" t="s">
        <v>2742</v>
      </c>
      <c r="B95" s="740">
        <v>0</v>
      </c>
      <c r="C95" s="753">
        <v>0</v>
      </c>
      <c r="D95" s="740">
        <v>323.86</v>
      </c>
      <c r="E95" s="753">
        <v>1</v>
      </c>
      <c r="F95" s="741">
        <v>323.86</v>
      </c>
    </row>
    <row r="96" spans="1:6" ht="14.4" customHeight="1" x14ac:dyDescent="0.3">
      <c r="A96" s="763" t="s">
        <v>4804</v>
      </c>
      <c r="B96" s="740">
        <v>0</v>
      </c>
      <c r="C96" s="753"/>
      <c r="D96" s="740"/>
      <c r="E96" s="753"/>
      <c r="F96" s="741">
        <v>0</v>
      </c>
    </row>
    <row r="97" spans="1:6" ht="14.4" customHeight="1" x14ac:dyDescent="0.3">
      <c r="A97" s="763" t="s">
        <v>2801</v>
      </c>
      <c r="B97" s="740"/>
      <c r="C97" s="753">
        <v>0</v>
      </c>
      <c r="D97" s="740">
        <v>3457.76</v>
      </c>
      <c r="E97" s="753">
        <v>1</v>
      </c>
      <c r="F97" s="741">
        <v>3457.76</v>
      </c>
    </row>
    <row r="98" spans="1:6" ht="14.4" customHeight="1" x14ac:dyDescent="0.3">
      <c r="A98" s="763" t="s">
        <v>4805</v>
      </c>
      <c r="B98" s="740"/>
      <c r="C98" s="753">
        <v>0</v>
      </c>
      <c r="D98" s="740">
        <v>414.96</v>
      </c>
      <c r="E98" s="753">
        <v>1</v>
      </c>
      <c r="F98" s="741">
        <v>414.96</v>
      </c>
    </row>
    <row r="99" spans="1:6" ht="14.4" customHeight="1" x14ac:dyDescent="0.3">
      <c r="A99" s="763" t="s">
        <v>4806</v>
      </c>
      <c r="B99" s="740"/>
      <c r="C99" s="753">
        <v>0</v>
      </c>
      <c r="D99" s="740">
        <v>29.27</v>
      </c>
      <c r="E99" s="753">
        <v>1</v>
      </c>
      <c r="F99" s="741">
        <v>29.27</v>
      </c>
    </row>
    <row r="100" spans="1:6" ht="14.4" customHeight="1" x14ac:dyDescent="0.3">
      <c r="A100" s="763" t="s">
        <v>4807</v>
      </c>
      <c r="B100" s="740"/>
      <c r="C100" s="753">
        <v>0</v>
      </c>
      <c r="D100" s="740">
        <v>98.11</v>
      </c>
      <c r="E100" s="753">
        <v>1</v>
      </c>
      <c r="F100" s="741">
        <v>98.11</v>
      </c>
    </row>
    <row r="101" spans="1:6" ht="14.4" customHeight="1" x14ac:dyDescent="0.3">
      <c r="A101" s="763" t="s">
        <v>2739</v>
      </c>
      <c r="B101" s="740"/>
      <c r="C101" s="753"/>
      <c r="D101" s="740">
        <v>0</v>
      </c>
      <c r="E101" s="753"/>
      <c r="F101" s="741">
        <v>0</v>
      </c>
    </row>
    <row r="102" spans="1:6" ht="14.4" customHeight="1" x14ac:dyDescent="0.3">
      <c r="A102" s="763" t="s">
        <v>4808</v>
      </c>
      <c r="B102" s="740"/>
      <c r="C102" s="753">
        <v>0</v>
      </c>
      <c r="D102" s="740">
        <v>3209.92</v>
      </c>
      <c r="E102" s="753">
        <v>1</v>
      </c>
      <c r="F102" s="741">
        <v>3209.92</v>
      </c>
    </row>
    <row r="103" spans="1:6" ht="14.4" customHeight="1" x14ac:dyDescent="0.3">
      <c r="A103" s="763" t="s">
        <v>2760</v>
      </c>
      <c r="B103" s="740"/>
      <c r="C103" s="753">
        <v>0</v>
      </c>
      <c r="D103" s="740">
        <v>3663.07</v>
      </c>
      <c r="E103" s="753">
        <v>1</v>
      </c>
      <c r="F103" s="741">
        <v>3663.07</v>
      </c>
    </row>
    <row r="104" spans="1:6" ht="14.4" customHeight="1" x14ac:dyDescent="0.3">
      <c r="A104" s="763" t="s">
        <v>2771</v>
      </c>
      <c r="B104" s="740"/>
      <c r="C104" s="753">
        <v>0</v>
      </c>
      <c r="D104" s="740">
        <v>1962.1000000000001</v>
      </c>
      <c r="E104" s="753">
        <v>1</v>
      </c>
      <c r="F104" s="741">
        <v>1962.1000000000001</v>
      </c>
    </row>
    <row r="105" spans="1:6" ht="14.4" customHeight="1" x14ac:dyDescent="0.3">
      <c r="A105" s="763" t="s">
        <v>2791</v>
      </c>
      <c r="B105" s="740"/>
      <c r="C105" s="753">
        <v>0</v>
      </c>
      <c r="D105" s="740">
        <v>11256.11</v>
      </c>
      <c r="E105" s="753">
        <v>1</v>
      </c>
      <c r="F105" s="741">
        <v>11256.11</v>
      </c>
    </row>
    <row r="106" spans="1:6" ht="14.4" customHeight="1" x14ac:dyDescent="0.3">
      <c r="A106" s="763" t="s">
        <v>4809</v>
      </c>
      <c r="B106" s="740"/>
      <c r="C106" s="753">
        <v>0</v>
      </c>
      <c r="D106" s="740">
        <v>113356.41999999998</v>
      </c>
      <c r="E106" s="753">
        <v>1</v>
      </c>
      <c r="F106" s="741">
        <v>113356.41999999998</v>
      </c>
    </row>
    <row r="107" spans="1:6" ht="14.4" customHeight="1" x14ac:dyDescent="0.3">
      <c r="A107" s="763" t="s">
        <v>2734</v>
      </c>
      <c r="B107" s="740">
        <v>0</v>
      </c>
      <c r="C107" s="753"/>
      <c r="D107" s="740"/>
      <c r="E107" s="753"/>
      <c r="F107" s="741">
        <v>0</v>
      </c>
    </row>
    <row r="108" spans="1:6" ht="14.4" customHeight="1" thickBot="1" x14ac:dyDescent="0.35">
      <c r="A108" s="764" t="s">
        <v>4810</v>
      </c>
      <c r="B108" s="755"/>
      <c r="C108" s="756">
        <v>0</v>
      </c>
      <c r="D108" s="755">
        <v>387.36</v>
      </c>
      <c r="E108" s="756">
        <v>1</v>
      </c>
      <c r="F108" s="757">
        <v>387.36</v>
      </c>
    </row>
    <row r="109" spans="1:6" ht="14.4" customHeight="1" thickBot="1" x14ac:dyDescent="0.35">
      <c r="A109" s="758" t="s">
        <v>3</v>
      </c>
      <c r="B109" s="759">
        <v>484457.67000000004</v>
      </c>
      <c r="C109" s="760">
        <v>5.4483503122605408E-2</v>
      </c>
      <c r="D109" s="759">
        <v>8407365.4000000041</v>
      </c>
      <c r="E109" s="760">
        <v>0.94551649687739459</v>
      </c>
      <c r="F109" s="761">
        <v>8891823.070000004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{778872A0-46FF-453B-B6BE-8E11552DE2C5}</x14:id>
        </ext>
      </extLst>
    </cfRule>
  </conditionalFormatting>
  <conditionalFormatting sqref="F39:F10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{955B54AB-6BE1-4339-9A15-7DFE034D4151}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8872A0-46FF-453B-B6BE-8E11552DE2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955B54AB-6BE1-4339-9A15-7DFE034D415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F39:F108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8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76" t="s">
        <v>4837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37"/>
      <c r="M1" s="537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862</v>
      </c>
      <c r="G3" s="47">
        <f>SUBTOTAL(9,G6:G1048576)</f>
        <v>484457.66999999993</v>
      </c>
      <c r="H3" s="48">
        <f>IF(M3=0,0,G3/M3)</f>
        <v>5.4483503122605428E-2</v>
      </c>
      <c r="I3" s="47">
        <f>SUBTOTAL(9,I6:I1048576)</f>
        <v>7810</v>
      </c>
      <c r="J3" s="47">
        <f>SUBTOTAL(9,J6:J1048576)</f>
        <v>8407365.3999999985</v>
      </c>
      <c r="K3" s="48">
        <f>IF(M3=0,0,J3/M3)</f>
        <v>0.94551649687739459</v>
      </c>
      <c r="L3" s="47">
        <f>SUBTOTAL(9,L6:L1048576)</f>
        <v>8672</v>
      </c>
      <c r="M3" s="49">
        <f>SUBTOTAL(9,M6:M1048576)</f>
        <v>8891823.0699999984</v>
      </c>
    </row>
    <row r="4" spans="1:13" ht="14.4" customHeight="1" thickBot="1" x14ac:dyDescent="0.35">
      <c r="A4" s="45"/>
      <c r="B4" s="45"/>
      <c r="C4" s="45"/>
      <c r="D4" s="45"/>
      <c r="E4" s="46"/>
      <c r="F4" s="580" t="s">
        <v>161</v>
      </c>
      <c r="G4" s="581"/>
      <c r="H4" s="582"/>
      <c r="I4" s="583" t="s">
        <v>160</v>
      </c>
      <c r="J4" s="581"/>
      <c r="K4" s="582"/>
      <c r="L4" s="584" t="s">
        <v>3</v>
      </c>
      <c r="M4" s="585"/>
    </row>
    <row r="5" spans="1:13" ht="14.4" customHeight="1" thickBot="1" x14ac:dyDescent="0.35">
      <c r="A5" s="824" t="s">
        <v>167</v>
      </c>
      <c r="B5" s="827" t="s">
        <v>163</v>
      </c>
      <c r="C5" s="827" t="s">
        <v>90</v>
      </c>
      <c r="D5" s="827" t="s">
        <v>164</v>
      </c>
      <c r="E5" s="827" t="s">
        <v>165</v>
      </c>
      <c r="F5" s="767" t="s">
        <v>28</v>
      </c>
      <c r="G5" s="767" t="s">
        <v>14</v>
      </c>
      <c r="H5" s="750" t="s">
        <v>166</v>
      </c>
      <c r="I5" s="749" t="s">
        <v>28</v>
      </c>
      <c r="J5" s="767" t="s">
        <v>14</v>
      </c>
      <c r="K5" s="750" t="s">
        <v>166</v>
      </c>
      <c r="L5" s="749" t="s">
        <v>28</v>
      </c>
      <c r="M5" s="768" t="s">
        <v>14</v>
      </c>
    </row>
    <row r="6" spans="1:13" ht="14.4" customHeight="1" x14ac:dyDescent="0.3">
      <c r="A6" s="811" t="s">
        <v>3139</v>
      </c>
      <c r="B6" s="812" t="s">
        <v>2828</v>
      </c>
      <c r="C6" s="812" t="s">
        <v>1685</v>
      </c>
      <c r="D6" s="812" t="s">
        <v>1686</v>
      </c>
      <c r="E6" s="812" t="s">
        <v>2829</v>
      </c>
      <c r="F6" s="225"/>
      <c r="G6" s="225"/>
      <c r="H6" s="817">
        <v>0</v>
      </c>
      <c r="I6" s="225">
        <v>6</v>
      </c>
      <c r="J6" s="225">
        <v>4011.24</v>
      </c>
      <c r="K6" s="817">
        <v>1</v>
      </c>
      <c r="L6" s="225">
        <v>6</v>
      </c>
      <c r="M6" s="825">
        <v>4011.24</v>
      </c>
    </row>
    <row r="7" spans="1:13" ht="14.4" customHeight="1" x14ac:dyDescent="0.3">
      <c r="A7" s="736" t="s">
        <v>3139</v>
      </c>
      <c r="B7" s="737" t="s">
        <v>2845</v>
      </c>
      <c r="C7" s="737" t="s">
        <v>3317</v>
      </c>
      <c r="D7" s="737" t="s">
        <v>1673</v>
      </c>
      <c r="E7" s="737" t="s">
        <v>2848</v>
      </c>
      <c r="F7" s="740"/>
      <c r="G7" s="740"/>
      <c r="H7" s="753">
        <v>0</v>
      </c>
      <c r="I7" s="740">
        <v>10</v>
      </c>
      <c r="J7" s="740">
        <v>4908.8999999999996</v>
      </c>
      <c r="K7" s="753">
        <v>1</v>
      </c>
      <c r="L7" s="740">
        <v>10</v>
      </c>
      <c r="M7" s="741">
        <v>4908.8999999999996</v>
      </c>
    </row>
    <row r="8" spans="1:13" ht="14.4" customHeight="1" x14ac:dyDescent="0.3">
      <c r="A8" s="736" t="s">
        <v>3139</v>
      </c>
      <c r="B8" s="737" t="s">
        <v>2845</v>
      </c>
      <c r="C8" s="737" t="s">
        <v>2221</v>
      </c>
      <c r="D8" s="737" t="s">
        <v>1673</v>
      </c>
      <c r="E8" s="737" t="s">
        <v>2997</v>
      </c>
      <c r="F8" s="740"/>
      <c r="G8" s="740"/>
      <c r="H8" s="753">
        <v>0</v>
      </c>
      <c r="I8" s="740">
        <v>6</v>
      </c>
      <c r="J8" s="740">
        <v>5542.4400000000005</v>
      </c>
      <c r="K8" s="753">
        <v>1</v>
      </c>
      <c r="L8" s="740">
        <v>6</v>
      </c>
      <c r="M8" s="741">
        <v>5542.4400000000005</v>
      </c>
    </row>
    <row r="9" spans="1:13" ht="14.4" customHeight="1" x14ac:dyDescent="0.3">
      <c r="A9" s="736" t="s">
        <v>3139</v>
      </c>
      <c r="B9" s="737" t="s">
        <v>3012</v>
      </c>
      <c r="C9" s="737" t="s">
        <v>2224</v>
      </c>
      <c r="D9" s="737" t="s">
        <v>2225</v>
      </c>
      <c r="E9" s="737" t="s">
        <v>2977</v>
      </c>
      <c r="F9" s="740"/>
      <c r="G9" s="740"/>
      <c r="H9" s="753">
        <v>0</v>
      </c>
      <c r="I9" s="740">
        <v>2</v>
      </c>
      <c r="J9" s="740">
        <v>70.22</v>
      </c>
      <c r="K9" s="753">
        <v>1</v>
      </c>
      <c r="L9" s="740">
        <v>2</v>
      </c>
      <c r="M9" s="741">
        <v>70.22</v>
      </c>
    </row>
    <row r="10" spans="1:13" ht="14.4" customHeight="1" x14ac:dyDescent="0.3">
      <c r="A10" s="736" t="s">
        <v>3139</v>
      </c>
      <c r="B10" s="737" t="s">
        <v>2892</v>
      </c>
      <c r="C10" s="737" t="s">
        <v>1817</v>
      </c>
      <c r="D10" s="737" t="s">
        <v>1662</v>
      </c>
      <c r="E10" s="737" t="s">
        <v>2894</v>
      </c>
      <c r="F10" s="740"/>
      <c r="G10" s="740"/>
      <c r="H10" s="753">
        <v>0</v>
      </c>
      <c r="I10" s="740">
        <v>1</v>
      </c>
      <c r="J10" s="740">
        <v>154.36000000000001</v>
      </c>
      <c r="K10" s="753">
        <v>1</v>
      </c>
      <c r="L10" s="740">
        <v>1</v>
      </c>
      <c r="M10" s="741">
        <v>154.36000000000001</v>
      </c>
    </row>
    <row r="11" spans="1:13" ht="14.4" customHeight="1" x14ac:dyDescent="0.3">
      <c r="A11" s="736" t="s">
        <v>3139</v>
      </c>
      <c r="B11" s="737" t="s">
        <v>3076</v>
      </c>
      <c r="C11" s="737" t="s">
        <v>3411</v>
      </c>
      <c r="D11" s="737" t="s">
        <v>2569</v>
      </c>
      <c r="E11" s="737" t="s">
        <v>3412</v>
      </c>
      <c r="F11" s="740"/>
      <c r="G11" s="740"/>
      <c r="H11" s="753">
        <v>0</v>
      </c>
      <c r="I11" s="740">
        <v>6</v>
      </c>
      <c r="J11" s="740">
        <v>12183.3</v>
      </c>
      <c r="K11" s="753">
        <v>1</v>
      </c>
      <c r="L11" s="740">
        <v>6</v>
      </c>
      <c r="M11" s="741">
        <v>12183.3</v>
      </c>
    </row>
    <row r="12" spans="1:13" ht="14.4" customHeight="1" x14ac:dyDescent="0.3">
      <c r="A12" s="736" t="s">
        <v>3139</v>
      </c>
      <c r="B12" s="737" t="s">
        <v>3076</v>
      </c>
      <c r="C12" s="737" t="s">
        <v>2568</v>
      </c>
      <c r="D12" s="737" t="s">
        <v>2569</v>
      </c>
      <c r="E12" s="737" t="s">
        <v>2570</v>
      </c>
      <c r="F12" s="740"/>
      <c r="G12" s="740"/>
      <c r="H12" s="753">
        <v>0</v>
      </c>
      <c r="I12" s="740">
        <v>3</v>
      </c>
      <c r="J12" s="740">
        <v>30458.489999999998</v>
      </c>
      <c r="K12" s="753">
        <v>1</v>
      </c>
      <c r="L12" s="740">
        <v>3</v>
      </c>
      <c r="M12" s="741">
        <v>30458.489999999998</v>
      </c>
    </row>
    <row r="13" spans="1:13" ht="14.4" customHeight="1" x14ac:dyDescent="0.3">
      <c r="A13" s="736" t="s">
        <v>3139</v>
      </c>
      <c r="B13" s="737" t="s">
        <v>2923</v>
      </c>
      <c r="C13" s="737" t="s">
        <v>3400</v>
      </c>
      <c r="D13" s="737" t="s">
        <v>3051</v>
      </c>
      <c r="E13" s="737" t="s">
        <v>3401</v>
      </c>
      <c r="F13" s="740"/>
      <c r="G13" s="740"/>
      <c r="H13" s="753">
        <v>0</v>
      </c>
      <c r="I13" s="740">
        <v>2</v>
      </c>
      <c r="J13" s="740">
        <v>6709.18</v>
      </c>
      <c r="K13" s="753">
        <v>1</v>
      </c>
      <c r="L13" s="740">
        <v>2</v>
      </c>
      <c r="M13" s="741">
        <v>6709.18</v>
      </c>
    </row>
    <row r="14" spans="1:13" ht="14.4" customHeight="1" x14ac:dyDescent="0.3">
      <c r="A14" s="736" t="s">
        <v>3139</v>
      </c>
      <c r="B14" s="737" t="s">
        <v>2923</v>
      </c>
      <c r="C14" s="737" t="s">
        <v>3402</v>
      </c>
      <c r="D14" s="737" t="s">
        <v>3051</v>
      </c>
      <c r="E14" s="737" t="s">
        <v>3403</v>
      </c>
      <c r="F14" s="740"/>
      <c r="G14" s="740"/>
      <c r="H14" s="753">
        <v>0</v>
      </c>
      <c r="I14" s="740">
        <v>2</v>
      </c>
      <c r="J14" s="740">
        <v>1167.4000000000001</v>
      </c>
      <c r="K14" s="753">
        <v>1</v>
      </c>
      <c r="L14" s="740">
        <v>2</v>
      </c>
      <c r="M14" s="741">
        <v>1167.4000000000001</v>
      </c>
    </row>
    <row r="15" spans="1:13" ht="14.4" customHeight="1" x14ac:dyDescent="0.3">
      <c r="A15" s="736" t="s">
        <v>3139</v>
      </c>
      <c r="B15" s="737" t="s">
        <v>2923</v>
      </c>
      <c r="C15" s="737" t="s">
        <v>2364</v>
      </c>
      <c r="D15" s="737" t="s">
        <v>3051</v>
      </c>
      <c r="E15" s="737" t="s">
        <v>2925</v>
      </c>
      <c r="F15" s="740"/>
      <c r="G15" s="740"/>
      <c r="H15" s="753">
        <v>0</v>
      </c>
      <c r="I15" s="740">
        <v>6</v>
      </c>
      <c r="J15" s="740">
        <v>5451.18</v>
      </c>
      <c r="K15" s="753">
        <v>1</v>
      </c>
      <c r="L15" s="740">
        <v>6</v>
      </c>
      <c r="M15" s="741">
        <v>5451.18</v>
      </c>
    </row>
    <row r="16" spans="1:13" ht="14.4" customHeight="1" x14ac:dyDescent="0.3">
      <c r="A16" s="736" t="s">
        <v>3139</v>
      </c>
      <c r="B16" s="737" t="s">
        <v>2926</v>
      </c>
      <c r="C16" s="737" t="s">
        <v>607</v>
      </c>
      <c r="D16" s="737" t="s">
        <v>2932</v>
      </c>
      <c r="E16" s="737" t="s">
        <v>3369</v>
      </c>
      <c r="F16" s="740">
        <v>6</v>
      </c>
      <c r="G16" s="740">
        <v>11633.82</v>
      </c>
      <c r="H16" s="753">
        <v>1</v>
      </c>
      <c r="I16" s="740"/>
      <c r="J16" s="740"/>
      <c r="K16" s="753">
        <v>0</v>
      </c>
      <c r="L16" s="740">
        <v>6</v>
      </c>
      <c r="M16" s="741">
        <v>11633.82</v>
      </c>
    </row>
    <row r="17" spans="1:13" ht="14.4" customHeight="1" x14ac:dyDescent="0.3">
      <c r="A17" s="736" t="s">
        <v>3139</v>
      </c>
      <c r="B17" s="737" t="s">
        <v>2926</v>
      </c>
      <c r="C17" s="737" t="s">
        <v>1723</v>
      </c>
      <c r="D17" s="737" t="s">
        <v>2927</v>
      </c>
      <c r="E17" s="737" t="s">
        <v>2930</v>
      </c>
      <c r="F17" s="740"/>
      <c r="G17" s="740"/>
      <c r="H17" s="753">
        <v>0</v>
      </c>
      <c r="I17" s="740">
        <v>10</v>
      </c>
      <c r="J17" s="740">
        <v>4847.5</v>
      </c>
      <c r="K17" s="753">
        <v>1</v>
      </c>
      <c r="L17" s="740">
        <v>10</v>
      </c>
      <c r="M17" s="741">
        <v>4847.5</v>
      </c>
    </row>
    <row r="18" spans="1:13" ht="14.4" customHeight="1" x14ac:dyDescent="0.3">
      <c r="A18" s="736" t="s">
        <v>3139</v>
      </c>
      <c r="B18" s="737" t="s">
        <v>2926</v>
      </c>
      <c r="C18" s="737" t="s">
        <v>1719</v>
      </c>
      <c r="D18" s="737" t="s">
        <v>2927</v>
      </c>
      <c r="E18" s="737" t="s">
        <v>2931</v>
      </c>
      <c r="F18" s="740"/>
      <c r="G18" s="740"/>
      <c r="H18" s="753">
        <v>0</v>
      </c>
      <c r="I18" s="740">
        <v>20</v>
      </c>
      <c r="J18" s="740">
        <v>19389.599999999999</v>
      </c>
      <c r="K18" s="753">
        <v>1</v>
      </c>
      <c r="L18" s="740">
        <v>20</v>
      </c>
      <c r="M18" s="741">
        <v>19389.599999999999</v>
      </c>
    </row>
    <row r="19" spans="1:13" ht="14.4" customHeight="1" x14ac:dyDescent="0.3">
      <c r="A19" s="736" t="s">
        <v>3139</v>
      </c>
      <c r="B19" s="737" t="s">
        <v>2926</v>
      </c>
      <c r="C19" s="737" t="s">
        <v>1715</v>
      </c>
      <c r="D19" s="737" t="s">
        <v>2927</v>
      </c>
      <c r="E19" s="737" t="s">
        <v>2928</v>
      </c>
      <c r="F19" s="740"/>
      <c r="G19" s="740"/>
      <c r="H19" s="753">
        <v>0</v>
      </c>
      <c r="I19" s="740">
        <v>14</v>
      </c>
      <c r="J19" s="740">
        <v>27145.58</v>
      </c>
      <c r="K19" s="753">
        <v>1</v>
      </c>
      <c r="L19" s="740">
        <v>14</v>
      </c>
      <c r="M19" s="741">
        <v>27145.58</v>
      </c>
    </row>
    <row r="20" spans="1:13" ht="14.4" customHeight="1" x14ac:dyDescent="0.3">
      <c r="A20" s="736" t="s">
        <v>3139</v>
      </c>
      <c r="B20" s="737" t="s">
        <v>4811</v>
      </c>
      <c r="C20" s="737" t="s">
        <v>3355</v>
      </c>
      <c r="D20" s="737" t="s">
        <v>3356</v>
      </c>
      <c r="E20" s="737" t="s">
        <v>3357</v>
      </c>
      <c r="F20" s="740"/>
      <c r="G20" s="740"/>
      <c r="H20" s="753">
        <v>0</v>
      </c>
      <c r="I20" s="740">
        <v>6</v>
      </c>
      <c r="J20" s="740">
        <v>6786.36</v>
      </c>
      <c r="K20" s="753">
        <v>1</v>
      </c>
      <c r="L20" s="740">
        <v>6</v>
      </c>
      <c r="M20" s="741">
        <v>6786.36</v>
      </c>
    </row>
    <row r="21" spans="1:13" ht="14.4" customHeight="1" x14ac:dyDescent="0.3">
      <c r="A21" s="736" t="s">
        <v>3139</v>
      </c>
      <c r="B21" s="737" t="s">
        <v>2937</v>
      </c>
      <c r="C21" s="737" t="s">
        <v>1531</v>
      </c>
      <c r="D21" s="737" t="s">
        <v>2938</v>
      </c>
      <c r="E21" s="737" t="s">
        <v>2939</v>
      </c>
      <c r="F21" s="740"/>
      <c r="G21" s="740"/>
      <c r="H21" s="753"/>
      <c r="I21" s="740">
        <v>42</v>
      </c>
      <c r="J21" s="740">
        <v>0</v>
      </c>
      <c r="K21" s="753"/>
      <c r="L21" s="740">
        <v>42</v>
      </c>
      <c r="M21" s="741">
        <v>0</v>
      </c>
    </row>
    <row r="22" spans="1:13" ht="14.4" customHeight="1" x14ac:dyDescent="0.3">
      <c r="A22" s="736" t="s">
        <v>3139</v>
      </c>
      <c r="B22" s="737" t="s">
        <v>3054</v>
      </c>
      <c r="C22" s="737" t="s">
        <v>845</v>
      </c>
      <c r="D22" s="737" t="s">
        <v>3055</v>
      </c>
      <c r="E22" s="737" t="s">
        <v>3375</v>
      </c>
      <c r="F22" s="740"/>
      <c r="G22" s="740"/>
      <c r="H22" s="753">
        <v>0</v>
      </c>
      <c r="I22" s="740">
        <v>1</v>
      </c>
      <c r="J22" s="740">
        <v>848.49</v>
      </c>
      <c r="K22" s="753">
        <v>1</v>
      </c>
      <c r="L22" s="740">
        <v>1</v>
      </c>
      <c r="M22" s="741">
        <v>848.49</v>
      </c>
    </row>
    <row r="23" spans="1:13" ht="14.4" customHeight="1" x14ac:dyDescent="0.3">
      <c r="A23" s="736" t="s">
        <v>3139</v>
      </c>
      <c r="B23" s="737" t="s">
        <v>4812</v>
      </c>
      <c r="C23" s="737" t="s">
        <v>4533</v>
      </c>
      <c r="D23" s="737" t="s">
        <v>4193</v>
      </c>
      <c r="E23" s="737" t="s">
        <v>4534</v>
      </c>
      <c r="F23" s="740">
        <v>6</v>
      </c>
      <c r="G23" s="740">
        <v>7025.58</v>
      </c>
      <c r="H23" s="753">
        <v>1</v>
      </c>
      <c r="I23" s="740"/>
      <c r="J23" s="740"/>
      <c r="K23" s="753">
        <v>0</v>
      </c>
      <c r="L23" s="740">
        <v>6</v>
      </c>
      <c r="M23" s="741">
        <v>7025.58</v>
      </c>
    </row>
    <row r="24" spans="1:13" ht="14.4" customHeight="1" x14ac:dyDescent="0.3">
      <c r="A24" s="736" t="s">
        <v>3139</v>
      </c>
      <c r="B24" s="737" t="s">
        <v>2949</v>
      </c>
      <c r="C24" s="737" t="s">
        <v>580</v>
      </c>
      <c r="D24" s="737" t="s">
        <v>581</v>
      </c>
      <c r="E24" s="737" t="s">
        <v>2950</v>
      </c>
      <c r="F24" s="740"/>
      <c r="G24" s="740"/>
      <c r="H24" s="753">
        <v>0</v>
      </c>
      <c r="I24" s="740">
        <v>3</v>
      </c>
      <c r="J24" s="740">
        <v>14.100000000000001</v>
      </c>
      <c r="K24" s="753">
        <v>1</v>
      </c>
      <c r="L24" s="740">
        <v>3</v>
      </c>
      <c r="M24" s="741">
        <v>14.100000000000001</v>
      </c>
    </row>
    <row r="25" spans="1:13" ht="14.4" customHeight="1" x14ac:dyDescent="0.3">
      <c r="A25" s="736" t="s">
        <v>3139</v>
      </c>
      <c r="B25" s="737" t="s">
        <v>2949</v>
      </c>
      <c r="C25" s="737" t="s">
        <v>2306</v>
      </c>
      <c r="D25" s="737" t="s">
        <v>3058</v>
      </c>
      <c r="E25" s="737" t="s">
        <v>2950</v>
      </c>
      <c r="F25" s="740"/>
      <c r="G25" s="740"/>
      <c r="H25" s="753">
        <v>0</v>
      </c>
      <c r="I25" s="740">
        <v>6</v>
      </c>
      <c r="J25" s="740">
        <v>28.2</v>
      </c>
      <c r="K25" s="753">
        <v>1</v>
      </c>
      <c r="L25" s="740">
        <v>6</v>
      </c>
      <c r="M25" s="741">
        <v>28.2</v>
      </c>
    </row>
    <row r="26" spans="1:13" ht="14.4" customHeight="1" x14ac:dyDescent="0.3">
      <c r="A26" s="736" t="s">
        <v>3139</v>
      </c>
      <c r="B26" s="737" t="s">
        <v>2959</v>
      </c>
      <c r="C26" s="737" t="s">
        <v>3204</v>
      </c>
      <c r="D26" s="737" t="s">
        <v>1602</v>
      </c>
      <c r="E26" s="737" t="s">
        <v>3205</v>
      </c>
      <c r="F26" s="740"/>
      <c r="G26" s="740"/>
      <c r="H26" s="753">
        <v>0</v>
      </c>
      <c r="I26" s="740">
        <v>2</v>
      </c>
      <c r="J26" s="740">
        <v>340.64</v>
      </c>
      <c r="K26" s="753">
        <v>1</v>
      </c>
      <c r="L26" s="740">
        <v>2</v>
      </c>
      <c r="M26" s="741">
        <v>340.64</v>
      </c>
    </row>
    <row r="27" spans="1:13" ht="14.4" customHeight="1" x14ac:dyDescent="0.3">
      <c r="A27" s="736" t="s">
        <v>3139</v>
      </c>
      <c r="B27" s="737" t="s">
        <v>2825</v>
      </c>
      <c r="C27" s="737" t="s">
        <v>1611</v>
      </c>
      <c r="D27" s="737" t="s">
        <v>2826</v>
      </c>
      <c r="E27" s="737" t="s">
        <v>2827</v>
      </c>
      <c r="F27" s="740"/>
      <c r="G27" s="740"/>
      <c r="H27" s="753">
        <v>0</v>
      </c>
      <c r="I27" s="740">
        <v>2</v>
      </c>
      <c r="J27" s="740">
        <v>267.88</v>
      </c>
      <c r="K27" s="753">
        <v>1</v>
      </c>
      <c r="L27" s="740">
        <v>2</v>
      </c>
      <c r="M27" s="741">
        <v>267.88</v>
      </c>
    </row>
    <row r="28" spans="1:13" ht="14.4" customHeight="1" x14ac:dyDescent="0.3">
      <c r="A28" s="736" t="s">
        <v>3140</v>
      </c>
      <c r="B28" s="737" t="s">
        <v>2816</v>
      </c>
      <c r="C28" s="737" t="s">
        <v>3650</v>
      </c>
      <c r="D28" s="737" t="s">
        <v>2818</v>
      </c>
      <c r="E28" s="737" t="s">
        <v>3651</v>
      </c>
      <c r="F28" s="740"/>
      <c r="G28" s="740"/>
      <c r="H28" s="753"/>
      <c r="I28" s="740">
        <v>2</v>
      </c>
      <c r="J28" s="740">
        <v>0</v>
      </c>
      <c r="K28" s="753"/>
      <c r="L28" s="740">
        <v>2</v>
      </c>
      <c r="M28" s="741">
        <v>0</v>
      </c>
    </row>
    <row r="29" spans="1:13" ht="14.4" customHeight="1" x14ac:dyDescent="0.3">
      <c r="A29" s="736" t="s">
        <v>3140</v>
      </c>
      <c r="B29" s="737" t="s">
        <v>2816</v>
      </c>
      <c r="C29" s="737" t="s">
        <v>3652</v>
      </c>
      <c r="D29" s="737" t="s">
        <v>2818</v>
      </c>
      <c r="E29" s="737" t="s">
        <v>3653</v>
      </c>
      <c r="F29" s="740"/>
      <c r="G29" s="740"/>
      <c r="H29" s="753">
        <v>0</v>
      </c>
      <c r="I29" s="740">
        <v>2</v>
      </c>
      <c r="J29" s="740">
        <v>205.86</v>
      </c>
      <c r="K29" s="753">
        <v>1</v>
      </c>
      <c r="L29" s="740">
        <v>2</v>
      </c>
      <c r="M29" s="741">
        <v>205.86</v>
      </c>
    </row>
    <row r="30" spans="1:13" ht="14.4" customHeight="1" x14ac:dyDescent="0.3">
      <c r="A30" s="736" t="s">
        <v>3140</v>
      </c>
      <c r="B30" s="737" t="s">
        <v>2820</v>
      </c>
      <c r="C30" s="737" t="s">
        <v>2217</v>
      </c>
      <c r="D30" s="737" t="s">
        <v>2218</v>
      </c>
      <c r="E30" s="737" t="s">
        <v>2983</v>
      </c>
      <c r="F30" s="740"/>
      <c r="G30" s="740"/>
      <c r="H30" s="753">
        <v>0</v>
      </c>
      <c r="I30" s="740">
        <v>1</v>
      </c>
      <c r="J30" s="740">
        <v>57.64</v>
      </c>
      <c r="K30" s="753">
        <v>1</v>
      </c>
      <c r="L30" s="740">
        <v>1</v>
      </c>
      <c r="M30" s="741">
        <v>57.64</v>
      </c>
    </row>
    <row r="31" spans="1:13" ht="14.4" customHeight="1" x14ac:dyDescent="0.3">
      <c r="A31" s="736" t="s">
        <v>3140</v>
      </c>
      <c r="B31" s="737" t="s">
        <v>2828</v>
      </c>
      <c r="C31" s="737" t="s">
        <v>2293</v>
      </c>
      <c r="D31" s="737" t="s">
        <v>2986</v>
      </c>
      <c r="E31" s="737" t="s">
        <v>2987</v>
      </c>
      <c r="F31" s="740"/>
      <c r="G31" s="740"/>
      <c r="H31" s="753">
        <v>0</v>
      </c>
      <c r="I31" s="740">
        <v>3</v>
      </c>
      <c r="J31" s="740">
        <v>2005.62</v>
      </c>
      <c r="K31" s="753">
        <v>1</v>
      </c>
      <c r="L31" s="740">
        <v>3</v>
      </c>
      <c r="M31" s="741">
        <v>2005.62</v>
      </c>
    </row>
    <row r="32" spans="1:13" ht="14.4" customHeight="1" x14ac:dyDescent="0.3">
      <c r="A32" s="736" t="s">
        <v>3140</v>
      </c>
      <c r="B32" s="737" t="s">
        <v>2828</v>
      </c>
      <c r="C32" s="737" t="s">
        <v>3267</v>
      </c>
      <c r="D32" s="737" t="s">
        <v>1686</v>
      </c>
      <c r="E32" s="737" t="s">
        <v>2829</v>
      </c>
      <c r="F32" s="740"/>
      <c r="G32" s="740"/>
      <c r="H32" s="753">
        <v>0</v>
      </c>
      <c r="I32" s="740">
        <v>20</v>
      </c>
      <c r="J32" s="740">
        <v>13370.800000000003</v>
      </c>
      <c r="K32" s="753">
        <v>1</v>
      </c>
      <c r="L32" s="740">
        <v>20</v>
      </c>
      <c r="M32" s="741">
        <v>13370.800000000003</v>
      </c>
    </row>
    <row r="33" spans="1:13" ht="14.4" customHeight="1" x14ac:dyDescent="0.3">
      <c r="A33" s="736" t="s">
        <v>3140</v>
      </c>
      <c r="B33" s="737" t="s">
        <v>2828</v>
      </c>
      <c r="C33" s="737" t="s">
        <v>1685</v>
      </c>
      <c r="D33" s="737" t="s">
        <v>1686</v>
      </c>
      <c r="E33" s="737" t="s">
        <v>2829</v>
      </c>
      <c r="F33" s="740"/>
      <c r="G33" s="740"/>
      <c r="H33" s="753">
        <v>0</v>
      </c>
      <c r="I33" s="740">
        <v>16</v>
      </c>
      <c r="J33" s="740">
        <v>10696.64</v>
      </c>
      <c r="K33" s="753">
        <v>1</v>
      </c>
      <c r="L33" s="740">
        <v>16</v>
      </c>
      <c r="M33" s="741">
        <v>10696.64</v>
      </c>
    </row>
    <row r="34" spans="1:13" ht="14.4" customHeight="1" x14ac:dyDescent="0.3">
      <c r="A34" s="736" t="s">
        <v>3140</v>
      </c>
      <c r="B34" s="737" t="s">
        <v>2837</v>
      </c>
      <c r="C34" s="737" t="s">
        <v>1615</v>
      </c>
      <c r="D34" s="737" t="s">
        <v>1616</v>
      </c>
      <c r="E34" s="737" t="s">
        <v>2838</v>
      </c>
      <c r="F34" s="740"/>
      <c r="G34" s="740"/>
      <c r="H34" s="753"/>
      <c r="I34" s="740">
        <v>14</v>
      </c>
      <c r="J34" s="740">
        <v>0</v>
      </c>
      <c r="K34" s="753"/>
      <c r="L34" s="740">
        <v>14</v>
      </c>
      <c r="M34" s="741">
        <v>0</v>
      </c>
    </row>
    <row r="35" spans="1:13" ht="14.4" customHeight="1" x14ac:dyDescent="0.3">
      <c r="A35" s="736" t="s">
        <v>3140</v>
      </c>
      <c r="B35" s="737" t="s">
        <v>2864</v>
      </c>
      <c r="C35" s="737" t="s">
        <v>3654</v>
      </c>
      <c r="D35" s="737" t="s">
        <v>2865</v>
      </c>
      <c r="E35" s="737" t="s">
        <v>3655</v>
      </c>
      <c r="F35" s="740"/>
      <c r="G35" s="740"/>
      <c r="H35" s="753">
        <v>0</v>
      </c>
      <c r="I35" s="740">
        <v>1</v>
      </c>
      <c r="J35" s="740">
        <v>181.94</v>
      </c>
      <c r="K35" s="753">
        <v>1</v>
      </c>
      <c r="L35" s="740">
        <v>1</v>
      </c>
      <c r="M35" s="741">
        <v>181.94</v>
      </c>
    </row>
    <row r="36" spans="1:13" ht="14.4" customHeight="1" x14ac:dyDescent="0.3">
      <c r="A36" s="736" t="s">
        <v>3140</v>
      </c>
      <c r="B36" s="737" t="s">
        <v>2873</v>
      </c>
      <c r="C36" s="737" t="s">
        <v>3636</v>
      </c>
      <c r="D36" s="737" t="s">
        <v>3637</v>
      </c>
      <c r="E36" s="737" t="s">
        <v>3638</v>
      </c>
      <c r="F36" s="740">
        <v>3</v>
      </c>
      <c r="G36" s="740">
        <v>183.72</v>
      </c>
      <c r="H36" s="753">
        <v>1</v>
      </c>
      <c r="I36" s="740"/>
      <c r="J36" s="740"/>
      <c r="K36" s="753">
        <v>0</v>
      </c>
      <c r="L36" s="740">
        <v>3</v>
      </c>
      <c r="M36" s="741">
        <v>183.72</v>
      </c>
    </row>
    <row r="37" spans="1:13" ht="14.4" customHeight="1" x14ac:dyDescent="0.3">
      <c r="A37" s="736" t="s">
        <v>3140</v>
      </c>
      <c r="B37" s="737" t="s">
        <v>4813</v>
      </c>
      <c r="C37" s="737" t="s">
        <v>3621</v>
      </c>
      <c r="D37" s="737" t="s">
        <v>3622</v>
      </c>
      <c r="E37" s="737" t="s">
        <v>3623</v>
      </c>
      <c r="F37" s="740"/>
      <c r="G37" s="740"/>
      <c r="H37" s="753">
        <v>0</v>
      </c>
      <c r="I37" s="740">
        <v>11</v>
      </c>
      <c r="J37" s="740">
        <v>40580.21</v>
      </c>
      <c r="K37" s="753">
        <v>1</v>
      </c>
      <c r="L37" s="740">
        <v>11</v>
      </c>
      <c r="M37" s="741">
        <v>40580.21</v>
      </c>
    </row>
    <row r="38" spans="1:13" ht="14.4" customHeight="1" x14ac:dyDescent="0.3">
      <c r="A38" s="736" t="s">
        <v>3140</v>
      </c>
      <c r="B38" s="737" t="s">
        <v>2915</v>
      </c>
      <c r="C38" s="737" t="s">
        <v>1647</v>
      </c>
      <c r="D38" s="737" t="s">
        <v>2916</v>
      </c>
      <c r="E38" s="737" t="s">
        <v>2917</v>
      </c>
      <c r="F38" s="740"/>
      <c r="G38" s="740"/>
      <c r="H38" s="753">
        <v>0</v>
      </c>
      <c r="I38" s="740">
        <v>12</v>
      </c>
      <c r="J38" s="740">
        <v>6027.72</v>
      </c>
      <c r="K38" s="753">
        <v>1</v>
      </c>
      <c r="L38" s="740">
        <v>12</v>
      </c>
      <c r="M38" s="741">
        <v>6027.72</v>
      </c>
    </row>
    <row r="39" spans="1:13" ht="14.4" customHeight="1" x14ac:dyDescent="0.3">
      <c r="A39" s="736" t="s">
        <v>3140</v>
      </c>
      <c r="B39" s="737" t="s">
        <v>4814</v>
      </c>
      <c r="C39" s="737" t="s">
        <v>3570</v>
      </c>
      <c r="D39" s="737" t="s">
        <v>3571</v>
      </c>
      <c r="E39" s="737" t="s">
        <v>3572</v>
      </c>
      <c r="F39" s="740"/>
      <c r="G39" s="740"/>
      <c r="H39" s="753">
        <v>0</v>
      </c>
      <c r="I39" s="740">
        <v>3</v>
      </c>
      <c r="J39" s="740">
        <v>1541.1000000000001</v>
      </c>
      <c r="K39" s="753">
        <v>1</v>
      </c>
      <c r="L39" s="740">
        <v>3</v>
      </c>
      <c r="M39" s="741">
        <v>1541.1000000000001</v>
      </c>
    </row>
    <row r="40" spans="1:13" ht="14.4" customHeight="1" x14ac:dyDescent="0.3">
      <c r="A40" s="736" t="s">
        <v>3140</v>
      </c>
      <c r="B40" s="737" t="s">
        <v>4815</v>
      </c>
      <c r="C40" s="737" t="s">
        <v>3632</v>
      </c>
      <c r="D40" s="737" t="s">
        <v>3633</v>
      </c>
      <c r="E40" s="737" t="s">
        <v>3634</v>
      </c>
      <c r="F40" s="740">
        <v>6</v>
      </c>
      <c r="G40" s="740">
        <v>3302.34</v>
      </c>
      <c r="H40" s="753">
        <v>1</v>
      </c>
      <c r="I40" s="740"/>
      <c r="J40" s="740"/>
      <c r="K40" s="753">
        <v>0</v>
      </c>
      <c r="L40" s="740">
        <v>6</v>
      </c>
      <c r="M40" s="741">
        <v>3302.34</v>
      </c>
    </row>
    <row r="41" spans="1:13" ht="14.4" customHeight="1" x14ac:dyDescent="0.3">
      <c r="A41" s="736" t="s">
        <v>3140</v>
      </c>
      <c r="B41" s="737" t="s">
        <v>4815</v>
      </c>
      <c r="C41" s="737" t="s">
        <v>3497</v>
      </c>
      <c r="D41" s="737" t="s">
        <v>3498</v>
      </c>
      <c r="E41" s="737" t="s">
        <v>3499</v>
      </c>
      <c r="F41" s="740"/>
      <c r="G41" s="740"/>
      <c r="H41" s="753">
        <v>0</v>
      </c>
      <c r="I41" s="740">
        <v>79</v>
      </c>
      <c r="J41" s="740">
        <v>43480.810000000005</v>
      </c>
      <c r="K41" s="753">
        <v>1</v>
      </c>
      <c r="L41" s="740">
        <v>79</v>
      </c>
      <c r="M41" s="741">
        <v>43480.810000000005</v>
      </c>
    </row>
    <row r="42" spans="1:13" ht="14.4" customHeight="1" x14ac:dyDescent="0.3">
      <c r="A42" s="736" t="s">
        <v>3140</v>
      </c>
      <c r="B42" s="737" t="s">
        <v>4816</v>
      </c>
      <c r="C42" s="737" t="s">
        <v>3610</v>
      </c>
      <c r="D42" s="737" t="s">
        <v>3611</v>
      </c>
      <c r="E42" s="737" t="s">
        <v>3612</v>
      </c>
      <c r="F42" s="740"/>
      <c r="G42" s="740"/>
      <c r="H42" s="753">
        <v>0</v>
      </c>
      <c r="I42" s="740">
        <v>6</v>
      </c>
      <c r="J42" s="740">
        <v>13079.579999999998</v>
      </c>
      <c r="K42" s="753">
        <v>1</v>
      </c>
      <c r="L42" s="740">
        <v>6</v>
      </c>
      <c r="M42" s="741">
        <v>13079.579999999998</v>
      </c>
    </row>
    <row r="43" spans="1:13" ht="14.4" customHeight="1" x14ac:dyDescent="0.3">
      <c r="A43" s="736" t="s">
        <v>3140</v>
      </c>
      <c r="B43" s="737" t="s">
        <v>2921</v>
      </c>
      <c r="C43" s="737" t="s">
        <v>3644</v>
      </c>
      <c r="D43" s="737" t="s">
        <v>616</v>
      </c>
      <c r="E43" s="737" t="s">
        <v>2922</v>
      </c>
      <c r="F43" s="740"/>
      <c r="G43" s="740"/>
      <c r="H43" s="753">
        <v>0</v>
      </c>
      <c r="I43" s="740">
        <v>7</v>
      </c>
      <c r="J43" s="740">
        <v>338.94</v>
      </c>
      <c r="K43" s="753">
        <v>1</v>
      </c>
      <c r="L43" s="740">
        <v>7</v>
      </c>
      <c r="M43" s="741">
        <v>338.94</v>
      </c>
    </row>
    <row r="44" spans="1:13" ht="14.4" customHeight="1" x14ac:dyDescent="0.3">
      <c r="A44" s="736" t="s">
        <v>3140</v>
      </c>
      <c r="B44" s="737" t="s">
        <v>2937</v>
      </c>
      <c r="C44" s="737" t="s">
        <v>1531</v>
      </c>
      <c r="D44" s="737" t="s">
        <v>2938</v>
      </c>
      <c r="E44" s="737" t="s">
        <v>2939</v>
      </c>
      <c r="F44" s="740"/>
      <c r="G44" s="740"/>
      <c r="H44" s="753"/>
      <c r="I44" s="740">
        <v>4</v>
      </c>
      <c r="J44" s="740">
        <v>0</v>
      </c>
      <c r="K44" s="753"/>
      <c r="L44" s="740">
        <v>4</v>
      </c>
      <c r="M44" s="741">
        <v>0</v>
      </c>
    </row>
    <row r="45" spans="1:13" ht="14.4" customHeight="1" x14ac:dyDescent="0.3">
      <c r="A45" s="736" t="s">
        <v>3140</v>
      </c>
      <c r="B45" s="737" t="s">
        <v>4817</v>
      </c>
      <c r="C45" s="737" t="s">
        <v>3698</v>
      </c>
      <c r="D45" s="737" t="s">
        <v>3699</v>
      </c>
      <c r="E45" s="737" t="s">
        <v>3700</v>
      </c>
      <c r="F45" s="740">
        <v>6</v>
      </c>
      <c r="G45" s="740">
        <v>7174.5</v>
      </c>
      <c r="H45" s="753">
        <v>1</v>
      </c>
      <c r="I45" s="740"/>
      <c r="J45" s="740"/>
      <c r="K45" s="753">
        <v>0</v>
      </c>
      <c r="L45" s="740">
        <v>6</v>
      </c>
      <c r="M45" s="741">
        <v>7174.5</v>
      </c>
    </row>
    <row r="46" spans="1:13" ht="14.4" customHeight="1" x14ac:dyDescent="0.3">
      <c r="A46" s="736" t="s">
        <v>3140</v>
      </c>
      <c r="B46" s="737" t="s">
        <v>2949</v>
      </c>
      <c r="C46" s="737" t="s">
        <v>2358</v>
      </c>
      <c r="D46" s="737" t="s">
        <v>3057</v>
      </c>
      <c r="E46" s="737" t="s">
        <v>2951</v>
      </c>
      <c r="F46" s="740"/>
      <c r="G46" s="740"/>
      <c r="H46" s="753">
        <v>0</v>
      </c>
      <c r="I46" s="740">
        <v>4</v>
      </c>
      <c r="J46" s="740">
        <v>37.6</v>
      </c>
      <c r="K46" s="753">
        <v>1</v>
      </c>
      <c r="L46" s="740">
        <v>4</v>
      </c>
      <c r="M46" s="741">
        <v>37.6</v>
      </c>
    </row>
    <row r="47" spans="1:13" ht="14.4" customHeight="1" x14ac:dyDescent="0.3">
      <c r="A47" s="736" t="s">
        <v>3140</v>
      </c>
      <c r="B47" s="737" t="s">
        <v>2949</v>
      </c>
      <c r="C47" s="737" t="s">
        <v>3563</v>
      </c>
      <c r="D47" s="737" t="s">
        <v>3564</v>
      </c>
      <c r="E47" s="737" t="s">
        <v>3059</v>
      </c>
      <c r="F47" s="740"/>
      <c r="G47" s="740"/>
      <c r="H47" s="753">
        <v>0</v>
      </c>
      <c r="I47" s="740">
        <v>4</v>
      </c>
      <c r="J47" s="740">
        <v>75.239999999999995</v>
      </c>
      <c r="K47" s="753">
        <v>1</v>
      </c>
      <c r="L47" s="740">
        <v>4</v>
      </c>
      <c r="M47" s="741">
        <v>75.239999999999995</v>
      </c>
    </row>
    <row r="48" spans="1:13" ht="14.4" customHeight="1" x14ac:dyDescent="0.3">
      <c r="A48" s="736" t="s">
        <v>3140</v>
      </c>
      <c r="B48" s="737" t="s">
        <v>2955</v>
      </c>
      <c r="C48" s="737" t="s">
        <v>3339</v>
      </c>
      <c r="D48" s="737" t="s">
        <v>1699</v>
      </c>
      <c r="E48" s="737" t="s">
        <v>3340</v>
      </c>
      <c r="F48" s="740"/>
      <c r="G48" s="740"/>
      <c r="H48" s="753"/>
      <c r="I48" s="740">
        <v>4</v>
      </c>
      <c r="J48" s="740">
        <v>0</v>
      </c>
      <c r="K48" s="753"/>
      <c r="L48" s="740">
        <v>4</v>
      </c>
      <c r="M48" s="741">
        <v>0</v>
      </c>
    </row>
    <row r="49" spans="1:13" ht="14.4" customHeight="1" x14ac:dyDescent="0.3">
      <c r="A49" s="736" t="s">
        <v>3140</v>
      </c>
      <c r="B49" s="737" t="s">
        <v>2955</v>
      </c>
      <c r="C49" s="737" t="s">
        <v>3720</v>
      </c>
      <c r="D49" s="737" t="s">
        <v>3721</v>
      </c>
      <c r="E49" s="737" t="s">
        <v>3722</v>
      </c>
      <c r="F49" s="740">
        <v>4</v>
      </c>
      <c r="G49" s="740">
        <v>0</v>
      </c>
      <c r="H49" s="753"/>
      <c r="I49" s="740"/>
      <c r="J49" s="740"/>
      <c r="K49" s="753"/>
      <c r="L49" s="740">
        <v>4</v>
      </c>
      <c r="M49" s="741">
        <v>0</v>
      </c>
    </row>
    <row r="50" spans="1:13" ht="14.4" customHeight="1" x14ac:dyDescent="0.3">
      <c r="A50" s="736" t="s">
        <v>3140</v>
      </c>
      <c r="B50" s="737" t="s">
        <v>2955</v>
      </c>
      <c r="C50" s="737" t="s">
        <v>613</v>
      </c>
      <c r="D50" s="737" t="s">
        <v>2957</v>
      </c>
      <c r="E50" s="737" t="s">
        <v>2958</v>
      </c>
      <c r="F50" s="740">
        <v>2</v>
      </c>
      <c r="G50" s="740">
        <v>0</v>
      </c>
      <c r="H50" s="753"/>
      <c r="I50" s="740"/>
      <c r="J50" s="740"/>
      <c r="K50" s="753"/>
      <c r="L50" s="740">
        <v>2</v>
      </c>
      <c r="M50" s="741">
        <v>0</v>
      </c>
    </row>
    <row r="51" spans="1:13" ht="14.4" customHeight="1" x14ac:dyDescent="0.3">
      <c r="A51" s="736" t="s">
        <v>3140</v>
      </c>
      <c r="B51" s="737" t="s">
        <v>2959</v>
      </c>
      <c r="C51" s="737" t="s">
        <v>3204</v>
      </c>
      <c r="D51" s="737" t="s">
        <v>1602</v>
      </c>
      <c r="E51" s="737" t="s">
        <v>3205</v>
      </c>
      <c r="F51" s="740"/>
      <c r="G51" s="740"/>
      <c r="H51" s="753">
        <v>0</v>
      </c>
      <c r="I51" s="740">
        <v>2</v>
      </c>
      <c r="J51" s="740">
        <v>340.64</v>
      </c>
      <c r="K51" s="753">
        <v>1</v>
      </c>
      <c r="L51" s="740">
        <v>2</v>
      </c>
      <c r="M51" s="741">
        <v>340.64</v>
      </c>
    </row>
    <row r="52" spans="1:13" ht="14.4" customHeight="1" x14ac:dyDescent="0.3">
      <c r="A52" s="736" t="s">
        <v>3140</v>
      </c>
      <c r="B52" s="737" t="s">
        <v>2978</v>
      </c>
      <c r="C52" s="737" t="s">
        <v>3663</v>
      </c>
      <c r="D52" s="737" t="s">
        <v>2380</v>
      </c>
      <c r="E52" s="737" t="s">
        <v>2381</v>
      </c>
      <c r="F52" s="740"/>
      <c r="G52" s="740"/>
      <c r="H52" s="753">
        <v>0</v>
      </c>
      <c r="I52" s="740">
        <v>24</v>
      </c>
      <c r="J52" s="740">
        <v>4662.24</v>
      </c>
      <c r="K52" s="753">
        <v>1</v>
      </c>
      <c r="L52" s="740">
        <v>24</v>
      </c>
      <c r="M52" s="741">
        <v>4662.24</v>
      </c>
    </row>
    <row r="53" spans="1:13" ht="14.4" customHeight="1" x14ac:dyDescent="0.3">
      <c r="A53" s="736" t="s">
        <v>3140</v>
      </c>
      <c r="B53" s="737" t="s">
        <v>2978</v>
      </c>
      <c r="C53" s="737" t="s">
        <v>1733</v>
      </c>
      <c r="D53" s="737" t="s">
        <v>1734</v>
      </c>
      <c r="E53" s="737" t="s">
        <v>1735</v>
      </c>
      <c r="F53" s="740"/>
      <c r="G53" s="740"/>
      <c r="H53" s="753">
        <v>0</v>
      </c>
      <c r="I53" s="740">
        <v>48</v>
      </c>
      <c r="J53" s="740">
        <v>1054.0800000000002</v>
      </c>
      <c r="K53" s="753">
        <v>1</v>
      </c>
      <c r="L53" s="740">
        <v>48</v>
      </c>
      <c r="M53" s="741">
        <v>1054.0800000000002</v>
      </c>
    </row>
    <row r="54" spans="1:13" ht="14.4" customHeight="1" x14ac:dyDescent="0.3">
      <c r="A54" s="736" t="s">
        <v>3140</v>
      </c>
      <c r="B54" s="737" t="s">
        <v>2978</v>
      </c>
      <c r="C54" s="737" t="s">
        <v>3664</v>
      </c>
      <c r="D54" s="737" t="s">
        <v>3665</v>
      </c>
      <c r="E54" s="737" t="s">
        <v>1744</v>
      </c>
      <c r="F54" s="740"/>
      <c r="G54" s="740"/>
      <c r="H54" s="753">
        <v>0</v>
      </c>
      <c r="I54" s="740">
        <v>19</v>
      </c>
      <c r="J54" s="740">
        <v>2460.6899999999996</v>
      </c>
      <c r="K54" s="753">
        <v>1</v>
      </c>
      <c r="L54" s="740">
        <v>19</v>
      </c>
      <c r="M54" s="741">
        <v>2460.6899999999996</v>
      </c>
    </row>
    <row r="55" spans="1:13" ht="14.4" customHeight="1" x14ac:dyDescent="0.3">
      <c r="A55" s="736" t="s">
        <v>3140</v>
      </c>
      <c r="B55" s="737" t="s">
        <v>2978</v>
      </c>
      <c r="C55" s="737" t="s">
        <v>1742</v>
      </c>
      <c r="D55" s="737" t="s">
        <v>1743</v>
      </c>
      <c r="E55" s="737" t="s">
        <v>1744</v>
      </c>
      <c r="F55" s="740"/>
      <c r="G55" s="740"/>
      <c r="H55" s="753">
        <v>0</v>
      </c>
      <c r="I55" s="740">
        <v>11</v>
      </c>
      <c r="J55" s="740">
        <v>1400.74</v>
      </c>
      <c r="K55" s="753">
        <v>1</v>
      </c>
      <c r="L55" s="740">
        <v>11</v>
      </c>
      <c r="M55" s="741">
        <v>1400.74</v>
      </c>
    </row>
    <row r="56" spans="1:13" ht="14.4" customHeight="1" x14ac:dyDescent="0.3">
      <c r="A56" s="736" t="s">
        <v>3140</v>
      </c>
      <c r="B56" s="737" t="s">
        <v>2978</v>
      </c>
      <c r="C56" s="737" t="s">
        <v>2369</v>
      </c>
      <c r="D56" s="737" t="s">
        <v>2370</v>
      </c>
      <c r="E56" s="737" t="s">
        <v>1744</v>
      </c>
      <c r="F56" s="740"/>
      <c r="G56" s="740"/>
      <c r="H56" s="753">
        <v>0</v>
      </c>
      <c r="I56" s="740">
        <v>24</v>
      </c>
      <c r="J56" s="740">
        <v>3056.16</v>
      </c>
      <c r="K56" s="753">
        <v>1</v>
      </c>
      <c r="L56" s="740">
        <v>24</v>
      </c>
      <c r="M56" s="741">
        <v>3056.16</v>
      </c>
    </row>
    <row r="57" spans="1:13" ht="14.4" customHeight="1" x14ac:dyDescent="0.3">
      <c r="A57" s="736" t="s">
        <v>3140</v>
      </c>
      <c r="B57" s="737" t="s">
        <v>2978</v>
      </c>
      <c r="C57" s="737" t="s">
        <v>2371</v>
      </c>
      <c r="D57" s="737" t="s">
        <v>2372</v>
      </c>
      <c r="E57" s="737" t="s">
        <v>1744</v>
      </c>
      <c r="F57" s="740"/>
      <c r="G57" s="740"/>
      <c r="H57" s="753">
        <v>0</v>
      </c>
      <c r="I57" s="740">
        <v>16</v>
      </c>
      <c r="J57" s="740">
        <v>2037.44</v>
      </c>
      <c r="K57" s="753">
        <v>1</v>
      </c>
      <c r="L57" s="740">
        <v>16</v>
      </c>
      <c r="M57" s="741">
        <v>2037.44</v>
      </c>
    </row>
    <row r="58" spans="1:13" ht="14.4" customHeight="1" x14ac:dyDescent="0.3">
      <c r="A58" s="736" t="s">
        <v>3140</v>
      </c>
      <c r="B58" s="737" t="s">
        <v>2978</v>
      </c>
      <c r="C58" s="737" t="s">
        <v>3666</v>
      </c>
      <c r="D58" s="737" t="s">
        <v>1728</v>
      </c>
      <c r="E58" s="737" t="s">
        <v>3070</v>
      </c>
      <c r="F58" s="740"/>
      <c r="G58" s="740"/>
      <c r="H58" s="753">
        <v>0</v>
      </c>
      <c r="I58" s="740">
        <v>80</v>
      </c>
      <c r="J58" s="740">
        <v>12982.4</v>
      </c>
      <c r="K58" s="753">
        <v>1</v>
      </c>
      <c r="L58" s="740">
        <v>80</v>
      </c>
      <c r="M58" s="741">
        <v>12982.4</v>
      </c>
    </row>
    <row r="59" spans="1:13" ht="14.4" customHeight="1" x14ac:dyDescent="0.3">
      <c r="A59" s="736" t="s">
        <v>3140</v>
      </c>
      <c r="B59" s="737" t="s">
        <v>2978</v>
      </c>
      <c r="C59" s="737" t="s">
        <v>3675</v>
      </c>
      <c r="D59" s="737" t="s">
        <v>3676</v>
      </c>
      <c r="E59" s="737" t="s">
        <v>1744</v>
      </c>
      <c r="F59" s="740"/>
      <c r="G59" s="740"/>
      <c r="H59" s="753">
        <v>0</v>
      </c>
      <c r="I59" s="740">
        <v>15</v>
      </c>
      <c r="J59" s="740">
        <v>1942.6499999999999</v>
      </c>
      <c r="K59" s="753">
        <v>1</v>
      </c>
      <c r="L59" s="740">
        <v>15</v>
      </c>
      <c r="M59" s="741">
        <v>1942.6499999999999</v>
      </c>
    </row>
    <row r="60" spans="1:13" ht="14.4" customHeight="1" x14ac:dyDescent="0.3">
      <c r="A60" s="736" t="s">
        <v>3140</v>
      </c>
      <c r="B60" s="737" t="s">
        <v>2978</v>
      </c>
      <c r="C60" s="737" t="s">
        <v>3667</v>
      </c>
      <c r="D60" s="737" t="s">
        <v>3668</v>
      </c>
      <c r="E60" s="737" t="s">
        <v>2981</v>
      </c>
      <c r="F60" s="740"/>
      <c r="G60" s="740"/>
      <c r="H60" s="753">
        <v>0</v>
      </c>
      <c r="I60" s="740">
        <v>1</v>
      </c>
      <c r="J60" s="740">
        <v>84.89</v>
      </c>
      <c r="K60" s="753">
        <v>1</v>
      </c>
      <c r="L60" s="740">
        <v>1</v>
      </c>
      <c r="M60" s="741">
        <v>84.89</v>
      </c>
    </row>
    <row r="61" spans="1:13" ht="14.4" customHeight="1" x14ac:dyDescent="0.3">
      <c r="A61" s="736" t="s">
        <v>3140</v>
      </c>
      <c r="B61" s="737" t="s">
        <v>2978</v>
      </c>
      <c r="C61" s="737" t="s">
        <v>1745</v>
      </c>
      <c r="D61" s="737" t="s">
        <v>1746</v>
      </c>
      <c r="E61" s="737" t="s">
        <v>1744</v>
      </c>
      <c r="F61" s="740"/>
      <c r="G61" s="740"/>
      <c r="H61" s="753">
        <v>0</v>
      </c>
      <c r="I61" s="740">
        <v>8</v>
      </c>
      <c r="J61" s="740">
        <v>1018.72</v>
      </c>
      <c r="K61" s="753">
        <v>1</v>
      </c>
      <c r="L61" s="740">
        <v>8</v>
      </c>
      <c r="M61" s="741">
        <v>1018.72</v>
      </c>
    </row>
    <row r="62" spans="1:13" ht="14.4" customHeight="1" x14ac:dyDescent="0.3">
      <c r="A62" s="736" t="s">
        <v>3140</v>
      </c>
      <c r="B62" s="737" t="s">
        <v>2978</v>
      </c>
      <c r="C62" s="737" t="s">
        <v>3669</v>
      </c>
      <c r="D62" s="737" t="s">
        <v>3670</v>
      </c>
      <c r="E62" s="737" t="s">
        <v>2981</v>
      </c>
      <c r="F62" s="740"/>
      <c r="G62" s="740"/>
      <c r="H62" s="753">
        <v>0</v>
      </c>
      <c r="I62" s="740">
        <v>10</v>
      </c>
      <c r="J62" s="740">
        <v>848.90000000000009</v>
      </c>
      <c r="K62" s="753">
        <v>1</v>
      </c>
      <c r="L62" s="740">
        <v>10</v>
      </c>
      <c r="M62" s="741">
        <v>848.90000000000009</v>
      </c>
    </row>
    <row r="63" spans="1:13" ht="14.4" customHeight="1" x14ac:dyDescent="0.3">
      <c r="A63" s="736" t="s">
        <v>3140</v>
      </c>
      <c r="B63" s="737" t="s">
        <v>2978</v>
      </c>
      <c r="C63" s="737" t="s">
        <v>1751</v>
      </c>
      <c r="D63" s="737" t="s">
        <v>1752</v>
      </c>
      <c r="E63" s="737" t="s">
        <v>2981</v>
      </c>
      <c r="F63" s="740"/>
      <c r="G63" s="740"/>
      <c r="H63" s="753">
        <v>0</v>
      </c>
      <c r="I63" s="740">
        <v>20</v>
      </c>
      <c r="J63" s="740">
        <v>1697.8</v>
      </c>
      <c r="K63" s="753">
        <v>1</v>
      </c>
      <c r="L63" s="740">
        <v>20</v>
      </c>
      <c r="M63" s="741">
        <v>1697.8</v>
      </c>
    </row>
    <row r="64" spans="1:13" ht="14.4" customHeight="1" x14ac:dyDescent="0.3">
      <c r="A64" s="736" t="s">
        <v>3140</v>
      </c>
      <c r="B64" s="737" t="s">
        <v>2978</v>
      </c>
      <c r="C64" s="737" t="s">
        <v>3671</v>
      </c>
      <c r="D64" s="737" t="s">
        <v>1728</v>
      </c>
      <c r="E64" s="737" t="s">
        <v>3672</v>
      </c>
      <c r="F64" s="740"/>
      <c r="G64" s="740"/>
      <c r="H64" s="753">
        <v>0</v>
      </c>
      <c r="I64" s="740">
        <v>4</v>
      </c>
      <c r="J64" s="740">
        <v>970.52</v>
      </c>
      <c r="K64" s="753">
        <v>1</v>
      </c>
      <c r="L64" s="740">
        <v>4</v>
      </c>
      <c r="M64" s="741">
        <v>970.52</v>
      </c>
    </row>
    <row r="65" spans="1:13" ht="14.4" customHeight="1" x14ac:dyDescent="0.3">
      <c r="A65" s="736" t="s">
        <v>3140</v>
      </c>
      <c r="B65" s="737" t="s">
        <v>2978</v>
      </c>
      <c r="C65" s="737" t="s">
        <v>3673</v>
      </c>
      <c r="D65" s="737" t="s">
        <v>1728</v>
      </c>
      <c r="E65" s="737" t="s">
        <v>3674</v>
      </c>
      <c r="F65" s="740"/>
      <c r="G65" s="740"/>
      <c r="H65" s="753">
        <v>0</v>
      </c>
      <c r="I65" s="740">
        <v>140</v>
      </c>
      <c r="J65" s="740">
        <v>203145.60000000001</v>
      </c>
      <c r="K65" s="753">
        <v>1</v>
      </c>
      <c r="L65" s="740">
        <v>140</v>
      </c>
      <c r="M65" s="741">
        <v>203145.60000000001</v>
      </c>
    </row>
    <row r="66" spans="1:13" ht="14.4" customHeight="1" x14ac:dyDescent="0.3">
      <c r="A66" s="736" t="s">
        <v>3140</v>
      </c>
      <c r="B66" s="737" t="s">
        <v>2978</v>
      </c>
      <c r="C66" s="737" t="s">
        <v>2379</v>
      </c>
      <c r="D66" s="737" t="s">
        <v>3071</v>
      </c>
      <c r="E66" s="737" t="s">
        <v>2381</v>
      </c>
      <c r="F66" s="740"/>
      <c r="G66" s="740"/>
      <c r="H66" s="753">
        <v>0</v>
      </c>
      <c r="I66" s="740">
        <v>1023</v>
      </c>
      <c r="J66" s="740">
        <v>198727.98</v>
      </c>
      <c r="K66" s="753">
        <v>1</v>
      </c>
      <c r="L66" s="740">
        <v>1023</v>
      </c>
      <c r="M66" s="741">
        <v>198727.98</v>
      </c>
    </row>
    <row r="67" spans="1:13" ht="14.4" customHeight="1" x14ac:dyDescent="0.3">
      <c r="A67" s="736" t="s">
        <v>3140</v>
      </c>
      <c r="B67" s="737" t="s">
        <v>2978</v>
      </c>
      <c r="C67" s="737" t="s">
        <v>1762</v>
      </c>
      <c r="D67" s="737" t="s">
        <v>1763</v>
      </c>
      <c r="E67" s="737" t="s">
        <v>1761</v>
      </c>
      <c r="F67" s="740"/>
      <c r="G67" s="740"/>
      <c r="H67" s="753">
        <v>0</v>
      </c>
      <c r="I67" s="740">
        <v>2</v>
      </c>
      <c r="J67" s="740">
        <v>260.77999999999997</v>
      </c>
      <c r="K67" s="753">
        <v>1</v>
      </c>
      <c r="L67" s="740">
        <v>2</v>
      </c>
      <c r="M67" s="741">
        <v>260.77999999999997</v>
      </c>
    </row>
    <row r="68" spans="1:13" ht="14.4" customHeight="1" x14ac:dyDescent="0.3">
      <c r="A68" s="736" t="s">
        <v>3140</v>
      </c>
      <c r="B68" s="737" t="s">
        <v>2978</v>
      </c>
      <c r="C68" s="737" t="s">
        <v>1764</v>
      </c>
      <c r="D68" s="737" t="s">
        <v>1765</v>
      </c>
      <c r="E68" s="737" t="s">
        <v>1761</v>
      </c>
      <c r="F68" s="740"/>
      <c r="G68" s="740"/>
      <c r="H68" s="753">
        <v>0</v>
      </c>
      <c r="I68" s="740">
        <v>22</v>
      </c>
      <c r="J68" s="740">
        <v>5255.58</v>
      </c>
      <c r="K68" s="753">
        <v>1</v>
      </c>
      <c r="L68" s="740">
        <v>22</v>
      </c>
      <c r="M68" s="741">
        <v>5255.58</v>
      </c>
    </row>
    <row r="69" spans="1:13" ht="14.4" customHeight="1" x14ac:dyDescent="0.3">
      <c r="A69" s="736" t="s">
        <v>3140</v>
      </c>
      <c r="B69" s="737" t="s">
        <v>2978</v>
      </c>
      <c r="C69" s="737" t="s">
        <v>1766</v>
      </c>
      <c r="D69" s="737" t="s">
        <v>1767</v>
      </c>
      <c r="E69" s="737" t="s">
        <v>1761</v>
      </c>
      <c r="F69" s="740"/>
      <c r="G69" s="740"/>
      <c r="H69" s="753">
        <v>0</v>
      </c>
      <c r="I69" s="740">
        <v>20</v>
      </c>
      <c r="J69" s="740">
        <v>4777.7999999999993</v>
      </c>
      <c r="K69" s="753">
        <v>1</v>
      </c>
      <c r="L69" s="740">
        <v>20</v>
      </c>
      <c r="M69" s="741">
        <v>4777.7999999999993</v>
      </c>
    </row>
    <row r="70" spans="1:13" ht="14.4" customHeight="1" x14ac:dyDescent="0.3">
      <c r="A70" s="736" t="s">
        <v>3140</v>
      </c>
      <c r="B70" s="737" t="s">
        <v>2978</v>
      </c>
      <c r="C70" s="737" t="s">
        <v>1759</v>
      </c>
      <c r="D70" s="737" t="s">
        <v>1760</v>
      </c>
      <c r="E70" s="737" t="s">
        <v>1761</v>
      </c>
      <c r="F70" s="740"/>
      <c r="G70" s="740"/>
      <c r="H70" s="753">
        <v>0</v>
      </c>
      <c r="I70" s="740">
        <v>8</v>
      </c>
      <c r="J70" s="740">
        <v>702.56</v>
      </c>
      <c r="K70" s="753">
        <v>1</v>
      </c>
      <c r="L70" s="740">
        <v>8</v>
      </c>
      <c r="M70" s="741">
        <v>702.56</v>
      </c>
    </row>
    <row r="71" spans="1:13" ht="14.4" customHeight="1" x14ac:dyDescent="0.3">
      <c r="A71" s="736" t="s">
        <v>3140</v>
      </c>
      <c r="B71" s="737" t="s">
        <v>2978</v>
      </c>
      <c r="C71" s="737" t="s">
        <v>2386</v>
      </c>
      <c r="D71" s="737" t="s">
        <v>2387</v>
      </c>
      <c r="E71" s="737" t="s">
        <v>1744</v>
      </c>
      <c r="F71" s="740"/>
      <c r="G71" s="740"/>
      <c r="H71" s="753">
        <v>0</v>
      </c>
      <c r="I71" s="740">
        <v>43</v>
      </c>
      <c r="J71" s="740">
        <v>5568.9299999999994</v>
      </c>
      <c r="K71" s="753">
        <v>1</v>
      </c>
      <c r="L71" s="740">
        <v>43</v>
      </c>
      <c r="M71" s="741">
        <v>5568.9299999999994</v>
      </c>
    </row>
    <row r="72" spans="1:13" ht="14.4" customHeight="1" x14ac:dyDescent="0.3">
      <c r="A72" s="736" t="s">
        <v>3140</v>
      </c>
      <c r="B72" s="737" t="s">
        <v>2978</v>
      </c>
      <c r="C72" s="737" t="s">
        <v>3677</v>
      </c>
      <c r="D72" s="737" t="s">
        <v>3678</v>
      </c>
      <c r="E72" s="737" t="s">
        <v>1744</v>
      </c>
      <c r="F72" s="740"/>
      <c r="G72" s="740"/>
      <c r="H72" s="753">
        <v>0</v>
      </c>
      <c r="I72" s="740">
        <v>10</v>
      </c>
      <c r="J72" s="740">
        <v>1273.4000000000001</v>
      </c>
      <c r="K72" s="753">
        <v>1</v>
      </c>
      <c r="L72" s="740">
        <v>10</v>
      </c>
      <c r="M72" s="741">
        <v>1273.4000000000001</v>
      </c>
    </row>
    <row r="73" spans="1:13" ht="14.4" customHeight="1" x14ac:dyDescent="0.3">
      <c r="A73" s="736" t="s">
        <v>3140</v>
      </c>
      <c r="B73" s="737" t="s">
        <v>2978</v>
      </c>
      <c r="C73" s="737" t="s">
        <v>3679</v>
      </c>
      <c r="D73" s="737" t="s">
        <v>3680</v>
      </c>
      <c r="E73" s="737" t="s">
        <v>1744</v>
      </c>
      <c r="F73" s="740"/>
      <c r="G73" s="740"/>
      <c r="H73" s="753">
        <v>0</v>
      </c>
      <c r="I73" s="740">
        <v>15</v>
      </c>
      <c r="J73" s="740">
        <v>1942.6499999999999</v>
      </c>
      <c r="K73" s="753">
        <v>1</v>
      </c>
      <c r="L73" s="740">
        <v>15</v>
      </c>
      <c r="M73" s="741">
        <v>1942.6499999999999</v>
      </c>
    </row>
    <row r="74" spans="1:13" ht="14.4" customHeight="1" x14ac:dyDescent="0.3">
      <c r="A74" s="736" t="s">
        <v>3140</v>
      </c>
      <c r="B74" s="737" t="s">
        <v>2978</v>
      </c>
      <c r="C74" s="737" t="s">
        <v>3681</v>
      </c>
      <c r="D74" s="737" t="s">
        <v>3682</v>
      </c>
      <c r="E74" s="737" t="s">
        <v>3683</v>
      </c>
      <c r="F74" s="740">
        <v>3</v>
      </c>
      <c r="G74" s="740">
        <v>416.66999999999996</v>
      </c>
      <c r="H74" s="753">
        <v>1</v>
      </c>
      <c r="I74" s="740"/>
      <c r="J74" s="740"/>
      <c r="K74" s="753">
        <v>0</v>
      </c>
      <c r="L74" s="740">
        <v>3</v>
      </c>
      <c r="M74" s="741">
        <v>416.66999999999996</v>
      </c>
    </row>
    <row r="75" spans="1:13" ht="14.4" customHeight="1" x14ac:dyDescent="0.3">
      <c r="A75" s="736" t="s">
        <v>3140</v>
      </c>
      <c r="B75" s="737" t="s">
        <v>2978</v>
      </c>
      <c r="C75" s="737" t="s">
        <v>3686</v>
      </c>
      <c r="D75" s="737" t="s">
        <v>3687</v>
      </c>
      <c r="E75" s="737" t="s">
        <v>3683</v>
      </c>
      <c r="F75" s="740">
        <v>5</v>
      </c>
      <c r="G75" s="740">
        <v>559.04999999999995</v>
      </c>
      <c r="H75" s="753">
        <v>1</v>
      </c>
      <c r="I75" s="740"/>
      <c r="J75" s="740"/>
      <c r="K75" s="753">
        <v>0</v>
      </c>
      <c r="L75" s="740">
        <v>5</v>
      </c>
      <c r="M75" s="741">
        <v>559.04999999999995</v>
      </c>
    </row>
    <row r="76" spans="1:13" ht="14.4" customHeight="1" x14ac:dyDescent="0.3">
      <c r="A76" s="736" t="s">
        <v>3140</v>
      </c>
      <c r="B76" s="737" t="s">
        <v>2978</v>
      </c>
      <c r="C76" s="737" t="s">
        <v>3684</v>
      </c>
      <c r="D76" s="737" t="s">
        <v>3685</v>
      </c>
      <c r="E76" s="737" t="s">
        <v>3683</v>
      </c>
      <c r="F76" s="740">
        <v>3</v>
      </c>
      <c r="G76" s="740">
        <v>335.43</v>
      </c>
      <c r="H76" s="753">
        <v>1</v>
      </c>
      <c r="I76" s="740"/>
      <c r="J76" s="740"/>
      <c r="K76" s="753">
        <v>0</v>
      </c>
      <c r="L76" s="740">
        <v>3</v>
      </c>
      <c r="M76" s="741">
        <v>335.43</v>
      </c>
    </row>
    <row r="77" spans="1:13" ht="14.4" customHeight="1" x14ac:dyDescent="0.3">
      <c r="A77" s="736" t="s">
        <v>3140</v>
      </c>
      <c r="B77" s="737" t="s">
        <v>2978</v>
      </c>
      <c r="C77" s="737" t="s">
        <v>3690</v>
      </c>
      <c r="D77" s="737" t="s">
        <v>3691</v>
      </c>
      <c r="E77" s="737" t="s">
        <v>3692</v>
      </c>
      <c r="F77" s="740">
        <v>12</v>
      </c>
      <c r="G77" s="740">
        <v>427.43999999999994</v>
      </c>
      <c r="H77" s="753">
        <v>1</v>
      </c>
      <c r="I77" s="740"/>
      <c r="J77" s="740"/>
      <c r="K77" s="753">
        <v>0</v>
      </c>
      <c r="L77" s="740">
        <v>12</v>
      </c>
      <c r="M77" s="741">
        <v>427.43999999999994</v>
      </c>
    </row>
    <row r="78" spans="1:13" ht="14.4" customHeight="1" x14ac:dyDescent="0.3">
      <c r="A78" s="736" t="s">
        <v>3140</v>
      </c>
      <c r="B78" s="737" t="s">
        <v>2978</v>
      </c>
      <c r="C78" s="737" t="s">
        <v>3693</v>
      </c>
      <c r="D78" s="737" t="s">
        <v>3694</v>
      </c>
      <c r="E78" s="737" t="s">
        <v>3683</v>
      </c>
      <c r="F78" s="740">
        <v>2</v>
      </c>
      <c r="G78" s="740">
        <v>223.62</v>
      </c>
      <c r="H78" s="753">
        <v>1</v>
      </c>
      <c r="I78" s="740"/>
      <c r="J78" s="740"/>
      <c r="K78" s="753">
        <v>0</v>
      </c>
      <c r="L78" s="740">
        <v>2</v>
      </c>
      <c r="M78" s="741">
        <v>223.62</v>
      </c>
    </row>
    <row r="79" spans="1:13" ht="14.4" customHeight="1" x14ac:dyDescent="0.3">
      <c r="A79" s="736" t="s">
        <v>3140</v>
      </c>
      <c r="B79" s="737" t="s">
        <v>2978</v>
      </c>
      <c r="C79" s="737" t="s">
        <v>3688</v>
      </c>
      <c r="D79" s="737" t="s">
        <v>3689</v>
      </c>
      <c r="E79" s="737" t="s">
        <v>3683</v>
      </c>
      <c r="F79" s="740">
        <v>3</v>
      </c>
      <c r="G79" s="740">
        <v>416.66999999999996</v>
      </c>
      <c r="H79" s="753">
        <v>1</v>
      </c>
      <c r="I79" s="740"/>
      <c r="J79" s="740"/>
      <c r="K79" s="753">
        <v>0</v>
      </c>
      <c r="L79" s="740">
        <v>3</v>
      </c>
      <c r="M79" s="741">
        <v>416.66999999999996</v>
      </c>
    </row>
    <row r="80" spans="1:13" ht="14.4" customHeight="1" x14ac:dyDescent="0.3">
      <c r="A80" s="736" t="s">
        <v>3140</v>
      </c>
      <c r="B80" s="737" t="s">
        <v>2999</v>
      </c>
      <c r="C80" s="737" t="s">
        <v>2325</v>
      </c>
      <c r="D80" s="737" t="s">
        <v>3000</v>
      </c>
      <c r="E80" s="737" t="s">
        <v>3001</v>
      </c>
      <c r="F80" s="740"/>
      <c r="G80" s="740"/>
      <c r="H80" s="753">
        <v>0</v>
      </c>
      <c r="I80" s="740">
        <v>1</v>
      </c>
      <c r="J80" s="740">
        <v>1544.99</v>
      </c>
      <c r="K80" s="753">
        <v>1</v>
      </c>
      <c r="L80" s="740">
        <v>1</v>
      </c>
      <c r="M80" s="741">
        <v>1544.99</v>
      </c>
    </row>
    <row r="81" spans="1:13" ht="14.4" customHeight="1" x14ac:dyDescent="0.3">
      <c r="A81" s="736" t="s">
        <v>3141</v>
      </c>
      <c r="B81" s="737" t="s">
        <v>2814</v>
      </c>
      <c r="C81" s="737" t="s">
        <v>1538</v>
      </c>
      <c r="D81" s="737" t="s">
        <v>1539</v>
      </c>
      <c r="E81" s="737" t="s">
        <v>2815</v>
      </c>
      <c r="F81" s="740"/>
      <c r="G81" s="740"/>
      <c r="H81" s="753">
        <v>0</v>
      </c>
      <c r="I81" s="740">
        <v>2</v>
      </c>
      <c r="J81" s="740">
        <v>83.26</v>
      </c>
      <c r="K81" s="753">
        <v>1</v>
      </c>
      <c r="L81" s="740">
        <v>2</v>
      </c>
      <c r="M81" s="741">
        <v>83.26</v>
      </c>
    </row>
    <row r="82" spans="1:13" ht="14.4" customHeight="1" x14ac:dyDescent="0.3">
      <c r="A82" s="736" t="s">
        <v>3141</v>
      </c>
      <c r="B82" s="737" t="s">
        <v>2816</v>
      </c>
      <c r="C82" s="737" t="s">
        <v>3557</v>
      </c>
      <c r="D82" s="737" t="s">
        <v>2818</v>
      </c>
      <c r="E82" s="737" t="s">
        <v>3558</v>
      </c>
      <c r="F82" s="740"/>
      <c r="G82" s="740"/>
      <c r="H82" s="753">
        <v>0</v>
      </c>
      <c r="I82" s="740">
        <v>2</v>
      </c>
      <c r="J82" s="740">
        <v>46.84</v>
      </c>
      <c r="K82" s="753">
        <v>1</v>
      </c>
      <c r="L82" s="740">
        <v>2</v>
      </c>
      <c r="M82" s="741">
        <v>46.84</v>
      </c>
    </row>
    <row r="83" spans="1:13" ht="14.4" customHeight="1" x14ac:dyDescent="0.3">
      <c r="A83" s="736" t="s">
        <v>3141</v>
      </c>
      <c r="B83" s="737" t="s">
        <v>2892</v>
      </c>
      <c r="C83" s="737" t="s">
        <v>1817</v>
      </c>
      <c r="D83" s="737" t="s">
        <v>1662</v>
      </c>
      <c r="E83" s="737" t="s">
        <v>2894</v>
      </c>
      <c r="F83" s="740"/>
      <c r="G83" s="740"/>
      <c r="H83" s="753">
        <v>0</v>
      </c>
      <c r="I83" s="740">
        <v>3</v>
      </c>
      <c r="J83" s="740">
        <v>463.08000000000004</v>
      </c>
      <c r="K83" s="753">
        <v>1</v>
      </c>
      <c r="L83" s="740">
        <v>3</v>
      </c>
      <c r="M83" s="741">
        <v>463.08000000000004</v>
      </c>
    </row>
    <row r="84" spans="1:13" ht="14.4" customHeight="1" x14ac:dyDescent="0.3">
      <c r="A84" s="736" t="s">
        <v>3141</v>
      </c>
      <c r="B84" s="737" t="s">
        <v>3076</v>
      </c>
      <c r="C84" s="737" t="s">
        <v>3783</v>
      </c>
      <c r="D84" s="737" t="s">
        <v>2569</v>
      </c>
      <c r="E84" s="737" t="s">
        <v>3784</v>
      </c>
      <c r="F84" s="740"/>
      <c r="G84" s="740"/>
      <c r="H84" s="753">
        <v>0</v>
      </c>
      <c r="I84" s="740">
        <v>13</v>
      </c>
      <c r="J84" s="740">
        <v>184781.47999999998</v>
      </c>
      <c r="K84" s="753">
        <v>1</v>
      </c>
      <c r="L84" s="740">
        <v>13</v>
      </c>
      <c r="M84" s="741">
        <v>184781.47999999998</v>
      </c>
    </row>
    <row r="85" spans="1:13" ht="14.4" customHeight="1" x14ac:dyDescent="0.3">
      <c r="A85" s="736" t="s">
        <v>3141</v>
      </c>
      <c r="B85" s="737" t="s">
        <v>2915</v>
      </c>
      <c r="C85" s="737" t="s">
        <v>1647</v>
      </c>
      <c r="D85" s="737" t="s">
        <v>2916</v>
      </c>
      <c r="E85" s="737" t="s">
        <v>2917</v>
      </c>
      <c r="F85" s="740"/>
      <c r="G85" s="740"/>
      <c r="H85" s="753">
        <v>0</v>
      </c>
      <c r="I85" s="740">
        <v>1</v>
      </c>
      <c r="J85" s="740">
        <v>502.31</v>
      </c>
      <c r="K85" s="753">
        <v>1</v>
      </c>
      <c r="L85" s="740">
        <v>1</v>
      </c>
      <c r="M85" s="741">
        <v>502.31</v>
      </c>
    </row>
    <row r="86" spans="1:13" ht="14.4" customHeight="1" x14ac:dyDescent="0.3">
      <c r="A86" s="736" t="s">
        <v>3141</v>
      </c>
      <c r="B86" s="737" t="s">
        <v>4818</v>
      </c>
      <c r="C86" s="737" t="s">
        <v>3466</v>
      </c>
      <c r="D86" s="737" t="s">
        <v>3467</v>
      </c>
      <c r="E86" s="737" t="s">
        <v>3468</v>
      </c>
      <c r="F86" s="740"/>
      <c r="G86" s="740"/>
      <c r="H86" s="753">
        <v>0</v>
      </c>
      <c r="I86" s="740">
        <v>1</v>
      </c>
      <c r="J86" s="740">
        <v>1091.0899999999999</v>
      </c>
      <c r="K86" s="753">
        <v>1</v>
      </c>
      <c r="L86" s="740">
        <v>1</v>
      </c>
      <c r="M86" s="741">
        <v>1091.0899999999999</v>
      </c>
    </row>
    <row r="87" spans="1:13" ht="14.4" customHeight="1" x14ac:dyDescent="0.3">
      <c r="A87" s="736" t="s">
        <v>3141</v>
      </c>
      <c r="B87" s="737" t="s">
        <v>4815</v>
      </c>
      <c r="C87" s="737" t="s">
        <v>3497</v>
      </c>
      <c r="D87" s="737" t="s">
        <v>3498</v>
      </c>
      <c r="E87" s="737" t="s">
        <v>3499</v>
      </c>
      <c r="F87" s="740"/>
      <c r="G87" s="740"/>
      <c r="H87" s="753">
        <v>0</v>
      </c>
      <c r="I87" s="740">
        <v>2</v>
      </c>
      <c r="J87" s="740">
        <v>1100.78</v>
      </c>
      <c r="K87" s="753">
        <v>1</v>
      </c>
      <c r="L87" s="740">
        <v>2</v>
      </c>
      <c r="M87" s="741">
        <v>1100.78</v>
      </c>
    </row>
    <row r="88" spans="1:13" ht="14.4" customHeight="1" x14ac:dyDescent="0.3">
      <c r="A88" s="736" t="s">
        <v>3142</v>
      </c>
      <c r="B88" s="737" t="s">
        <v>2816</v>
      </c>
      <c r="C88" s="737" t="s">
        <v>3776</v>
      </c>
      <c r="D88" s="737" t="s">
        <v>2818</v>
      </c>
      <c r="E88" s="737" t="s">
        <v>3653</v>
      </c>
      <c r="F88" s="740"/>
      <c r="G88" s="740"/>
      <c r="H88" s="753">
        <v>0</v>
      </c>
      <c r="I88" s="740">
        <v>4</v>
      </c>
      <c r="J88" s="740">
        <v>411.72</v>
      </c>
      <c r="K88" s="753">
        <v>1</v>
      </c>
      <c r="L88" s="740">
        <v>4</v>
      </c>
      <c r="M88" s="741">
        <v>411.72</v>
      </c>
    </row>
    <row r="89" spans="1:13" ht="14.4" customHeight="1" x14ac:dyDescent="0.3">
      <c r="A89" s="736" t="s">
        <v>3142</v>
      </c>
      <c r="B89" s="737" t="s">
        <v>2820</v>
      </c>
      <c r="C89" s="737" t="s">
        <v>3449</v>
      </c>
      <c r="D89" s="737" t="s">
        <v>2218</v>
      </c>
      <c r="E89" s="737" t="s">
        <v>3450</v>
      </c>
      <c r="F89" s="740"/>
      <c r="G89" s="740"/>
      <c r="H89" s="753">
        <v>0</v>
      </c>
      <c r="I89" s="740">
        <v>2</v>
      </c>
      <c r="J89" s="740">
        <v>230.54</v>
      </c>
      <c r="K89" s="753">
        <v>1</v>
      </c>
      <c r="L89" s="740">
        <v>2</v>
      </c>
      <c r="M89" s="741">
        <v>230.54</v>
      </c>
    </row>
    <row r="90" spans="1:13" ht="14.4" customHeight="1" x14ac:dyDescent="0.3">
      <c r="A90" s="736" t="s">
        <v>3142</v>
      </c>
      <c r="B90" s="737" t="s">
        <v>2828</v>
      </c>
      <c r="C90" s="737" t="s">
        <v>3267</v>
      </c>
      <c r="D90" s="737" t="s">
        <v>1686</v>
      </c>
      <c r="E90" s="737" t="s">
        <v>2829</v>
      </c>
      <c r="F90" s="740"/>
      <c r="G90" s="740"/>
      <c r="H90" s="753">
        <v>0</v>
      </c>
      <c r="I90" s="740">
        <v>3</v>
      </c>
      <c r="J90" s="740">
        <v>2005.62</v>
      </c>
      <c r="K90" s="753">
        <v>1</v>
      </c>
      <c r="L90" s="740">
        <v>3</v>
      </c>
      <c r="M90" s="741">
        <v>2005.62</v>
      </c>
    </row>
    <row r="91" spans="1:13" ht="14.4" customHeight="1" x14ac:dyDescent="0.3">
      <c r="A91" s="736" t="s">
        <v>3142</v>
      </c>
      <c r="B91" s="737" t="s">
        <v>2832</v>
      </c>
      <c r="C91" s="737" t="s">
        <v>584</v>
      </c>
      <c r="D91" s="737" t="s">
        <v>2834</v>
      </c>
      <c r="E91" s="737" t="s">
        <v>2835</v>
      </c>
      <c r="F91" s="740">
        <v>1</v>
      </c>
      <c r="G91" s="740">
        <v>0</v>
      </c>
      <c r="H91" s="753"/>
      <c r="I91" s="740"/>
      <c r="J91" s="740"/>
      <c r="K91" s="753"/>
      <c r="L91" s="740">
        <v>1</v>
      </c>
      <c r="M91" s="741">
        <v>0</v>
      </c>
    </row>
    <row r="92" spans="1:13" ht="14.4" customHeight="1" x14ac:dyDescent="0.3">
      <c r="A92" s="736" t="s">
        <v>3142</v>
      </c>
      <c r="B92" s="737" t="s">
        <v>2845</v>
      </c>
      <c r="C92" s="737" t="s">
        <v>3317</v>
      </c>
      <c r="D92" s="737" t="s">
        <v>1673</v>
      </c>
      <c r="E92" s="737" t="s">
        <v>2848</v>
      </c>
      <c r="F92" s="740"/>
      <c r="G92" s="740"/>
      <c r="H92" s="753">
        <v>0</v>
      </c>
      <c r="I92" s="740">
        <v>2</v>
      </c>
      <c r="J92" s="740">
        <v>981.78</v>
      </c>
      <c r="K92" s="753">
        <v>1</v>
      </c>
      <c r="L92" s="740">
        <v>2</v>
      </c>
      <c r="M92" s="741">
        <v>981.78</v>
      </c>
    </row>
    <row r="93" spans="1:13" ht="14.4" customHeight="1" x14ac:dyDescent="0.3">
      <c r="A93" s="736" t="s">
        <v>3142</v>
      </c>
      <c r="B93" s="737" t="s">
        <v>3012</v>
      </c>
      <c r="C93" s="737" t="s">
        <v>2224</v>
      </c>
      <c r="D93" s="737" t="s">
        <v>2225</v>
      </c>
      <c r="E93" s="737" t="s">
        <v>2977</v>
      </c>
      <c r="F93" s="740"/>
      <c r="G93" s="740"/>
      <c r="H93" s="753">
        <v>0</v>
      </c>
      <c r="I93" s="740">
        <v>2</v>
      </c>
      <c r="J93" s="740">
        <v>70.22</v>
      </c>
      <c r="K93" s="753">
        <v>1</v>
      </c>
      <c r="L93" s="740">
        <v>2</v>
      </c>
      <c r="M93" s="741">
        <v>70.22</v>
      </c>
    </row>
    <row r="94" spans="1:13" ht="14.4" customHeight="1" x14ac:dyDescent="0.3">
      <c r="A94" s="736" t="s">
        <v>3142</v>
      </c>
      <c r="B94" s="737" t="s">
        <v>2870</v>
      </c>
      <c r="C94" s="737" t="s">
        <v>1569</v>
      </c>
      <c r="D94" s="737" t="s">
        <v>2871</v>
      </c>
      <c r="E94" s="737" t="s">
        <v>2872</v>
      </c>
      <c r="F94" s="740"/>
      <c r="G94" s="740"/>
      <c r="H94" s="753">
        <v>0</v>
      </c>
      <c r="I94" s="740">
        <v>2</v>
      </c>
      <c r="J94" s="740">
        <v>219.94</v>
      </c>
      <c r="K94" s="753">
        <v>1</v>
      </c>
      <c r="L94" s="740">
        <v>2</v>
      </c>
      <c r="M94" s="741">
        <v>219.94</v>
      </c>
    </row>
    <row r="95" spans="1:13" ht="14.4" customHeight="1" x14ac:dyDescent="0.3">
      <c r="A95" s="736" t="s">
        <v>3142</v>
      </c>
      <c r="B95" s="737" t="s">
        <v>2884</v>
      </c>
      <c r="C95" s="737" t="s">
        <v>3780</v>
      </c>
      <c r="D95" s="737" t="s">
        <v>1520</v>
      </c>
      <c r="E95" s="737" t="s">
        <v>3781</v>
      </c>
      <c r="F95" s="740"/>
      <c r="G95" s="740"/>
      <c r="H95" s="753">
        <v>0</v>
      </c>
      <c r="I95" s="740">
        <v>2</v>
      </c>
      <c r="J95" s="740">
        <v>876.98</v>
      </c>
      <c r="K95" s="753">
        <v>1</v>
      </c>
      <c r="L95" s="740">
        <v>2</v>
      </c>
      <c r="M95" s="741">
        <v>876.98</v>
      </c>
    </row>
    <row r="96" spans="1:13" ht="14.4" customHeight="1" x14ac:dyDescent="0.3">
      <c r="A96" s="736" t="s">
        <v>3142</v>
      </c>
      <c r="B96" s="737" t="s">
        <v>2888</v>
      </c>
      <c r="C96" s="737" t="s">
        <v>3772</v>
      </c>
      <c r="D96" s="737" t="s">
        <v>2889</v>
      </c>
      <c r="E96" s="737" t="s">
        <v>3773</v>
      </c>
      <c r="F96" s="740"/>
      <c r="G96" s="740"/>
      <c r="H96" s="753">
        <v>0</v>
      </c>
      <c r="I96" s="740">
        <v>2</v>
      </c>
      <c r="J96" s="740">
        <v>118.54</v>
      </c>
      <c r="K96" s="753">
        <v>1</v>
      </c>
      <c r="L96" s="740">
        <v>2</v>
      </c>
      <c r="M96" s="741">
        <v>118.54</v>
      </c>
    </row>
    <row r="97" spans="1:13" ht="14.4" customHeight="1" x14ac:dyDescent="0.3">
      <c r="A97" s="736" t="s">
        <v>3142</v>
      </c>
      <c r="B97" s="737" t="s">
        <v>3076</v>
      </c>
      <c r="C97" s="737" t="s">
        <v>3783</v>
      </c>
      <c r="D97" s="737" t="s">
        <v>2569</v>
      </c>
      <c r="E97" s="737" t="s">
        <v>3784</v>
      </c>
      <c r="F97" s="740"/>
      <c r="G97" s="740"/>
      <c r="H97" s="753">
        <v>0</v>
      </c>
      <c r="I97" s="740">
        <v>4</v>
      </c>
      <c r="J97" s="740">
        <v>56855.839999999997</v>
      </c>
      <c r="K97" s="753">
        <v>1</v>
      </c>
      <c r="L97" s="740">
        <v>4</v>
      </c>
      <c r="M97" s="741">
        <v>56855.839999999997</v>
      </c>
    </row>
    <row r="98" spans="1:13" ht="14.4" customHeight="1" x14ac:dyDescent="0.3">
      <c r="A98" s="736" t="s">
        <v>3142</v>
      </c>
      <c r="B98" s="737" t="s">
        <v>3076</v>
      </c>
      <c r="C98" s="737" t="s">
        <v>3789</v>
      </c>
      <c r="D98" s="737" t="s">
        <v>2569</v>
      </c>
      <c r="E98" s="737" t="s">
        <v>3784</v>
      </c>
      <c r="F98" s="740"/>
      <c r="G98" s="740"/>
      <c r="H98" s="753">
        <v>0</v>
      </c>
      <c r="I98" s="740">
        <v>4</v>
      </c>
      <c r="J98" s="740">
        <v>56855.839999999997</v>
      </c>
      <c r="K98" s="753">
        <v>1</v>
      </c>
      <c r="L98" s="740">
        <v>4</v>
      </c>
      <c r="M98" s="741">
        <v>56855.839999999997</v>
      </c>
    </row>
    <row r="99" spans="1:13" ht="14.4" customHeight="1" x14ac:dyDescent="0.3">
      <c r="A99" s="736" t="s">
        <v>3142</v>
      </c>
      <c r="B99" s="737" t="s">
        <v>3076</v>
      </c>
      <c r="C99" s="737" t="s">
        <v>3785</v>
      </c>
      <c r="D99" s="737" t="s">
        <v>3786</v>
      </c>
      <c r="E99" s="737" t="s">
        <v>3784</v>
      </c>
      <c r="F99" s="740">
        <v>1</v>
      </c>
      <c r="G99" s="740">
        <v>5623.83</v>
      </c>
      <c r="H99" s="753">
        <v>1</v>
      </c>
      <c r="I99" s="740"/>
      <c r="J99" s="740"/>
      <c r="K99" s="753">
        <v>0</v>
      </c>
      <c r="L99" s="740">
        <v>1</v>
      </c>
      <c r="M99" s="741">
        <v>5623.83</v>
      </c>
    </row>
    <row r="100" spans="1:13" ht="14.4" customHeight="1" x14ac:dyDescent="0.3">
      <c r="A100" s="736" t="s">
        <v>3142</v>
      </c>
      <c r="B100" s="737" t="s">
        <v>3076</v>
      </c>
      <c r="C100" s="737" t="s">
        <v>3787</v>
      </c>
      <c r="D100" s="737" t="s">
        <v>3786</v>
      </c>
      <c r="E100" s="737" t="s">
        <v>3788</v>
      </c>
      <c r="F100" s="740">
        <v>1</v>
      </c>
      <c r="G100" s="740">
        <v>7230.63</v>
      </c>
      <c r="H100" s="753">
        <v>1</v>
      </c>
      <c r="I100" s="740"/>
      <c r="J100" s="740"/>
      <c r="K100" s="753">
        <v>0</v>
      </c>
      <c r="L100" s="740">
        <v>1</v>
      </c>
      <c r="M100" s="741">
        <v>7230.63</v>
      </c>
    </row>
    <row r="101" spans="1:13" ht="14.4" customHeight="1" x14ac:dyDescent="0.3">
      <c r="A101" s="736" t="s">
        <v>3142</v>
      </c>
      <c r="B101" s="737" t="s">
        <v>3076</v>
      </c>
      <c r="C101" s="737" t="s">
        <v>3790</v>
      </c>
      <c r="D101" s="737" t="s">
        <v>3786</v>
      </c>
      <c r="E101" s="737" t="s">
        <v>3784</v>
      </c>
      <c r="F101" s="740">
        <v>2</v>
      </c>
      <c r="G101" s="740">
        <v>11247.66</v>
      </c>
      <c r="H101" s="753">
        <v>1</v>
      </c>
      <c r="I101" s="740"/>
      <c r="J101" s="740"/>
      <c r="K101" s="753">
        <v>0</v>
      </c>
      <c r="L101" s="740">
        <v>2</v>
      </c>
      <c r="M101" s="741">
        <v>11247.66</v>
      </c>
    </row>
    <row r="102" spans="1:13" ht="14.4" customHeight="1" x14ac:dyDescent="0.3">
      <c r="A102" s="736" t="s">
        <v>3142</v>
      </c>
      <c r="B102" s="737" t="s">
        <v>3076</v>
      </c>
      <c r="C102" s="737" t="s">
        <v>3791</v>
      </c>
      <c r="D102" s="737" t="s">
        <v>3786</v>
      </c>
      <c r="E102" s="737" t="s">
        <v>3788</v>
      </c>
      <c r="F102" s="740">
        <v>2</v>
      </c>
      <c r="G102" s="740">
        <v>14461.26</v>
      </c>
      <c r="H102" s="753">
        <v>1</v>
      </c>
      <c r="I102" s="740"/>
      <c r="J102" s="740"/>
      <c r="K102" s="753">
        <v>0</v>
      </c>
      <c r="L102" s="740">
        <v>2</v>
      </c>
      <c r="M102" s="741">
        <v>14461.26</v>
      </c>
    </row>
    <row r="103" spans="1:13" ht="14.4" customHeight="1" x14ac:dyDescent="0.3">
      <c r="A103" s="736" t="s">
        <v>3142</v>
      </c>
      <c r="B103" s="737" t="s">
        <v>4818</v>
      </c>
      <c r="C103" s="737" t="s">
        <v>3814</v>
      </c>
      <c r="D103" s="737" t="s">
        <v>3467</v>
      </c>
      <c r="E103" s="737" t="s">
        <v>3815</v>
      </c>
      <c r="F103" s="740"/>
      <c r="G103" s="740"/>
      <c r="H103" s="753">
        <v>0</v>
      </c>
      <c r="I103" s="740">
        <v>1</v>
      </c>
      <c r="J103" s="740">
        <v>3818.86</v>
      </c>
      <c r="K103" s="753">
        <v>1</v>
      </c>
      <c r="L103" s="740">
        <v>1</v>
      </c>
      <c r="M103" s="741">
        <v>3818.86</v>
      </c>
    </row>
    <row r="104" spans="1:13" ht="14.4" customHeight="1" x14ac:dyDescent="0.3">
      <c r="A104" s="736" t="s">
        <v>3142</v>
      </c>
      <c r="B104" s="737" t="s">
        <v>4814</v>
      </c>
      <c r="C104" s="737" t="s">
        <v>3570</v>
      </c>
      <c r="D104" s="737" t="s">
        <v>3571</v>
      </c>
      <c r="E104" s="737" t="s">
        <v>3572</v>
      </c>
      <c r="F104" s="740"/>
      <c r="G104" s="740"/>
      <c r="H104" s="753">
        <v>0</v>
      </c>
      <c r="I104" s="740">
        <v>6</v>
      </c>
      <c r="J104" s="740">
        <v>3082.2000000000003</v>
      </c>
      <c r="K104" s="753">
        <v>1</v>
      </c>
      <c r="L104" s="740">
        <v>6</v>
      </c>
      <c r="M104" s="741">
        <v>3082.2000000000003</v>
      </c>
    </row>
    <row r="105" spans="1:13" ht="14.4" customHeight="1" x14ac:dyDescent="0.3">
      <c r="A105" s="736" t="s">
        <v>3142</v>
      </c>
      <c r="B105" s="737" t="s">
        <v>4815</v>
      </c>
      <c r="C105" s="737" t="s">
        <v>3632</v>
      </c>
      <c r="D105" s="737" t="s">
        <v>3633</v>
      </c>
      <c r="E105" s="737" t="s">
        <v>3634</v>
      </c>
      <c r="F105" s="740">
        <v>6</v>
      </c>
      <c r="G105" s="740">
        <v>3302.34</v>
      </c>
      <c r="H105" s="753">
        <v>1</v>
      </c>
      <c r="I105" s="740"/>
      <c r="J105" s="740"/>
      <c r="K105" s="753">
        <v>0</v>
      </c>
      <c r="L105" s="740">
        <v>6</v>
      </c>
      <c r="M105" s="741">
        <v>3302.34</v>
      </c>
    </row>
    <row r="106" spans="1:13" ht="14.4" customHeight="1" x14ac:dyDescent="0.3">
      <c r="A106" s="736" t="s">
        <v>3142</v>
      </c>
      <c r="B106" s="737" t="s">
        <v>4815</v>
      </c>
      <c r="C106" s="737" t="s">
        <v>3770</v>
      </c>
      <c r="D106" s="737" t="s">
        <v>3633</v>
      </c>
      <c r="E106" s="737" t="s">
        <v>3499</v>
      </c>
      <c r="F106" s="740">
        <v>9</v>
      </c>
      <c r="G106" s="740">
        <v>4953.51</v>
      </c>
      <c r="H106" s="753">
        <v>1</v>
      </c>
      <c r="I106" s="740"/>
      <c r="J106" s="740"/>
      <c r="K106" s="753">
        <v>0</v>
      </c>
      <c r="L106" s="740">
        <v>9</v>
      </c>
      <c r="M106" s="741">
        <v>4953.51</v>
      </c>
    </row>
    <row r="107" spans="1:13" ht="14.4" customHeight="1" x14ac:dyDescent="0.3">
      <c r="A107" s="736" t="s">
        <v>3142</v>
      </c>
      <c r="B107" s="737" t="s">
        <v>4819</v>
      </c>
      <c r="C107" s="737" t="s">
        <v>3751</v>
      </c>
      <c r="D107" s="737" t="s">
        <v>3752</v>
      </c>
      <c r="E107" s="737" t="s">
        <v>3753</v>
      </c>
      <c r="F107" s="740"/>
      <c r="G107" s="740"/>
      <c r="H107" s="753">
        <v>0</v>
      </c>
      <c r="I107" s="740">
        <v>6</v>
      </c>
      <c r="J107" s="740">
        <v>3302.34</v>
      </c>
      <c r="K107" s="753">
        <v>1</v>
      </c>
      <c r="L107" s="740">
        <v>6</v>
      </c>
      <c r="M107" s="741">
        <v>3302.34</v>
      </c>
    </row>
    <row r="108" spans="1:13" ht="14.4" customHeight="1" x14ac:dyDescent="0.3">
      <c r="A108" s="736" t="s">
        <v>3142</v>
      </c>
      <c r="B108" s="737" t="s">
        <v>2937</v>
      </c>
      <c r="C108" s="737" t="s">
        <v>1531</v>
      </c>
      <c r="D108" s="737" t="s">
        <v>2938</v>
      </c>
      <c r="E108" s="737" t="s">
        <v>2939</v>
      </c>
      <c r="F108" s="740"/>
      <c r="G108" s="740"/>
      <c r="H108" s="753"/>
      <c r="I108" s="740">
        <v>4</v>
      </c>
      <c r="J108" s="740">
        <v>0</v>
      </c>
      <c r="K108" s="753"/>
      <c r="L108" s="740">
        <v>4</v>
      </c>
      <c r="M108" s="741">
        <v>0</v>
      </c>
    </row>
    <row r="109" spans="1:13" ht="14.4" customHeight="1" x14ac:dyDescent="0.3">
      <c r="A109" s="736" t="s">
        <v>3142</v>
      </c>
      <c r="B109" s="737" t="s">
        <v>2946</v>
      </c>
      <c r="C109" s="737" t="s">
        <v>3766</v>
      </c>
      <c r="D109" s="737" t="s">
        <v>3767</v>
      </c>
      <c r="E109" s="737" t="s">
        <v>3768</v>
      </c>
      <c r="F109" s="740"/>
      <c r="G109" s="740"/>
      <c r="H109" s="753">
        <v>0</v>
      </c>
      <c r="I109" s="740">
        <v>5</v>
      </c>
      <c r="J109" s="740">
        <v>1831.55</v>
      </c>
      <c r="K109" s="753">
        <v>1</v>
      </c>
      <c r="L109" s="740">
        <v>5</v>
      </c>
      <c r="M109" s="741">
        <v>1831.55</v>
      </c>
    </row>
    <row r="110" spans="1:13" ht="14.4" customHeight="1" x14ac:dyDescent="0.3">
      <c r="A110" s="736" t="s">
        <v>3142</v>
      </c>
      <c r="B110" s="737" t="s">
        <v>2955</v>
      </c>
      <c r="C110" s="737" t="s">
        <v>3799</v>
      </c>
      <c r="D110" s="737" t="s">
        <v>3800</v>
      </c>
      <c r="E110" s="737" t="s">
        <v>2956</v>
      </c>
      <c r="F110" s="740">
        <v>2</v>
      </c>
      <c r="G110" s="740">
        <v>0</v>
      </c>
      <c r="H110" s="753"/>
      <c r="I110" s="740"/>
      <c r="J110" s="740"/>
      <c r="K110" s="753"/>
      <c r="L110" s="740">
        <v>2</v>
      </c>
      <c r="M110" s="741">
        <v>0</v>
      </c>
    </row>
    <row r="111" spans="1:13" ht="14.4" customHeight="1" x14ac:dyDescent="0.3">
      <c r="A111" s="736" t="s">
        <v>3142</v>
      </c>
      <c r="B111" s="737" t="s">
        <v>2961</v>
      </c>
      <c r="C111" s="737" t="s">
        <v>3747</v>
      </c>
      <c r="D111" s="737" t="s">
        <v>3748</v>
      </c>
      <c r="E111" s="737" t="s">
        <v>3749</v>
      </c>
      <c r="F111" s="740"/>
      <c r="G111" s="740"/>
      <c r="H111" s="753">
        <v>0</v>
      </c>
      <c r="I111" s="740">
        <v>4</v>
      </c>
      <c r="J111" s="740">
        <v>317.92</v>
      </c>
      <c r="K111" s="753">
        <v>1</v>
      </c>
      <c r="L111" s="740">
        <v>4</v>
      </c>
      <c r="M111" s="741">
        <v>317.92</v>
      </c>
    </row>
    <row r="112" spans="1:13" ht="14.4" customHeight="1" x14ac:dyDescent="0.3">
      <c r="A112" s="736" t="s">
        <v>3143</v>
      </c>
      <c r="B112" s="737" t="s">
        <v>2949</v>
      </c>
      <c r="C112" s="737" t="s">
        <v>2306</v>
      </c>
      <c r="D112" s="737" t="s">
        <v>3058</v>
      </c>
      <c r="E112" s="737" t="s">
        <v>2950</v>
      </c>
      <c r="F112" s="740"/>
      <c r="G112" s="740"/>
      <c r="H112" s="753">
        <v>0</v>
      </c>
      <c r="I112" s="740">
        <v>2</v>
      </c>
      <c r="J112" s="740">
        <v>9.4</v>
      </c>
      <c r="K112" s="753">
        <v>1</v>
      </c>
      <c r="L112" s="740">
        <v>2</v>
      </c>
      <c r="M112" s="741">
        <v>9.4</v>
      </c>
    </row>
    <row r="113" spans="1:13" ht="14.4" customHeight="1" x14ac:dyDescent="0.3">
      <c r="A113" s="736" t="s">
        <v>3143</v>
      </c>
      <c r="B113" s="737" t="s">
        <v>2955</v>
      </c>
      <c r="C113" s="737" t="s">
        <v>3339</v>
      </c>
      <c r="D113" s="737" t="s">
        <v>1699</v>
      </c>
      <c r="E113" s="737" t="s">
        <v>3340</v>
      </c>
      <c r="F113" s="740"/>
      <c r="G113" s="740"/>
      <c r="H113" s="753"/>
      <c r="I113" s="740">
        <v>2</v>
      </c>
      <c r="J113" s="740">
        <v>0</v>
      </c>
      <c r="K113" s="753"/>
      <c r="L113" s="740">
        <v>2</v>
      </c>
      <c r="M113" s="741">
        <v>0</v>
      </c>
    </row>
    <row r="114" spans="1:13" ht="14.4" customHeight="1" x14ac:dyDescent="0.3">
      <c r="A114" s="736" t="s">
        <v>3143</v>
      </c>
      <c r="B114" s="737" t="s">
        <v>4820</v>
      </c>
      <c r="C114" s="737" t="s">
        <v>3803</v>
      </c>
      <c r="D114" s="737" t="s">
        <v>3804</v>
      </c>
      <c r="E114" s="737" t="s">
        <v>3805</v>
      </c>
      <c r="F114" s="740"/>
      <c r="G114" s="740"/>
      <c r="H114" s="753">
        <v>0</v>
      </c>
      <c r="I114" s="740">
        <v>6</v>
      </c>
      <c r="J114" s="740">
        <v>414.96</v>
      </c>
      <c r="K114" s="753">
        <v>1</v>
      </c>
      <c r="L114" s="740">
        <v>6</v>
      </c>
      <c r="M114" s="741">
        <v>414.96</v>
      </c>
    </row>
    <row r="115" spans="1:13" ht="14.4" customHeight="1" x14ac:dyDescent="0.3">
      <c r="A115" s="736" t="s">
        <v>3144</v>
      </c>
      <c r="B115" s="737" t="s">
        <v>2892</v>
      </c>
      <c r="C115" s="737" t="s">
        <v>4665</v>
      </c>
      <c r="D115" s="737" t="s">
        <v>4666</v>
      </c>
      <c r="E115" s="737" t="s">
        <v>4821</v>
      </c>
      <c r="F115" s="740"/>
      <c r="G115" s="740"/>
      <c r="H115" s="753">
        <v>0</v>
      </c>
      <c r="I115" s="740">
        <v>1</v>
      </c>
      <c r="J115" s="740">
        <v>75.73</v>
      </c>
      <c r="K115" s="753">
        <v>1</v>
      </c>
      <c r="L115" s="740">
        <v>1</v>
      </c>
      <c r="M115" s="741">
        <v>75.73</v>
      </c>
    </row>
    <row r="116" spans="1:13" ht="14.4" customHeight="1" x14ac:dyDescent="0.3">
      <c r="A116" s="736" t="s">
        <v>3144</v>
      </c>
      <c r="B116" s="737" t="s">
        <v>2959</v>
      </c>
      <c r="C116" s="737" t="s">
        <v>3477</v>
      </c>
      <c r="D116" s="737" t="s">
        <v>1602</v>
      </c>
      <c r="E116" s="737" t="s">
        <v>3205</v>
      </c>
      <c r="F116" s="740"/>
      <c r="G116" s="740"/>
      <c r="H116" s="753">
        <v>0</v>
      </c>
      <c r="I116" s="740">
        <v>4</v>
      </c>
      <c r="J116" s="740">
        <v>681.28</v>
      </c>
      <c r="K116" s="753">
        <v>1</v>
      </c>
      <c r="L116" s="740">
        <v>4</v>
      </c>
      <c r="M116" s="741">
        <v>681.28</v>
      </c>
    </row>
    <row r="117" spans="1:13" ht="14.4" customHeight="1" x14ac:dyDescent="0.3">
      <c r="A117" s="736" t="s">
        <v>3145</v>
      </c>
      <c r="B117" s="737" t="s">
        <v>2816</v>
      </c>
      <c r="C117" s="737" t="s">
        <v>3557</v>
      </c>
      <c r="D117" s="737" t="s">
        <v>2818</v>
      </c>
      <c r="E117" s="737" t="s">
        <v>3558</v>
      </c>
      <c r="F117" s="740"/>
      <c r="G117" s="740"/>
      <c r="H117" s="753">
        <v>0</v>
      </c>
      <c r="I117" s="740">
        <v>2</v>
      </c>
      <c r="J117" s="740">
        <v>46.84</v>
      </c>
      <c r="K117" s="753">
        <v>1</v>
      </c>
      <c r="L117" s="740">
        <v>2</v>
      </c>
      <c r="M117" s="741">
        <v>46.84</v>
      </c>
    </row>
    <row r="118" spans="1:13" ht="14.4" customHeight="1" x14ac:dyDescent="0.3">
      <c r="A118" s="736" t="s">
        <v>3145</v>
      </c>
      <c r="B118" s="737" t="s">
        <v>2816</v>
      </c>
      <c r="C118" s="737" t="s">
        <v>3559</v>
      </c>
      <c r="D118" s="737" t="s">
        <v>2818</v>
      </c>
      <c r="E118" s="737" t="s">
        <v>3270</v>
      </c>
      <c r="F118" s="740"/>
      <c r="G118" s="740"/>
      <c r="H118" s="753">
        <v>0</v>
      </c>
      <c r="I118" s="740">
        <v>2</v>
      </c>
      <c r="J118" s="740">
        <v>57.62</v>
      </c>
      <c r="K118" s="753">
        <v>1</v>
      </c>
      <c r="L118" s="740">
        <v>2</v>
      </c>
      <c r="M118" s="741">
        <v>57.62</v>
      </c>
    </row>
    <row r="119" spans="1:13" ht="14.4" customHeight="1" x14ac:dyDescent="0.3">
      <c r="A119" s="736" t="s">
        <v>3145</v>
      </c>
      <c r="B119" s="737" t="s">
        <v>2828</v>
      </c>
      <c r="C119" s="737" t="s">
        <v>3555</v>
      </c>
      <c r="D119" s="737" t="s">
        <v>3556</v>
      </c>
      <c r="E119" s="737" t="s">
        <v>2987</v>
      </c>
      <c r="F119" s="740">
        <v>2</v>
      </c>
      <c r="G119" s="740">
        <v>1337.08</v>
      </c>
      <c r="H119" s="753">
        <v>1</v>
      </c>
      <c r="I119" s="740"/>
      <c r="J119" s="740"/>
      <c r="K119" s="753">
        <v>0</v>
      </c>
      <c r="L119" s="740">
        <v>2</v>
      </c>
      <c r="M119" s="741">
        <v>1337.08</v>
      </c>
    </row>
    <row r="120" spans="1:13" ht="14.4" customHeight="1" x14ac:dyDescent="0.3">
      <c r="A120" s="736" t="s">
        <v>3145</v>
      </c>
      <c r="B120" s="737" t="s">
        <v>2845</v>
      </c>
      <c r="C120" s="737" t="s">
        <v>3504</v>
      </c>
      <c r="D120" s="737" t="s">
        <v>1673</v>
      </c>
      <c r="E120" s="737" t="s">
        <v>3505</v>
      </c>
      <c r="F120" s="740"/>
      <c r="G120" s="740"/>
      <c r="H120" s="753">
        <v>0</v>
      </c>
      <c r="I120" s="740">
        <v>8</v>
      </c>
      <c r="J120" s="740">
        <v>2945.28</v>
      </c>
      <c r="K120" s="753">
        <v>1</v>
      </c>
      <c r="L120" s="740">
        <v>8</v>
      </c>
      <c r="M120" s="741">
        <v>2945.28</v>
      </c>
    </row>
    <row r="121" spans="1:13" ht="14.4" customHeight="1" x14ac:dyDescent="0.3">
      <c r="A121" s="736" t="s">
        <v>3145</v>
      </c>
      <c r="B121" s="737" t="s">
        <v>2845</v>
      </c>
      <c r="C121" s="737" t="s">
        <v>3317</v>
      </c>
      <c r="D121" s="737" t="s">
        <v>1673</v>
      </c>
      <c r="E121" s="737" t="s">
        <v>2848</v>
      </c>
      <c r="F121" s="740"/>
      <c r="G121" s="740"/>
      <c r="H121" s="753">
        <v>0</v>
      </c>
      <c r="I121" s="740">
        <v>6</v>
      </c>
      <c r="J121" s="740">
        <v>2945.3399999999997</v>
      </c>
      <c r="K121" s="753">
        <v>1</v>
      </c>
      <c r="L121" s="740">
        <v>6</v>
      </c>
      <c r="M121" s="741">
        <v>2945.3399999999997</v>
      </c>
    </row>
    <row r="122" spans="1:13" ht="14.4" customHeight="1" x14ac:dyDescent="0.3">
      <c r="A122" s="736" t="s">
        <v>3145</v>
      </c>
      <c r="B122" s="737" t="s">
        <v>2845</v>
      </c>
      <c r="C122" s="737" t="s">
        <v>3249</v>
      </c>
      <c r="D122" s="737" t="s">
        <v>1673</v>
      </c>
      <c r="E122" s="737" t="s">
        <v>2995</v>
      </c>
      <c r="F122" s="740"/>
      <c r="G122" s="740"/>
      <c r="H122" s="753">
        <v>0</v>
      </c>
      <c r="I122" s="740">
        <v>2</v>
      </c>
      <c r="J122" s="740">
        <v>1472.66</v>
      </c>
      <c r="K122" s="753">
        <v>1</v>
      </c>
      <c r="L122" s="740">
        <v>2</v>
      </c>
      <c r="M122" s="741">
        <v>1472.66</v>
      </c>
    </row>
    <row r="123" spans="1:13" ht="14.4" customHeight="1" x14ac:dyDescent="0.3">
      <c r="A123" s="736" t="s">
        <v>3145</v>
      </c>
      <c r="B123" s="737" t="s">
        <v>2845</v>
      </c>
      <c r="C123" s="737" t="s">
        <v>3546</v>
      </c>
      <c r="D123" s="737" t="s">
        <v>1535</v>
      </c>
      <c r="E123" s="737" t="s">
        <v>3547</v>
      </c>
      <c r="F123" s="740"/>
      <c r="G123" s="740"/>
      <c r="H123" s="753">
        <v>0</v>
      </c>
      <c r="I123" s="740">
        <v>2</v>
      </c>
      <c r="J123" s="740">
        <v>554.24</v>
      </c>
      <c r="K123" s="753">
        <v>1</v>
      </c>
      <c r="L123" s="740">
        <v>2</v>
      </c>
      <c r="M123" s="741">
        <v>554.24</v>
      </c>
    </row>
    <row r="124" spans="1:13" ht="14.4" customHeight="1" x14ac:dyDescent="0.3">
      <c r="A124" s="736" t="s">
        <v>3145</v>
      </c>
      <c r="B124" s="737" t="s">
        <v>2845</v>
      </c>
      <c r="C124" s="737" t="s">
        <v>3250</v>
      </c>
      <c r="D124" s="737" t="s">
        <v>1535</v>
      </c>
      <c r="E124" s="737" t="s">
        <v>2847</v>
      </c>
      <c r="F124" s="740"/>
      <c r="G124" s="740"/>
      <c r="H124" s="753">
        <v>0</v>
      </c>
      <c r="I124" s="740">
        <v>2</v>
      </c>
      <c r="J124" s="740">
        <v>2771.24</v>
      </c>
      <c r="K124" s="753">
        <v>1</v>
      </c>
      <c r="L124" s="740">
        <v>2</v>
      </c>
      <c r="M124" s="741">
        <v>2771.24</v>
      </c>
    </row>
    <row r="125" spans="1:13" ht="14.4" customHeight="1" x14ac:dyDescent="0.3">
      <c r="A125" s="736" t="s">
        <v>3145</v>
      </c>
      <c r="B125" s="737" t="s">
        <v>2850</v>
      </c>
      <c r="C125" s="737" t="s">
        <v>3539</v>
      </c>
      <c r="D125" s="737" t="s">
        <v>3540</v>
      </c>
      <c r="E125" s="737" t="s">
        <v>3541</v>
      </c>
      <c r="F125" s="740">
        <v>2</v>
      </c>
      <c r="G125" s="740">
        <v>200.22</v>
      </c>
      <c r="H125" s="753">
        <v>1</v>
      </c>
      <c r="I125" s="740"/>
      <c r="J125" s="740"/>
      <c r="K125" s="753">
        <v>0</v>
      </c>
      <c r="L125" s="740">
        <v>2</v>
      </c>
      <c r="M125" s="741">
        <v>200.22</v>
      </c>
    </row>
    <row r="126" spans="1:13" ht="14.4" customHeight="1" x14ac:dyDescent="0.3">
      <c r="A126" s="736" t="s">
        <v>3145</v>
      </c>
      <c r="B126" s="737" t="s">
        <v>2915</v>
      </c>
      <c r="C126" s="737" t="s">
        <v>1647</v>
      </c>
      <c r="D126" s="737" t="s">
        <v>2916</v>
      </c>
      <c r="E126" s="737" t="s">
        <v>2917</v>
      </c>
      <c r="F126" s="740"/>
      <c r="G126" s="740"/>
      <c r="H126" s="753">
        <v>0</v>
      </c>
      <c r="I126" s="740">
        <v>2</v>
      </c>
      <c r="J126" s="740">
        <v>1004.62</v>
      </c>
      <c r="K126" s="753">
        <v>1</v>
      </c>
      <c r="L126" s="740">
        <v>2</v>
      </c>
      <c r="M126" s="741">
        <v>1004.62</v>
      </c>
    </row>
    <row r="127" spans="1:13" ht="14.4" customHeight="1" x14ac:dyDescent="0.3">
      <c r="A127" s="736" t="s">
        <v>3145</v>
      </c>
      <c r="B127" s="737" t="s">
        <v>2926</v>
      </c>
      <c r="C127" s="737" t="s">
        <v>1719</v>
      </c>
      <c r="D127" s="737" t="s">
        <v>2927</v>
      </c>
      <c r="E127" s="737" t="s">
        <v>2931</v>
      </c>
      <c r="F127" s="740"/>
      <c r="G127" s="740"/>
      <c r="H127" s="753">
        <v>0</v>
      </c>
      <c r="I127" s="740">
        <v>8</v>
      </c>
      <c r="J127" s="740">
        <v>7755.84</v>
      </c>
      <c r="K127" s="753">
        <v>1</v>
      </c>
      <c r="L127" s="740">
        <v>8</v>
      </c>
      <c r="M127" s="741">
        <v>7755.84</v>
      </c>
    </row>
    <row r="128" spans="1:13" ht="14.4" customHeight="1" x14ac:dyDescent="0.3">
      <c r="A128" s="736" t="s">
        <v>3145</v>
      </c>
      <c r="B128" s="737" t="s">
        <v>2926</v>
      </c>
      <c r="C128" s="737" t="s">
        <v>1715</v>
      </c>
      <c r="D128" s="737" t="s">
        <v>2927</v>
      </c>
      <c r="E128" s="737" t="s">
        <v>2928</v>
      </c>
      <c r="F128" s="740"/>
      <c r="G128" s="740"/>
      <c r="H128" s="753">
        <v>0</v>
      </c>
      <c r="I128" s="740">
        <v>6</v>
      </c>
      <c r="J128" s="740">
        <v>11633.82</v>
      </c>
      <c r="K128" s="753">
        <v>1</v>
      </c>
      <c r="L128" s="740">
        <v>6</v>
      </c>
      <c r="M128" s="741">
        <v>11633.82</v>
      </c>
    </row>
    <row r="129" spans="1:13" ht="14.4" customHeight="1" x14ac:dyDescent="0.3">
      <c r="A129" s="736" t="s">
        <v>3145</v>
      </c>
      <c r="B129" s="737" t="s">
        <v>2926</v>
      </c>
      <c r="C129" s="737" t="s">
        <v>1654</v>
      </c>
      <c r="D129" s="737" t="s">
        <v>2927</v>
      </c>
      <c r="E129" s="737" t="s">
        <v>2929</v>
      </c>
      <c r="F129" s="740"/>
      <c r="G129" s="740"/>
      <c r="H129" s="753">
        <v>0</v>
      </c>
      <c r="I129" s="740">
        <v>4</v>
      </c>
      <c r="J129" s="740">
        <v>5816.92</v>
      </c>
      <c r="K129" s="753">
        <v>1</v>
      </c>
      <c r="L129" s="740">
        <v>4</v>
      </c>
      <c r="M129" s="741">
        <v>5816.92</v>
      </c>
    </row>
    <row r="130" spans="1:13" ht="14.4" customHeight="1" x14ac:dyDescent="0.3">
      <c r="A130" s="736" t="s">
        <v>3145</v>
      </c>
      <c r="B130" s="737" t="s">
        <v>2937</v>
      </c>
      <c r="C130" s="737" t="s">
        <v>1531</v>
      </c>
      <c r="D130" s="737" t="s">
        <v>2938</v>
      </c>
      <c r="E130" s="737" t="s">
        <v>2939</v>
      </c>
      <c r="F130" s="740"/>
      <c r="G130" s="740"/>
      <c r="H130" s="753"/>
      <c r="I130" s="740">
        <v>12</v>
      </c>
      <c r="J130" s="740">
        <v>0</v>
      </c>
      <c r="K130" s="753"/>
      <c r="L130" s="740">
        <v>12</v>
      </c>
      <c r="M130" s="741">
        <v>0</v>
      </c>
    </row>
    <row r="131" spans="1:13" ht="14.4" customHeight="1" x14ac:dyDescent="0.3">
      <c r="A131" s="736" t="s">
        <v>3145</v>
      </c>
      <c r="B131" s="737" t="s">
        <v>2946</v>
      </c>
      <c r="C131" s="737" t="s">
        <v>1605</v>
      </c>
      <c r="D131" s="737" t="s">
        <v>2947</v>
      </c>
      <c r="E131" s="737" t="s">
        <v>2948</v>
      </c>
      <c r="F131" s="740"/>
      <c r="G131" s="740"/>
      <c r="H131" s="753">
        <v>0</v>
      </c>
      <c r="I131" s="740">
        <v>2</v>
      </c>
      <c r="J131" s="740">
        <v>439.56</v>
      </c>
      <c r="K131" s="753">
        <v>1</v>
      </c>
      <c r="L131" s="740">
        <v>2</v>
      </c>
      <c r="M131" s="741">
        <v>439.56</v>
      </c>
    </row>
    <row r="132" spans="1:13" ht="14.4" customHeight="1" x14ac:dyDescent="0.3">
      <c r="A132" s="736" t="s">
        <v>3145</v>
      </c>
      <c r="B132" s="737" t="s">
        <v>2955</v>
      </c>
      <c r="C132" s="737" t="s">
        <v>3339</v>
      </c>
      <c r="D132" s="737" t="s">
        <v>1699</v>
      </c>
      <c r="E132" s="737" t="s">
        <v>3340</v>
      </c>
      <c r="F132" s="740"/>
      <c r="G132" s="740"/>
      <c r="H132" s="753"/>
      <c r="I132" s="740">
        <v>2</v>
      </c>
      <c r="J132" s="740">
        <v>0</v>
      </c>
      <c r="K132" s="753"/>
      <c r="L132" s="740">
        <v>2</v>
      </c>
      <c r="M132" s="741">
        <v>0</v>
      </c>
    </row>
    <row r="133" spans="1:13" ht="14.4" customHeight="1" x14ac:dyDescent="0.3">
      <c r="A133" s="736" t="s">
        <v>3146</v>
      </c>
      <c r="B133" s="737" t="s">
        <v>2906</v>
      </c>
      <c r="C133" s="737" t="s">
        <v>3178</v>
      </c>
      <c r="D133" s="737" t="s">
        <v>3179</v>
      </c>
      <c r="E133" s="737" t="s">
        <v>3180</v>
      </c>
      <c r="F133" s="740">
        <v>2</v>
      </c>
      <c r="G133" s="740">
        <v>1692.94</v>
      </c>
      <c r="H133" s="753">
        <v>1</v>
      </c>
      <c r="I133" s="740"/>
      <c r="J133" s="740"/>
      <c r="K133" s="753">
        <v>0</v>
      </c>
      <c r="L133" s="740">
        <v>2</v>
      </c>
      <c r="M133" s="741">
        <v>1692.94</v>
      </c>
    </row>
    <row r="134" spans="1:13" ht="14.4" customHeight="1" x14ac:dyDescent="0.3">
      <c r="A134" s="736" t="s">
        <v>3147</v>
      </c>
      <c r="B134" s="737" t="s">
        <v>2820</v>
      </c>
      <c r="C134" s="737" t="s">
        <v>3449</v>
      </c>
      <c r="D134" s="737" t="s">
        <v>2218</v>
      </c>
      <c r="E134" s="737" t="s">
        <v>3450</v>
      </c>
      <c r="F134" s="740"/>
      <c r="G134" s="740"/>
      <c r="H134" s="753">
        <v>0</v>
      </c>
      <c r="I134" s="740">
        <v>2</v>
      </c>
      <c r="J134" s="740">
        <v>230.54</v>
      </c>
      <c r="K134" s="753">
        <v>1</v>
      </c>
      <c r="L134" s="740">
        <v>2</v>
      </c>
      <c r="M134" s="741">
        <v>230.54</v>
      </c>
    </row>
    <row r="135" spans="1:13" ht="14.4" customHeight="1" x14ac:dyDescent="0.3">
      <c r="A135" s="736" t="s">
        <v>3147</v>
      </c>
      <c r="B135" s="737" t="s">
        <v>2828</v>
      </c>
      <c r="C135" s="737" t="s">
        <v>1685</v>
      </c>
      <c r="D135" s="737" t="s">
        <v>1686</v>
      </c>
      <c r="E135" s="737" t="s">
        <v>2829</v>
      </c>
      <c r="F135" s="740"/>
      <c r="G135" s="740"/>
      <c r="H135" s="753">
        <v>0</v>
      </c>
      <c r="I135" s="740">
        <v>4</v>
      </c>
      <c r="J135" s="740">
        <v>2674.16</v>
      </c>
      <c r="K135" s="753">
        <v>1</v>
      </c>
      <c r="L135" s="740">
        <v>4</v>
      </c>
      <c r="M135" s="741">
        <v>2674.16</v>
      </c>
    </row>
    <row r="136" spans="1:13" ht="14.4" customHeight="1" x14ac:dyDescent="0.3">
      <c r="A136" s="736" t="s">
        <v>3147</v>
      </c>
      <c r="B136" s="737" t="s">
        <v>4822</v>
      </c>
      <c r="C136" s="737" t="s">
        <v>4554</v>
      </c>
      <c r="D136" s="737" t="s">
        <v>4555</v>
      </c>
      <c r="E136" s="737" t="s">
        <v>4556</v>
      </c>
      <c r="F136" s="740"/>
      <c r="G136" s="740"/>
      <c r="H136" s="753">
        <v>0</v>
      </c>
      <c r="I136" s="740">
        <v>1</v>
      </c>
      <c r="J136" s="740">
        <v>29.27</v>
      </c>
      <c r="K136" s="753">
        <v>1</v>
      </c>
      <c r="L136" s="740">
        <v>1</v>
      </c>
      <c r="M136" s="741">
        <v>29.27</v>
      </c>
    </row>
    <row r="137" spans="1:13" ht="14.4" customHeight="1" x14ac:dyDescent="0.3">
      <c r="A137" s="736" t="s">
        <v>3147</v>
      </c>
      <c r="B137" s="737" t="s">
        <v>3016</v>
      </c>
      <c r="C137" s="737" t="s">
        <v>4032</v>
      </c>
      <c r="D137" s="737" t="s">
        <v>2265</v>
      </c>
      <c r="E137" s="737" t="s">
        <v>3470</v>
      </c>
      <c r="F137" s="740"/>
      <c r="G137" s="740"/>
      <c r="H137" s="753">
        <v>0</v>
      </c>
      <c r="I137" s="740">
        <v>1</v>
      </c>
      <c r="J137" s="740">
        <v>144.81</v>
      </c>
      <c r="K137" s="753">
        <v>1</v>
      </c>
      <c r="L137" s="740">
        <v>1</v>
      </c>
      <c r="M137" s="741">
        <v>144.81</v>
      </c>
    </row>
    <row r="138" spans="1:13" ht="14.4" customHeight="1" x14ac:dyDescent="0.3">
      <c r="A138" s="736" t="s">
        <v>3147</v>
      </c>
      <c r="B138" s="737" t="s">
        <v>2875</v>
      </c>
      <c r="C138" s="737" t="s">
        <v>3859</v>
      </c>
      <c r="D138" s="737" t="s">
        <v>2876</v>
      </c>
      <c r="E138" s="737" t="s">
        <v>2958</v>
      </c>
      <c r="F138" s="740"/>
      <c r="G138" s="740"/>
      <c r="H138" s="753">
        <v>0</v>
      </c>
      <c r="I138" s="740">
        <v>1</v>
      </c>
      <c r="J138" s="740">
        <v>196.21</v>
      </c>
      <c r="K138" s="753">
        <v>1</v>
      </c>
      <c r="L138" s="740">
        <v>1</v>
      </c>
      <c r="M138" s="741">
        <v>196.21</v>
      </c>
    </row>
    <row r="139" spans="1:13" ht="14.4" customHeight="1" x14ac:dyDescent="0.3">
      <c r="A139" s="736" t="s">
        <v>3147</v>
      </c>
      <c r="B139" s="737" t="s">
        <v>2888</v>
      </c>
      <c r="C139" s="737" t="s">
        <v>4194</v>
      </c>
      <c r="D139" s="737" t="s">
        <v>4195</v>
      </c>
      <c r="E139" s="737" t="s">
        <v>4196</v>
      </c>
      <c r="F139" s="740"/>
      <c r="G139" s="740"/>
      <c r="H139" s="753">
        <v>0</v>
      </c>
      <c r="I139" s="740">
        <v>2</v>
      </c>
      <c r="J139" s="740">
        <v>158.06</v>
      </c>
      <c r="K139" s="753">
        <v>1</v>
      </c>
      <c r="L139" s="740">
        <v>2</v>
      </c>
      <c r="M139" s="741">
        <v>158.06</v>
      </c>
    </row>
    <row r="140" spans="1:13" ht="14.4" customHeight="1" x14ac:dyDescent="0.3">
      <c r="A140" s="736" t="s">
        <v>3147</v>
      </c>
      <c r="B140" s="737" t="s">
        <v>2888</v>
      </c>
      <c r="C140" s="737" t="s">
        <v>1573</v>
      </c>
      <c r="D140" s="737" t="s">
        <v>2889</v>
      </c>
      <c r="E140" s="737" t="s">
        <v>2891</v>
      </c>
      <c r="F140" s="740"/>
      <c r="G140" s="740"/>
      <c r="H140" s="753">
        <v>0</v>
      </c>
      <c r="I140" s="740">
        <v>2</v>
      </c>
      <c r="J140" s="740">
        <v>92.14</v>
      </c>
      <c r="K140" s="753">
        <v>1</v>
      </c>
      <c r="L140" s="740">
        <v>2</v>
      </c>
      <c r="M140" s="741">
        <v>92.14</v>
      </c>
    </row>
    <row r="141" spans="1:13" ht="14.4" customHeight="1" x14ac:dyDescent="0.3">
      <c r="A141" s="736" t="s">
        <v>3147</v>
      </c>
      <c r="B141" s="737" t="s">
        <v>2888</v>
      </c>
      <c r="C141" s="737" t="s">
        <v>4415</v>
      </c>
      <c r="D141" s="737" t="s">
        <v>2889</v>
      </c>
      <c r="E141" s="737" t="s">
        <v>4416</v>
      </c>
      <c r="F141" s="740"/>
      <c r="G141" s="740"/>
      <c r="H141" s="753">
        <v>0</v>
      </c>
      <c r="I141" s="740">
        <v>2</v>
      </c>
      <c r="J141" s="740">
        <v>237.08</v>
      </c>
      <c r="K141" s="753">
        <v>1</v>
      </c>
      <c r="L141" s="740">
        <v>2</v>
      </c>
      <c r="M141" s="741">
        <v>237.08</v>
      </c>
    </row>
    <row r="142" spans="1:13" ht="14.4" customHeight="1" x14ac:dyDescent="0.3">
      <c r="A142" s="736" t="s">
        <v>3147</v>
      </c>
      <c r="B142" s="737" t="s">
        <v>2888</v>
      </c>
      <c r="C142" s="737" t="s">
        <v>4417</v>
      </c>
      <c r="D142" s="737" t="s">
        <v>2889</v>
      </c>
      <c r="E142" s="737" t="s">
        <v>4418</v>
      </c>
      <c r="F142" s="740">
        <v>2</v>
      </c>
      <c r="G142" s="740">
        <v>158.06</v>
      </c>
      <c r="H142" s="753">
        <v>1</v>
      </c>
      <c r="I142" s="740"/>
      <c r="J142" s="740"/>
      <c r="K142" s="753">
        <v>0</v>
      </c>
      <c r="L142" s="740">
        <v>2</v>
      </c>
      <c r="M142" s="741">
        <v>158.06</v>
      </c>
    </row>
    <row r="143" spans="1:13" ht="14.4" customHeight="1" x14ac:dyDescent="0.3">
      <c r="A143" s="736" t="s">
        <v>3147</v>
      </c>
      <c r="B143" s="737" t="s">
        <v>2888</v>
      </c>
      <c r="C143" s="737" t="s">
        <v>2308</v>
      </c>
      <c r="D143" s="737" t="s">
        <v>2309</v>
      </c>
      <c r="E143" s="737" t="s">
        <v>3028</v>
      </c>
      <c r="F143" s="740"/>
      <c r="G143" s="740"/>
      <c r="H143" s="753">
        <v>0</v>
      </c>
      <c r="I143" s="740">
        <v>1</v>
      </c>
      <c r="J143" s="740">
        <v>46.07</v>
      </c>
      <c r="K143" s="753">
        <v>1</v>
      </c>
      <c r="L143" s="740">
        <v>1</v>
      </c>
      <c r="M143" s="741">
        <v>46.07</v>
      </c>
    </row>
    <row r="144" spans="1:13" ht="14.4" customHeight="1" x14ac:dyDescent="0.3">
      <c r="A144" s="736" t="s">
        <v>3147</v>
      </c>
      <c r="B144" s="737" t="s">
        <v>2892</v>
      </c>
      <c r="C144" s="737" t="s">
        <v>1817</v>
      </c>
      <c r="D144" s="737" t="s">
        <v>1662</v>
      </c>
      <c r="E144" s="737" t="s">
        <v>2894</v>
      </c>
      <c r="F144" s="740"/>
      <c r="G144" s="740"/>
      <c r="H144" s="753">
        <v>0</v>
      </c>
      <c r="I144" s="740">
        <v>3</v>
      </c>
      <c r="J144" s="740">
        <v>463.08000000000004</v>
      </c>
      <c r="K144" s="753">
        <v>1</v>
      </c>
      <c r="L144" s="740">
        <v>3</v>
      </c>
      <c r="M144" s="741">
        <v>463.08000000000004</v>
      </c>
    </row>
    <row r="145" spans="1:13" ht="14.4" customHeight="1" x14ac:dyDescent="0.3">
      <c r="A145" s="736" t="s">
        <v>3147</v>
      </c>
      <c r="B145" s="737" t="s">
        <v>2915</v>
      </c>
      <c r="C145" s="737" t="s">
        <v>3912</v>
      </c>
      <c r="D145" s="737" t="s">
        <v>2916</v>
      </c>
      <c r="E145" s="737" t="s">
        <v>3015</v>
      </c>
      <c r="F145" s="740"/>
      <c r="G145" s="740"/>
      <c r="H145" s="753"/>
      <c r="I145" s="740">
        <v>9</v>
      </c>
      <c r="J145" s="740">
        <v>0</v>
      </c>
      <c r="K145" s="753"/>
      <c r="L145" s="740">
        <v>9</v>
      </c>
      <c r="M145" s="741">
        <v>0</v>
      </c>
    </row>
    <row r="146" spans="1:13" ht="14.4" customHeight="1" x14ac:dyDescent="0.3">
      <c r="A146" s="736" t="s">
        <v>3147</v>
      </c>
      <c r="B146" s="737" t="s">
        <v>4818</v>
      </c>
      <c r="C146" s="737" t="s">
        <v>3953</v>
      </c>
      <c r="D146" s="737" t="s">
        <v>3467</v>
      </c>
      <c r="E146" s="737" t="s">
        <v>3578</v>
      </c>
      <c r="F146" s="740"/>
      <c r="G146" s="740"/>
      <c r="H146" s="753">
        <v>0</v>
      </c>
      <c r="I146" s="740">
        <v>4</v>
      </c>
      <c r="J146" s="740">
        <v>827.52</v>
      </c>
      <c r="K146" s="753">
        <v>1</v>
      </c>
      <c r="L146" s="740">
        <v>4</v>
      </c>
      <c r="M146" s="741">
        <v>827.52</v>
      </c>
    </row>
    <row r="147" spans="1:13" ht="14.4" customHeight="1" x14ac:dyDescent="0.3">
      <c r="A147" s="736" t="s">
        <v>3147</v>
      </c>
      <c r="B147" s="737" t="s">
        <v>4814</v>
      </c>
      <c r="C147" s="737" t="s">
        <v>3854</v>
      </c>
      <c r="D147" s="737" t="s">
        <v>3855</v>
      </c>
      <c r="E147" s="737" t="s">
        <v>3572</v>
      </c>
      <c r="F147" s="740">
        <v>3</v>
      </c>
      <c r="G147" s="740">
        <v>1541.1000000000001</v>
      </c>
      <c r="H147" s="753">
        <v>1</v>
      </c>
      <c r="I147" s="740"/>
      <c r="J147" s="740"/>
      <c r="K147" s="753">
        <v>0</v>
      </c>
      <c r="L147" s="740">
        <v>3</v>
      </c>
      <c r="M147" s="741">
        <v>1541.1000000000001</v>
      </c>
    </row>
    <row r="148" spans="1:13" ht="14.4" customHeight="1" x14ac:dyDescent="0.3">
      <c r="A148" s="736" t="s">
        <v>3147</v>
      </c>
      <c r="B148" s="737" t="s">
        <v>4815</v>
      </c>
      <c r="C148" s="737" t="s">
        <v>3632</v>
      </c>
      <c r="D148" s="737" t="s">
        <v>3633</v>
      </c>
      <c r="E148" s="737" t="s">
        <v>3634</v>
      </c>
      <c r="F148" s="740">
        <v>9</v>
      </c>
      <c r="G148" s="740">
        <v>4953.51</v>
      </c>
      <c r="H148" s="753">
        <v>1</v>
      </c>
      <c r="I148" s="740"/>
      <c r="J148" s="740"/>
      <c r="K148" s="753">
        <v>0</v>
      </c>
      <c r="L148" s="740">
        <v>9</v>
      </c>
      <c r="M148" s="741">
        <v>4953.51</v>
      </c>
    </row>
    <row r="149" spans="1:13" ht="14.4" customHeight="1" x14ac:dyDescent="0.3">
      <c r="A149" s="736" t="s">
        <v>3147</v>
      </c>
      <c r="B149" s="737" t="s">
        <v>4815</v>
      </c>
      <c r="C149" s="737" t="s">
        <v>3497</v>
      </c>
      <c r="D149" s="737" t="s">
        <v>3498</v>
      </c>
      <c r="E149" s="737" t="s">
        <v>3499</v>
      </c>
      <c r="F149" s="740"/>
      <c r="G149" s="740"/>
      <c r="H149" s="753">
        <v>0</v>
      </c>
      <c r="I149" s="740">
        <v>12</v>
      </c>
      <c r="J149" s="740">
        <v>6604.68</v>
      </c>
      <c r="K149" s="753">
        <v>1</v>
      </c>
      <c r="L149" s="740">
        <v>12</v>
      </c>
      <c r="M149" s="741">
        <v>6604.68</v>
      </c>
    </row>
    <row r="150" spans="1:13" ht="14.4" customHeight="1" x14ac:dyDescent="0.3">
      <c r="A150" s="736" t="s">
        <v>3147</v>
      </c>
      <c r="B150" s="737" t="s">
        <v>2921</v>
      </c>
      <c r="C150" s="737" t="s">
        <v>2267</v>
      </c>
      <c r="D150" s="737" t="s">
        <v>616</v>
      </c>
      <c r="E150" s="737" t="s">
        <v>3044</v>
      </c>
      <c r="F150" s="740"/>
      <c r="G150" s="740"/>
      <c r="H150" s="753">
        <v>0</v>
      </c>
      <c r="I150" s="740">
        <v>4</v>
      </c>
      <c r="J150" s="740">
        <v>96.88</v>
      </c>
      <c r="K150" s="753">
        <v>1</v>
      </c>
      <c r="L150" s="740">
        <v>4</v>
      </c>
      <c r="M150" s="741">
        <v>96.88</v>
      </c>
    </row>
    <row r="151" spans="1:13" ht="14.4" customHeight="1" x14ac:dyDescent="0.3">
      <c r="A151" s="736" t="s">
        <v>3147</v>
      </c>
      <c r="B151" s="737" t="s">
        <v>2921</v>
      </c>
      <c r="C151" s="737" t="s">
        <v>3644</v>
      </c>
      <c r="D151" s="737" t="s">
        <v>616</v>
      </c>
      <c r="E151" s="737" t="s">
        <v>2922</v>
      </c>
      <c r="F151" s="740"/>
      <c r="G151" s="740"/>
      <c r="H151" s="753">
        <v>0</v>
      </c>
      <c r="I151" s="740">
        <v>2</v>
      </c>
      <c r="J151" s="740">
        <v>96.84</v>
      </c>
      <c r="K151" s="753">
        <v>1</v>
      </c>
      <c r="L151" s="740">
        <v>2</v>
      </c>
      <c r="M151" s="741">
        <v>96.84</v>
      </c>
    </row>
    <row r="152" spans="1:13" ht="14.4" customHeight="1" x14ac:dyDescent="0.3">
      <c r="A152" s="736" t="s">
        <v>3147</v>
      </c>
      <c r="B152" s="737" t="s">
        <v>2923</v>
      </c>
      <c r="C152" s="737" t="s">
        <v>3839</v>
      </c>
      <c r="D152" s="737" t="s">
        <v>2924</v>
      </c>
      <c r="E152" s="737" t="s">
        <v>3403</v>
      </c>
      <c r="F152" s="740">
        <v>10</v>
      </c>
      <c r="G152" s="740">
        <v>5837</v>
      </c>
      <c r="H152" s="753">
        <v>1</v>
      </c>
      <c r="I152" s="740"/>
      <c r="J152" s="740"/>
      <c r="K152" s="753">
        <v>0</v>
      </c>
      <c r="L152" s="740">
        <v>10</v>
      </c>
      <c r="M152" s="741">
        <v>5837</v>
      </c>
    </row>
    <row r="153" spans="1:13" ht="14.4" customHeight="1" x14ac:dyDescent="0.3">
      <c r="A153" s="736" t="s">
        <v>3147</v>
      </c>
      <c r="B153" s="737" t="s">
        <v>2923</v>
      </c>
      <c r="C153" s="737" t="s">
        <v>3649</v>
      </c>
      <c r="D153" s="737" t="s">
        <v>2924</v>
      </c>
      <c r="E153" s="737" t="s">
        <v>3052</v>
      </c>
      <c r="F153" s="740">
        <v>6</v>
      </c>
      <c r="G153" s="740">
        <v>10063.799999999999</v>
      </c>
      <c r="H153" s="753">
        <v>1</v>
      </c>
      <c r="I153" s="740"/>
      <c r="J153" s="740"/>
      <c r="K153" s="753">
        <v>0</v>
      </c>
      <c r="L153" s="740">
        <v>6</v>
      </c>
      <c r="M153" s="741">
        <v>10063.799999999999</v>
      </c>
    </row>
    <row r="154" spans="1:13" ht="14.4" customHeight="1" x14ac:dyDescent="0.3">
      <c r="A154" s="736" t="s">
        <v>3147</v>
      </c>
      <c r="B154" s="737" t="s">
        <v>2923</v>
      </c>
      <c r="C154" s="737" t="s">
        <v>4562</v>
      </c>
      <c r="D154" s="737" t="s">
        <v>2924</v>
      </c>
      <c r="E154" s="737" t="s">
        <v>4563</v>
      </c>
      <c r="F154" s="740">
        <v>10</v>
      </c>
      <c r="G154" s="740">
        <v>0</v>
      </c>
      <c r="H154" s="753"/>
      <c r="I154" s="740"/>
      <c r="J154" s="740"/>
      <c r="K154" s="753"/>
      <c r="L154" s="740">
        <v>10</v>
      </c>
      <c r="M154" s="741">
        <v>0</v>
      </c>
    </row>
    <row r="155" spans="1:13" ht="14.4" customHeight="1" x14ac:dyDescent="0.3">
      <c r="A155" s="736" t="s">
        <v>3147</v>
      </c>
      <c r="B155" s="737" t="s">
        <v>2923</v>
      </c>
      <c r="C155" s="737" t="s">
        <v>3400</v>
      </c>
      <c r="D155" s="737" t="s">
        <v>3051</v>
      </c>
      <c r="E155" s="737" t="s">
        <v>3401</v>
      </c>
      <c r="F155" s="740"/>
      <c r="G155" s="740"/>
      <c r="H155" s="753">
        <v>0</v>
      </c>
      <c r="I155" s="740">
        <v>4</v>
      </c>
      <c r="J155" s="740">
        <v>13418.36</v>
      </c>
      <c r="K155" s="753">
        <v>1</v>
      </c>
      <c r="L155" s="740">
        <v>4</v>
      </c>
      <c r="M155" s="741">
        <v>13418.36</v>
      </c>
    </row>
    <row r="156" spans="1:13" ht="14.4" customHeight="1" x14ac:dyDescent="0.3">
      <c r="A156" s="736" t="s">
        <v>3147</v>
      </c>
      <c r="B156" s="737" t="s">
        <v>2926</v>
      </c>
      <c r="C156" s="737" t="s">
        <v>4383</v>
      </c>
      <c r="D156" s="737" t="s">
        <v>3755</v>
      </c>
      <c r="E156" s="737" t="s">
        <v>2931</v>
      </c>
      <c r="F156" s="740">
        <v>2</v>
      </c>
      <c r="G156" s="740">
        <v>1938.96</v>
      </c>
      <c r="H156" s="753">
        <v>1</v>
      </c>
      <c r="I156" s="740"/>
      <c r="J156" s="740"/>
      <c r="K156" s="753">
        <v>0</v>
      </c>
      <c r="L156" s="740">
        <v>2</v>
      </c>
      <c r="M156" s="741">
        <v>1938.96</v>
      </c>
    </row>
    <row r="157" spans="1:13" ht="14.4" customHeight="1" x14ac:dyDescent="0.3">
      <c r="A157" s="736" t="s">
        <v>3147</v>
      </c>
      <c r="B157" s="737" t="s">
        <v>2926</v>
      </c>
      <c r="C157" s="737" t="s">
        <v>1723</v>
      </c>
      <c r="D157" s="737" t="s">
        <v>2927</v>
      </c>
      <c r="E157" s="737" t="s">
        <v>2930</v>
      </c>
      <c r="F157" s="740"/>
      <c r="G157" s="740"/>
      <c r="H157" s="753">
        <v>0</v>
      </c>
      <c r="I157" s="740">
        <v>6</v>
      </c>
      <c r="J157" s="740">
        <v>2908.5</v>
      </c>
      <c r="K157" s="753">
        <v>1</v>
      </c>
      <c r="L157" s="740">
        <v>6</v>
      </c>
      <c r="M157" s="741">
        <v>2908.5</v>
      </c>
    </row>
    <row r="158" spans="1:13" ht="14.4" customHeight="1" x14ac:dyDescent="0.3">
      <c r="A158" s="736" t="s">
        <v>3147</v>
      </c>
      <c r="B158" s="737" t="s">
        <v>4811</v>
      </c>
      <c r="C158" s="737" t="s">
        <v>4535</v>
      </c>
      <c r="D158" s="737" t="s">
        <v>4536</v>
      </c>
      <c r="E158" s="737" t="s">
        <v>4537</v>
      </c>
      <c r="F158" s="740">
        <v>2</v>
      </c>
      <c r="G158" s="740">
        <v>1508.08</v>
      </c>
      <c r="H158" s="753">
        <v>1</v>
      </c>
      <c r="I158" s="740"/>
      <c r="J158" s="740"/>
      <c r="K158" s="753">
        <v>0</v>
      </c>
      <c r="L158" s="740">
        <v>2</v>
      </c>
      <c r="M158" s="741">
        <v>1508.08</v>
      </c>
    </row>
    <row r="159" spans="1:13" ht="14.4" customHeight="1" x14ac:dyDescent="0.3">
      <c r="A159" s="736" t="s">
        <v>3147</v>
      </c>
      <c r="B159" s="737" t="s">
        <v>4811</v>
      </c>
      <c r="C159" s="737" t="s">
        <v>4538</v>
      </c>
      <c r="D159" s="737" t="s">
        <v>4536</v>
      </c>
      <c r="E159" s="737" t="s">
        <v>4539</v>
      </c>
      <c r="F159" s="740">
        <v>2</v>
      </c>
      <c r="G159" s="740">
        <v>3016.16</v>
      </c>
      <c r="H159" s="753">
        <v>1</v>
      </c>
      <c r="I159" s="740"/>
      <c r="J159" s="740"/>
      <c r="K159" s="753">
        <v>0</v>
      </c>
      <c r="L159" s="740">
        <v>2</v>
      </c>
      <c r="M159" s="741">
        <v>3016.16</v>
      </c>
    </row>
    <row r="160" spans="1:13" ht="14.4" customHeight="1" x14ac:dyDescent="0.3">
      <c r="A160" s="736" t="s">
        <v>3147</v>
      </c>
      <c r="B160" s="737" t="s">
        <v>2937</v>
      </c>
      <c r="C160" s="737" t="s">
        <v>1531</v>
      </c>
      <c r="D160" s="737" t="s">
        <v>2938</v>
      </c>
      <c r="E160" s="737" t="s">
        <v>2939</v>
      </c>
      <c r="F160" s="740"/>
      <c r="G160" s="740"/>
      <c r="H160" s="753"/>
      <c r="I160" s="740">
        <v>4</v>
      </c>
      <c r="J160" s="740">
        <v>0</v>
      </c>
      <c r="K160" s="753"/>
      <c r="L160" s="740">
        <v>4</v>
      </c>
      <c r="M160" s="741">
        <v>0</v>
      </c>
    </row>
    <row r="161" spans="1:13" ht="14.4" customHeight="1" x14ac:dyDescent="0.3">
      <c r="A161" s="736" t="s">
        <v>3147</v>
      </c>
      <c r="B161" s="737" t="s">
        <v>2949</v>
      </c>
      <c r="C161" s="737" t="s">
        <v>580</v>
      </c>
      <c r="D161" s="737" t="s">
        <v>581</v>
      </c>
      <c r="E161" s="737" t="s">
        <v>2950</v>
      </c>
      <c r="F161" s="740"/>
      <c r="G161" s="740"/>
      <c r="H161" s="753">
        <v>0</v>
      </c>
      <c r="I161" s="740">
        <v>1</v>
      </c>
      <c r="J161" s="740">
        <v>4.7</v>
      </c>
      <c r="K161" s="753">
        <v>1</v>
      </c>
      <c r="L161" s="740">
        <v>1</v>
      </c>
      <c r="M161" s="741">
        <v>4.7</v>
      </c>
    </row>
    <row r="162" spans="1:13" ht="14.4" customHeight="1" x14ac:dyDescent="0.3">
      <c r="A162" s="736" t="s">
        <v>3147</v>
      </c>
      <c r="B162" s="737" t="s">
        <v>2949</v>
      </c>
      <c r="C162" s="737" t="s">
        <v>596</v>
      </c>
      <c r="D162" s="737" t="s">
        <v>581</v>
      </c>
      <c r="E162" s="737" t="s">
        <v>2951</v>
      </c>
      <c r="F162" s="740">
        <v>4</v>
      </c>
      <c r="G162" s="740">
        <v>37.6</v>
      </c>
      <c r="H162" s="753">
        <v>1</v>
      </c>
      <c r="I162" s="740"/>
      <c r="J162" s="740"/>
      <c r="K162" s="753">
        <v>0</v>
      </c>
      <c r="L162" s="740">
        <v>4</v>
      </c>
      <c r="M162" s="741">
        <v>37.6</v>
      </c>
    </row>
    <row r="163" spans="1:13" ht="14.4" customHeight="1" x14ac:dyDescent="0.3">
      <c r="A163" s="736" t="s">
        <v>3147</v>
      </c>
      <c r="B163" s="737" t="s">
        <v>2949</v>
      </c>
      <c r="C163" s="737" t="s">
        <v>2306</v>
      </c>
      <c r="D163" s="737" t="s">
        <v>3058</v>
      </c>
      <c r="E163" s="737" t="s">
        <v>2950</v>
      </c>
      <c r="F163" s="740"/>
      <c r="G163" s="740"/>
      <c r="H163" s="753">
        <v>0</v>
      </c>
      <c r="I163" s="740">
        <v>2</v>
      </c>
      <c r="J163" s="740">
        <v>9.4</v>
      </c>
      <c r="K163" s="753">
        <v>1</v>
      </c>
      <c r="L163" s="740">
        <v>2</v>
      </c>
      <c r="M163" s="741">
        <v>9.4</v>
      </c>
    </row>
    <row r="164" spans="1:13" ht="14.4" customHeight="1" x14ac:dyDescent="0.3">
      <c r="A164" s="736" t="s">
        <v>3147</v>
      </c>
      <c r="B164" s="737" t="s">
        <v>2955</v>
      </c>
      <c r="C164" s="737" t="s">
        <v>3339</v>
      </c>
      <c r="D164" s="737" t="s">
        <v>1699</v>
      </c>
      <c r="E164" s="737" t="s">
        <v>3340</v>
      </c>
      <c r="F164" s="740"/>
      <c r="G164" s="740"/>
      <c r="H164" s="753"/>
      <c r="I164" s="740">
        <v>2</v>
      </c>
      <c r="J164" s="740">
        <v>0</v>
      </c>
      <c r="K164" s="753"/>
      <c r="L164" s="740">
        <v>2</v>
      </c>
      <c r="M164" s="741">
        <v>0</v>
      </c>
    </row>
    <row r="165" spans="1:13" ht="14.4" customHeight="1" x14ac:dyDescent="0.3">
      <c r="A165" s="736" t="s">
        <v>3147</v>
      </c>
      <c r="B165" s="737" t="s">
        <v>2959</v>
      </c>
      <c r="C165" s="737" t="s">
        <v>3477</v>
      </c>
      <c r="D165" s="737" t="s">
        <v>1602</v>
      </c>
      <c r="E165" s="737" t="s">
        <v>3205</v>
      </c>
      <c r="F165" s="740"/>
      <c r="G165" s="740"/>
      <c r="H165" s="753">
        <v>0</v>
      </c>
      <c r="I165" s="740">
        <v>2</v>
      </c>
      <c r="J165" s="740">
        <v>340.64</v>
      </c>
      <c r="K165" s="753">
        <v>1</v>
      </c>
      <c r="L165" s="740">
        <v>2</v>
      </c>
      <c r="M165" s="741">
        <v>340.64</v>
      </c>
    </row>
    <row r="166" spans="1:13" ht="14.4" customHeight="1" x14ac:dyDescent="0.3">
      <c r="A166" s="736" t="s">
        <v>3147</v>
      </c>
      <c r="B166" s="737" t="s">
        <v>2972</v>
      </c>
      <c r="C166" s="737" t="s">
        <v>2353</v>
      </c>
      <c r="D166" s="737" t="s">
        <v>1680</v>
      </c>
      <c r="E166" s="737" t="s">
        <v>3065</v>
      </c>
      <c r="F166" s="740"/>
      <c r="G166" s="740"/>
      <c r="H166" s="753">
        <v>0</v>
      </c>
      <c r="I166" s="740">
        <v>2</v>
      </c>
      <c r="J166" s="740">
        <v>323.86</v>
      </c>
      <c r="K166" s="753">
        <v>1</v>
      </c>
      <c r="L166" s="740">
        <v>2</v>
      </c>
      <c r="M166" s="741">
        <v>323.86</v>
      </c>
    </row>
    <row r="167" spans="1:13" ht="14.4" customHeight="1" x14ac:dyDescent="0.3">
      <c r="A167" s="736" t="s">
        <v>3147</v>
      </c>
      <c r="B167" s="737" t="s">
        <v>4823</v>
      </c>
      <c r="C167" s="737" t="s">
        <v>4460</v>
      </c>
      <c r="D167" s="737" t="s">
        <v>4461</v>
      </c>
      <c r="E167" s="737" t="s">
        <v>4462</v>
      </c>
      <c r="F167" s="740"/>
      <c r="G167" s="740"/>
      <c r="H167" s="753">
        <v>0</v>
      </c>
      <c r="I167" s="740">
        <v>20</v>
      </c>
      <c r="J167" s="740">
        <v>922376.60000000009</v>
      </c>
      <c r="K167" s="753">
        <v>1</v>
      </c>
      <c r="L167" s="740">
        <v>20</v>
      </c>
      <c r="M167" s="741">
        <v>922376.60000000009</v>
      </c>
    </row>
    <row r="168" spans="1:13" ht="14.4" customHeight="1" x14ac:dyDescent="0.3">
      <c r="A168" s="736" t="s">
        <v>3148</v>
      </c>
      <c r="B168" s="737" t="s">
        <v>3016</v>
      </c>
      <c r="C168" s="737" t="s">
        <v>2264</v>
      </c>
      <c r="D168" s="737" t="s">
        <v>2265</v>
      </c>
      <c r="E168" s="737" t="s">
        <v>2977</v>
      </c>
      <c r="F168" s="740"/>
      <c r="G168" s="740"/>
      <c r="H168" s="753">
        <v>0</v>
      </c>
      <c r="I168" s="740">
        <v>6</v>
      </c>
      <c r="J168" s="740">
        <v>289.62</v>
      </c>
      <c r="K168" s="753">
        <v>1</v>
      </c>
      <c r="L168" s="740">
        <v>6</v>
      </c>
      <c r="M168" s="741">
        <v>289.62</v>
      </c>
    </row>
    <row r="169" spans="1:13" ht="14.4" customHeight="1" x14ac:dyDescent="0.3">
      <c r="A169" s="736" t="s">
        <v>3148</v>
      </c>
      <c r="B169" s="737" t="s">
        <v>2892</v>
      </c>
      <c r="C169" s="737" t="s">
        <v>1817</v>
      </c>
      <c r="D169" s="737" t="s">
        <v>1662</v>
      </c>
      <c r="E169" s="737" t="s">
        <v>2894</v>
      </c>
      <c r="F169" s="740"/>
      <c r="G169" s="740"/>
      <c r="H169" s="753">
        <v>0</v>
      </c>
      <c r="I169" s="740">
        <v>2</v>
      </c>
      <c r="J169" s="740">
        <v>308.72000000000003</v>
      </c>
      <c r="K169" s="753">
        <v>1</v>
      </c>
      <c r="L169" s="740">
        <v>2</v>
      </c>
      <c r="M169" s="741">
        <v>308.72000000000003</v>
      </c>
    </row>
    <row r="170" spans="1:13" ht="14.4" customHeight="1" x14ac:dyDescent="0.3">
      <c r="A170" s="736" t="s">
        <v>3148</v>
      </c>
      <c r="B170" s="737" t="s">
        <v>2892</v>
      </c>
      <c r="C170" s="737" t="s">
        <v>1661</v>
      </c>
      <c r="D170" s="737" t="s">
        <v>1662</v>
      </c>
      <c r="E170" s="737" t="s">
        <v>2893</v>
      </c>
      <c r="F170" s="740"/>
      <c r="G170" s="740"/>
      <c r="H170" s="753">
        <v>0</v>
      </c>
      <c r="I170" s="740">
        <v>4</v>
      </c>
      <c r="J170" s="740">
        <v>900.24</v>
      </c>
      <c r="K170" s="753">
        <v>1</v>
      </c>
      <c r="L170" s="740">
        <v>4</v>
      </c>
      <c r="M170" s="741">
        <v>900.24</v>
      </c>
    </row>
    <row r="171" spans="1:13" ht="14.4" customHeight="1" x14ac:dyDescent="0.3">
      <c r="A171" s="736" t="s">
        <v>3148</v>
      </c>
      <c r="B171" s="737" t="s">
        <v>3076</v>
      </c>
      <c r="C171" s="737" t="s">
        <v>3783</v>
      </c>
      <c r="D171" s="737" t="s">
        <v>2569</v>
      </c>
      <c r="E171" s="737" t="s">
        <v>3784</v>
      </c>
      <c r="F171" s="740"/>
      <c r="G171" s="740"/>
      <c r="H171" s="753">
        <v>0</v>
      </c>
      <c r="I171" s="740">
        <v>58</v>
      </c>
      <c r="J171" s="740">
        <v>824409.67999999993</v>
      </c>
      <c r="K171" s="753">
        <v>1</v>
      </c>
      <c r="L171" s="740">
        <v>58</v>
      </c>
      <c r="M171" s="741">
        <v>824409.67999999993</v>
      </c>
    </row>
    <row r="172" spans="1:13" ht="14.4" customHeight="1" x14ac:dyDescent="0.3">
      <c r="A172" s="736" t="s">
        <v>3148</v>
      </c>
      <c r="B172" s="737" t="s">
        <v>3076</v>
      </c>
      <c r="C172" s="737" t="s">
        <v>4711</v>
      </c>
      <c r="D172" s="737" t="s">
        <v>2569</v>
      </c>
      <c r="E172" s="737" t="s">
        <v>2570</v>
      </c>
      <c r="F172" s="740"/>
      <c r="G172" s="740"/>
      <c r="H172" s="753">
        <v>0</v>
      </c>
      <c r="I172" s="740">
        <v>4</v>
      </c>
      <c r="J172" s="740">
        <v>40611.32</v>
      </c>
      <c r="K172" s="753">
        <v>1</v>
      </c>
      <c r="L172" s="740">
        <v>4</v>
      </c>
      <c r="M172" s="741">
        <v>40611.32</v>
      </c>
    </row>
    <row r="173" spans="1:13" ht="14.4" customHeight="1" x14ac:dyDescent="0.3">
      <c r="A173" s="736" t="s">
        <v>3148</v>
      </c>
      <c r="B173" s="737" t="s">
        <v>3076</v>
      </c>
      <c r="C173" s="737" t="s">
        <v>3411</v>
      </c>
      <c r="D173" s="737" t="s">
        <v>2569</v>
      </c>
      <c r="E173" s="737" t="s">
        <v>3412</v>
      </c>
      <c r="F173" s="740"/>
      <c r="G173" s="740"/>
      <c r="H173" s="753">
        <v>0</v>
      </c>
      <c r="I173" s="740">
        <v>10</v>
      </c>
      <c r="J173" s="740">
        <v>20305.5</v>
      </c>
      <c r="K173" s="753">
        <v>1</v>
      </c>
      <c r="L173" s="740">
        <v>10</v>
      </c>
      <c r="M173" s="741">
        <v>20305.5</v>
      </c>
    </row>
    <row r="174" spans="1:13" ht="14.4" customHeight="1" x14ac:dyDescent="0.3">
      <c r="A174" s="736" t="s">
        <v>3148</v>
      </c>
      <c r="B174" s="737" t="s">
        <v>2915</v>
      </c>
      <c r="C174" s="737" t="s">
        <v>3912</v>
      </c>
      <c r="D174" s="737" t="s">
        <v>2916</v>
      </c>
      <c r="E174" s="737" t="s">
        <v>3015</v>
      </c>
      <c r="F174" s="740"/>
      <c r="G174" s="740"/>
      <c r="H174" s="753"/>
      <c r="I174" s="740">
        <v>2</v>
      </c>
      <c r="J174" s="740">
        <v>0</v>
      </c>
      <c r="K174" s="753"/>
      <c r="L174" s="740">
        <v>2</v>
      </c>
      <c r="M174" s="741">
        <v>0</v>
      </c>
    </row>
    <row r="175" spans="1:13" ht="14.4" customHeight="1" x14ac:dyDescent="0.3">
      <c r="A175" s="736" t="s">
        <v>3148</v>
      </c>
      <c r="B175" s="737" t="s">
        <v>2915</v>
      </c>
      <c r="C175" s="737" t="s">
        <v>1647</v>
      </c>
      <c r="D175" s="737" t="s">
        <v>2916</v>
      </c>
      <c r="E175" s="737" t="s">
        <v>2917</v>
      </c>
      <c r="F175" s="740"/>
      <c r="G175" s="740"/>
      <c r="H175" s="753">
        <v>0</v>
      </c>
      <c r="I175" s="740">
        <v>8</v>
      </c>
      <c r="J175" s="740">
        <v>4018.48</v>
      </c>
      <c r="K175" s="753">
        <v>1</v>
      </c>
      <c r="L175" s="740">
        <v>8</v>
      </c>
      <c r="M175" s="741">
        <v>4018.48</v>
      </c>
    </row>
    <row r="176" spans="1:13" ht="14.4" customHeight="1" x14ac:dyDescent="0.3">
      <c r="A176" s="736" t="s">
        <v>3148</v>
      </c>
      <c r="B176" s="737" t="s">
        <v>4818</v>
      </c>
      <c r="C176" s="737" t="s">
        <v>3953</v>
      </c>
      <c r="D176" s="737" t="s">
        <v>3467</v>
      </c>
      <c r="E176" s="737" t="s">
        <v>3578</v>
      </c>
      <c r="F176" s="740"/>
      <c r="G176" s="740"/>
      <c r="H176" s="753">
        <v>0</v>
      </c>
      <c r="I176" s="740">
        <v>2</v>
      </c>
      <c r="J176" s="740">
        <v>413.76</v>
      </c>
      <c r="K176" s="753">
        <v>1</v>
      </c>
      <c r="L176" s="740">
        <v>2</v>
      </c>
      <c r="M176" s="741">
        <v>413.76</v>
      </c>
    </row>
    <row r="177" spans="1:13" ht="14.4" customHeight="1" x14ac:dyDescent="0.3">
      <c r="A177" s="736" t="s">
        <v>3148</v>
      </c>
      <c r="B177" s="737" t="s">
        <v>4815</v>
      </c>
      <c r="C177" s="737" t="s">
        <v>3497</v>
      </c>
      <c r="D177" s="737" t="s">
        <v>3498</v>
      </c>
      <c r="E177" s="737" t="s">
        <v>3499</v>
      </c>
      <c r="F177" s="740"/>
      <c r="G177" s="740"/>
      <c r="H177" s="753">
        <v>0</v>
      </c>
      <c r="I177" s="740">
        <v>7</v>
      </c>
      <c r="J177" s="740">
        <v>3852.73</v>
      </c>
      <c r="K177" s="753">
        <v>1</v>
      </c>
      <c r="L177" s="740">
        <v>7</v>
      </c>
      <c r="M177" s="741">
        <v>3852.73</v>
      </c>
    </row>
    <row r="178" spans="1:13" ht="14.4" customHeight="1" x14ac:dyDescent="0.3">
      <c r="A178" s="736" t="s">
        <v>3148</v>
      </c>
      <c r="B178" s="737" t="s">
        <v>2921</v>
      </c>
      <c r="C178" s="737" t="s">
        <v>3644</v>
      </c>
      <c r="D178" s="737" t="s">
        <v>616</v>
      </c>
      <c r="E178" s="737" t="s">
        <v>2922</v>
      </c>
      <c r="F178" s="740"/>
      <c r="G178" s="740"/>
      <c r="H178" s="753">
        <v>0</v>
      </c>
      <c r="I178" s="740">
        <v>4</v>
      </c>
      <c r="J178" s="740">
        <v>193.68</v>
      </c>
      <c r="K178" s="753">
        <v>1</v>
      </c>
      <c r="L178" s="740">
        <v>4</v>
      </c>
      <c r="M178" s="741">
        <v>193.68</v>
      </c>
    </row>
    <row r="179" spans="1:13" ht="14.4" customHeight="1" x14ac:dyDescent="0.3">
      <c r="A179" s="736" t="s">
        <v>3148</v>
      </c>
      <c r="B179" s="737" t="s">
        <v>2949</v>
      </c>
      <c r="C179" s="737" t="s">
        <v>2306</v>
      </c>
      <c r="D179" s="737" t="s">
        <v>3058</v>
      </c>
      <c r="E179" s="737" t="s">
        <v>2950</v>
      </c>
      <c r="F179" s="740"/>
      <c r="G179" s="740"/>
      <c r="H179" s="753">
        <v>0</v>
      </c>
      <c r="I179" s="740">
        <v>2</v>
      </c>
      <c r="J179" s="740">
        <v>9.4</v>
      </c>
      <c r="K179" s="753">
        <v>1</v>
      </c>
      <c r="L179" s="740">
        <v>2</v>
      </c>
      <c r="M179" s="741">
        <v>9.4</v>
      </c>
    </row>
    <row r="180" spans="1:13" ht="14.4" customHeight="1" x14ac:dyDescent="0.3">
      <c r="A180" s="736" t="s">
        <v>3148</v>
      </c>
      <c r="B180" s="737" t="s">
        <v>2955</v>
      </c>
      <c r="C180" s="737" t="s">
        <v>3339</v>
      </c>
      <c r="D180" s="737" t="s">
        <v>1699</v>
      </c>
      <c r="E180" s="737" t="s">
        <v>3340</v>
      </c>
      <c r="F180" s="740"/>
      <c r="G180" s="740"/>
      <c r="H180" s="753"/>
      <c r="I180" s="740">
        <v>4</v>
      </c>
      <c r="J180" s="740">
        <v>0</v>
      </c>
      <c r="K180" s="753"/>
      <c r="L180" s="740">
        <v>4</v>
      </c>
      <c r="M180" s="741">
        <v>0</v>
      </c>
    </row>
    <row r="181" spans="1:13" ht="14.4" customHeight="1" x14ac:dyDescent="0.3">
      <c r="A181" s="736" t="s">
        <v>3148</v>
      </c>
      <c r="B181" s="737" t="s">
        <v>4824</v>
      </c>
      <c r="C181" s="737" t="s">
        <v>4713</v>
      </c>
      <c r="D181" s="737" t="s">
        <v>4287</v>
      </c>
      <c r="E181" s="737" t="s">
        <v>4714</v>
      </c>
      <c r="F181" s="740"/>
      <c r="G181" s="740"/>
      <c r="H181" s="753"/>
      <c r="I181" s="740">
        <v>2</v>
      </c>
      <c r="J181" s="740">
        <v>0</v>
      </c>
      <c r="K181" s="753"/>
      <c r="L181" s="740">
        <v>2</v>
      </c>
      <c r="M181" s="741">
        <v>0</v>
      </c>
    </row>
    <row r="182" spans="1:13" ht="14.4" customHeight="1" x14ac:dyDescent="0.3">
      <c r="A182" s="736" t="s">
        <v>3149</v>
      </c>
      <c r="B182" s="737" t="s">
        <v>2845</v>
      </c>
      <c r="C182" s="737" t="s">
        <v>2221</v>
      </c>
      <c r="D182" s="737" t="s">
        <v>1673</v>
      </c>
      <c r="E182" s="737" t="s">
        <v>2997</v>
      </c>
      <c r="F182" s="740"/>
      <c r="G182" s="740"/>
      <c r="H182" s="753">
        <v>0</v>
      </c>
      <c r="I182" s="740">
        <v>4</v>
      </c>
      <c r="J182" s="740">
        <v>3694.96</v>
      </c>
      <c r="K182" s="753">
        <v>1</v>
      </c>
      <c r="L182" s="740">
        <v>4</v>
      </c>
      <c r="M182" s="741">
        <v>3694.96</v>
      </c>
    </row>
    <row r="183" spans="1:13" ht="14.4" customHeight="1" x14ac:dyDescent="0.3">
      <c r="A183" s="736" t="s">
        <v>3150</v>
      </c>
      <c r="B183" s="737" t="s">
        <v>2828</v>
      </c>
      <c r="C183" s="737" t="s">
        <v>3267</v>
      </c>
      <c r="D183" s="737" t="s">
        <v>1686</v>
      </c>
      <c r="E183" s="737" t="s">
        <v>2829</v>
      </c>
      <c r="F183" s="740"/>
      <c r="G183" s="740"/>
      <c r="H183" s="753">
        <v>0</v>
      </c>
      <c r="I183" s="740">
        <v>6</v>
      </c>
      <c r="J183" s="740">
        <v>4011.24</v>
      </c>
      <c r="K183" s="753">
        <v>1</v>
      </c>
      <c r="L183" s="740">
        <v>6</v>
      </c>
      <c r="M183" s="741">
        <v>4011.24</v>
      </c>
    </row>
    <row r="184" spans="1:13" ht="14.4" customHeight="1" x14ac:dyDescent="0.3">
      <c r="A184" s="736" t="s">
        <v>3150</v>
      </c>
      <c r="B184" s="737" t="s">
        <v>2837</v>
      </c>
      <c r="C184" s="737" t="s">
        <v>1615</v>
      </c>
      <c r="D184" s="737" t="s">
        <v>1616</v>
      </c>
      <c r="E184" s="737" t="s">
        <v>2838</v>
      </c>
      <c r="F184" s="740"/>
      <c r="G184" s="740"/>
      <c r="H184" s="753"/>
      <c r="I184" s="740">
        <v>2</v>
      </c>
      <c r="J184" s="740">
        <v>0</v>
      </c>
      <c r="K184" s="753"/>
      <c r="L184" s="740">
        <v>2</v>
      </c>
      <c r="M184" s="741">
        <v>0</v>
      </c>
    </row>
    <row r="185" spans="1:13" ht="14.4" customHeight="1" x14ac:dyDescent="0.3">
      <c r="A185" s="736" t="s">
        <v>3150</v>
      </c>
      <c r="B185" s="737" t="s">
        <v>2845</v>
      </c>
      <c r="C185" s="737" t="s">
        <v>1534</v>
      </c>
      <c r="D185" s="737" t="s">
        <v>1535</v>
      </c>
      <c r="E185" s="737" t="s">
        <v>2849</v>
      </c>
      <c r="F185" s="740"/>
      <c r="G185" s="740"/>
      <c r="H185" s="753">
        <v>0</v>
      </c>
      <c r="I185" s="740">
        <v>23</v>
      </c>
      <c r="J185" s="740">
        <v>42492.270000000004</v>
      </c>
      <c r="K185" s="753">
        <v>1</v>
      </c>
      <c r="L185" s="740">
        <v>23</v>
      </c>
      <c r="M185" s="741">
        <v>42492.270000000004</v>
      </c>
    </row>
    <row r="186" spans="1:13" ht="14.4" customHeight="1" x14ac:dyDescent="0.3">
      <c r="A186" s="736" t="s">
        <v>3150</v>
      </c>
      <c r="B186" s="737" t="s">
        <v>2884</v>
      </c>
      <c r="C186" s="737" t="s">
        <v>1519</v>
      </c>
      <c r="D186" s="737" t="s">
        <v>1520</v>
      </c>
      <c r="E186" s="737" t="s">
        <v>2885</v>
      </c>
      <c r="F186" s="740"/>
      <c r="G186" s="740"/>
      <c r="H186" s="753">
        <v>0</v>
      </c>
      <c r="I186" s="740">
        <v>4</v>
      </c>
      <c r="J186" s="740">
        <v>526.16</v>
      </c>
      <c r="K186" s="753">
        <v>1</v>
      </c>
      <c r="L186" s="740">
        <v>4</v>
      </c>
      <c r="M186" s="741">
        <v>526.16</v>
      </c>
    </row>
    <row r="187" spans="1:13" ht="14.4" customHeight="1" x14ac:dyDescent="0.3">
      <c r="A187" s="736" t="s">
        <v>3150</v>
      </c>
      <c r="B187" s="737" t="s">
        <v>2892</v>
      </c>
      <c r="C187" s="737" t="s">
        <v>1817</v>
      </c>
      <c r="D187" s="737" t="s">
        <v>1662</v>
      </c>
      <c r="E187" s="737" t="s">
        <v>2894</v>
      </c>
      <c r="F187" s="740"/>
      <c r="G187" s="740"/>
      <c r="H187" s="753">
        <v>0</v>
      </c>
      <c r="I187" s="740">
        <v>2</v>
      </c>
      <c r="J187" s="740">
        <v>308.72000000000003</v>
      </c>
      <c r="K187" s="753">
        <v>1</v>
      </c>
      <c r="L187" s="740">
        <v>2</v>
      </c>
      <c r="M187" s="741">
        <v>308.72000000000003</v>
      </c>
    </row>
    <row r="188" spans="1:13" ht="14.4" customHeight="1" x14ac:dyDescent="0.3">
      <c r="A188" s="736" t="s">
        <v>3150</v>
      </c>
      <c r="B188" s="737" t="s">
        <v>2915</v>
      </c>
      <c r="C188" s="737" t="s">
        <v>1647</v>
      </c>
      <c r="D188" s="737" t="s">
        <v>2916</v>
      </c>
      <c r="E188" s="737" t="s">
        <v>2917</v>
      </c>
      <c r="F188" s="740"/>
      <c r="G188" s="740"/>
      <c r="H188" s="753">
        <v>0</v>
      </c>
      <c r="I188" s="740">
        <v>5</v>
      </c>
      <c r="J188" s="740">
        <v>2511.5500000000002</v>
      </c>
      <c r="K188" s="753">
        <v>1</v>
      </c>
      <c r="L188" s="740">
        <v>5</v>
      </c>
      <c r="M188" s="741">
        <v>2511.5500000000002</v>
      </c>
    </row>
    <row r="189" spans="1:13" ht="14.4" customHeight="1" x14ac:dyDescent="0.3">
      <c r="A189" s="736" t="s">
        <v>3150</v>
      </c>
      <c r="B189" s="737" t="s">
        <v>4818</v>
      </c>
      <c r="C189" s="737" t="s">
        <v>3814</v>
      </c>
      <c r="D189" s="737" t="s">
        <v>3467</v>
      </c>
      <c r="E189" s="737" t="s">
        <v>3815</v>
      </c>
      <c r="F189" s="740"/>
      <c r="G189" s="740"/>
      <c r="H189" s="753">
        <v>0</v>
      </c>
      <c r="I189" s="740">
        <v>2</v>
      </c>
      <c r="J189" s="740">
        <v>7637.72</v>
      </c>
      <c r="K189" s="753">
        <v>1</v>
      </c>
      <c r="L189" s="740">
        <v>2</v>
      </c>
      <c r="M189" s="741">
        <v>7637.72</v>
      </c>
    </row>
    <row r="190" spans="1:13" ht="14.4" customHeight="1" x14ac:dyDescent="0.3">
      <c r="A190" s="736" t="s">
        <v>3150</v>
      </c>
      <c r="B190" s="737" t="s">
        <v>4815</v>
      </c>
      <c r="C190" s="737" t="s">
        <v>3497</v>
      </c>
      <c r="D190" s="737" t="s">
        <v>3498</v>
      </c>
      <c r="E190" s="737" t="s">
        <v>3499</v>
      </c>
      <c r="F190" s="740"/>
      <c r="G190" s="740"/>
      <c r="H190" s="753">
        <v>0</v>
      </c>
      <c r="I190" s="740">
        <v>8</v>
      </c>
      <c r="J190" s="740">
        <v>4403.12</v>
      </c>
      <c r="K190" s="753">
        <v>1</v>
      </c>
      <c r="L190" s="740">
        <v>8</v>
      </c>
      <c r="M190" s="741">
        <v>4403.12</v>
      </c>
    </row>
    <row r="191" spans="1:13" ht="14.4" customHeight="1" x14ac:dyDescent="0.3">
      <c r="A191" s="736" t="s">
        <v>3150</v>
      </c>
      <c r="B191" s="737" t="s">
        <v>4819</v>
      </c>
      <c r="C191" s="737" t="s">
        <v>3751</v>
      </c>
      <c r="D191" s="737" t="s">
        <v>3752</v>
      </c>
      <c r="E191" s="737" t="s">
        <v>3753</v>
      </c>
      <c r="F191" s="740"/>
      <c r="G191" s="740"/>
      <c r="H191" s="753">
        <v>0</v>
      </c>
      <c r="I191" s="740">
        <v>7</v>
      </c>
      <c r="J191" s="740">
        <v>3852.73</v>
      </c>
      <c r="K191" s="753">
        <v>1</v>
      </c>
      <c r="L191" s="740">
        <v>7</v>
      </c>
      <c r="M191" s="741">
        <v>3852.73</v>
      </c>
    </row>
    <row r="192" spans="1:13" ht="14.4" customHeight="1" x14ac:dyDescent="0.3">
      <c r="A192" s="736" t="s">
        <v>3150</v>
      </c>
      <c r="B192" s="737" t="s">
        <v>2921</v>
      </c>
      <c r="C192" s="737" t="s">
        <v>3833</v>
      </c>
      <c r="D192" s="737" t="s">
        <v>3834</v>
      </c>
      <c r="E192" s="737" t="s">
        <v>3835</v>
      </c>
      <c r="F192" s="740">
        <v>2</v>
      </c>
      <c r="G192" s="740">
        <v>96.84</v>
      </c>
      <c r="H192" s="753">
        <v>1</v>
      </c>
      <c r="I192" s="740"/>
      <c r="J192" s="740"/>
      <c r="K192" s="753">
        <v>0</v>
      </c>
      <c r="L192" s="740">
        <v>2</v>
      </c>
      <c r="M192" s="741">
        <v>96.84</v>
      </c>
    </row>
    <row r="193" spans="1:13" ht="14.4" customHeight="1" x14ac:dyDescent="0.3">
      <c r="A193" s="736" t="s">
        <v>3150</v>
      </c>
      <c r="B193" s="737" t="s">
        <v>2923</v>
      </c>
      <c r="C193" s="737" t="s">
        <v>3839</v>
      </c>
      <c r="D193" s="737" t="s">
        <v>2924</v>
      </c>
      <c r="E193" s="737" t="s">
        <v>3403</v>
      </c>
      <c r="F193" s="740">
        <v>16</v>
      </c>
      <c r="G193" s="740">
        <v>9339.2000000000007</v>
      </c>
      <c r="H193" s="753">
        <v>1</v>
      </c>
      <c r="I193" s="740"/>
      <c r="J193" s="740"/>
      <c r="K193" s="753">
        <v>0</v>
      </c>
      <c r="L193" s="740">
        <v>16</v>
      </c>
      <c r="M193" s="741">
        <v>9339.2000000000007</v>
      </c>
    </row>
    <row r="194" spans="1:13" ht="14.4" customHeight="1" x14ac:dyDescent="0.3">
      <c r="A194" s="736" t="s">
        <v>3150</v>
      </c>
      <c r="B194" s="737" t="s">
        <v>2926</v>
      </c>
      <c r="C194" s="737" t="s">
        <v>603</v>
      </c>
      <c r="D194" s="737" t="s">
        <v>2932</v>
      </c>
      <c r="E194" s="737" t="s">
        <v>2933</v>
      </c>
      <c r="F194" s="740">
        <v>4</v>
      </c>
      <c r="G194" s="740">
        <v>5816.92</v>
      </c>
      <c r="H194" s="753">
        <v>1</v>
      </c>
      <c r="I194" s="740"/>
      <c r="J194" s="740"/>
      <c r="K194" s="753">
        <v>0</v>
      </c>
      <c r="L194" s="740">
        <v>4</v>
      </c>
      <c r="M194" s="741">
        <v>5816.92</v>
      </c>
    </row>
    <row r="195" spans="1:13" ht="14.4" customHeight="1" x14ac:dyDescent="0.3">
      <c r="A195" s="736" t="s">
        <v>3150</v>
      </c>
      <c r="B195" s="737" t="s">
        <v>2926</v>
      </c>
      <c r="C195" s="737" t="s">
        <v>588</v>
      </c>
      <c r="D195" s="737" t="s">
        <v>2932</v>
      </c>
      <c r="E195" s="737" t="s">
        <v>3303</v>
      </c>
      <c r="F195" s="740">
        <v>4</v>
      </c>
      <c r="G195" s="740">
        <v>1939</v>
      </c>
      <c r="H195" s="753">
        <v>1</v>
      </c>
      <c r="I195" s="740"/>
      <c r="J195" s="740"/>
      <c r="K195" s="753">
        <v>0</v>
      </c>
      <c r="L195" s="740">
        <v>4</v>
      </c>
      <c r="M195" s="741">
        <v>1939</v>
      </c>
    </row>
    <row r="196" spans="1:13" ht="14.4" customHeight="1" x14ac:dyDescent="0.3">
      <c r="A196" s="736" t="s">
        <v>3150</v>
      </c>
      <c r="B196" s="737" t="s">
        <v>2926</v>
      </c>
      <c r="C196" s="737" t="s">
        <v>592</v>
      </c>
      <c r="D196" s="737" t="s">
        <v>2932</v>
      </c>
      <c r="E196" s="737" t="s">
        <v>3304</v>
      </c>
      <c r="F196" s="740">
        <v>14</v>
      </c>
      <c r="G196" s="740">
        <v>13572.720000000001</v>
      </c>
      <c r="H196" s="753">
        <v>1</v>
      </c>
      <c r="I196" s="740"/>
      <c r="J196" s="740"/>
      <c r="K196" s="753">
        <v>0</v>
      </c>
      <c r="L196" s="740">
        <v>14</v>
      </c>
      <c r="M196" s="741">
        <v>13572.720000000001</v>
      </c>
    </row>
    <row r="197" spans="1:13" ht="14.4" customHeight="1" x14ac:dyDescent="0.3">
      <c r="A197" s="736" t="s">
        <v>3150</v>
      </c>
      <c r="B197" s="737" t="s">
        <v>2926</v>
      </c>
      <c r="C197" s="737" t="s">
        <v>3823</v>
      </c>
      <c r="D197" s="737" t="s">
        <v>3824</v>
      </c>
      <c r="E197" s="737" t="s">
        <v>2928</v>
      </c>
      <c r="F197" s="740">
        <v>6</v>
      </c>
      <c r="G197" s="740">
        <v>11633.82</v>
      </c>
      <c r="H197" s="753">
        <v>1</v>
      </c>
      <c r="I197" s="740"/>
      <c r="J197" s="740"/>
      <c r="K197" s="753">
        <v>0</v>
      </c>
      <c r="L197" s="740">
        <v>6</v>
      </c>
      <c r="M197" s="741">
        <v>11633.82</v>
      </c>
    </row>
    <row r="198" spans="1:13" ht="14.4" customHeight="1" x14ac:dyDescent="0.3">
      <c r="A198" s="736" t="s">
        <v>3150</v>
      </c>
      <c r="B198" s="737" t="s">
        <v>3054</v>
      </c>
      <c r="C198" s="737" t="s">
        <v>1908</v>
      </c>
      <c r="D198" s="737" t="s">
        <v>3055</v>
      </c>
      <c r="E198" s="737" t="s">
        <v>3374</v>
      </c>
      <c r="F198" s="740"/>
      <c r="G198" s="740"/>
      <c r="H198" s="753">
        <v>0</v>
      </c>
      <c r="I198" s="740">
        <v>1</v>
      </c>
      <c r="J198" s="740">
        <v>537.12</v>
      </c>
      <c r="K198" s="753">
        <v>1</v>
      </c>
      <c r="L198" s="740">
        <v>1</v>
      </c>
      <c r="M198" s="741">
        <v>537.12</v>
      </c>
    </row>
    <row r="199" spans="1:13" ht="14.4" customHeight="1" x14ac:dyDescent="0.3">
      <c r="A199" s="736" t="s">
        <v>3150</v>
      </c>
      <c r="B199" s="737" t="s">
        <v>2955</v>
      </c>
      <c r="C199" s="737" t="s">
        <v>3339</v>
      </c>
      <c r="D199" s="737" t="s">
        <v>1699</v>
      </c>
      <c r="E199" s="737" t="s">
        <v>3340</v>
      </c>
      <c r="F199" s="740"/>
      <c r="G199" s="740"/>
      <c r="H199" s="753"/>
      <c r="I199" s="740">
        <v>2</v>
      </c>
      <c r="J199" s="740">
        <v>0</v>
      </c>
      <c r="K199" s="753"/>
      <c r="L199" s="740">
        <v>2</v>
      </c>
      <c r="M199" s="741">
        <v>0</v>
      </c>
    </row>
    <row r="200" spans="1:13" ht="14.4" customHeight="1" x14ac:dyDescent="0.3">
      <c r="A200" s="736" t="s">
        <v>3150</v>
      </c>
      <c r="B200" s="737" t="s">
        <v>2955</v>
      </c>
      <c r="C200" s="737" t="s">
        <v>610</v>
      </c>
      <c r="D200" s="737" t="s">
        <v>2957</v>
      </c>
      <c r="E200" s="737" t="s">
        <v>3340</v>
      </c>
      <c r="F200" s="740">
        <v>4</v>
      </c>
      <c r="G200" s="740">
        <v>0</v>
      </c>
      <c r="H200" s="753"/>
      <c r="I200" s="740"/>
      <c r="J200" s="740"/>
      <c r="K200" s="753"/>
      <c r="L200" s="740">
        <v>4</v>
      </c>
      <c r="M200" s="741">
        <v>0</v>
      </c>
    </row>
    <row r="201" spans="1:13" ht="14.4" customHeight="1" x14ac:dyDescent="0.3">
      <c r="A201" s="736" t="s">
        <v>3150</v>
      </c>
      <c r="B201" s="737" t="s">
        <v>2955</v>
      </c>
      <c r="C201" s="737" t="s">
        <v>3850</v>
      </c>
      <c r="D201" s="737" t="s">
        <v>3851</v>
      </c>
      <c r="E201" s="737" t="s">
        <v>2958</v>
      </c>
      <c r="F201" s="740">
        <v>2</v>
      </c>
      <c r="G201" s="740">
        <v>0</v>
      </c>
      <c r="H201" s="753"/>
      <c r="I201" s="740"/>
      <c r="J201" s="740"/>
      <c r="K201" s="753"/>
      <c r="L201" s="740">
        <v>2</v>
      </c>
      <c r="M201" s="741">
        <v>0</v>
      </c>
    </row>
    <row r="202" spans="1:13" ht="14.4" customHeight="1" x14ac:dyDescent="0.3">
      <c r="A202" s="736" t="s">
        <v>3151</v>
      </c>
      <c r="B202" s="737" t="s">
        <v>2816</v>
      </c>
      <c r="C202" s="737" t="s">
        <v>2339</v>
      </c>
      <c r="D202" s="737" t="s">
        <v>2818</v>
      </c>
      <c r="E202" s="737" t="s">
        <v>2982</v>
      </c>
      <c r="F202" s="740"/>
      <c r="G202" s="740"/>
      <c r="H202" s="753">
        <v>0</v>
      </c>
      <c r="I202" s="740">
        <v>1</v>
      </c>
      <c r="J202" s="740">
        <v>57.64</v>
      </c>
      <c r="K202" s="753">
        <v>1</v>
      </c>
      <c r="L202" s="740">
        <v>1</v>
      </c>
      <c r="M202" s="741">
        <v>57.64</v>
      </c>
    </row>
    <row r="203" spans="1:13" ht="14.4" customHeight="1" x14ac:dyDescent="0.3">
      <c r="A203" s="736" t="s">
        <v>3151</v>
      </c>
      <c r="B203" s="737" t="s">
        <v>2828</v>
      </c>
      <c r="C203" s="737" t="s">
        <v>4659</v>
      </c>
      <c r="D203" s="737" t="s">
        <v>3324</v>
      </c>
      <c r="E203" s="737" t="s">
        <v>3325</v>
      </c>
      <c r="F203" s="740">
        <v>2</v>
      </c>
      <c r="G203" s="740">
        <v>1337.08</v>
      </c>
      <c r="H203" s="753">
        <v>1</v>
      </c>
      <c r="I203" s="740"/>
      <c r="J203" s="740"/>
      <c r="K203" s="753">
        <v>0</v>
      </c>
      <c r="L203" s="740">
        <v>2</v>
      </c>
      <c r="M203" s="741">
        <v>1337.08</v>
      </c>
    </row>
    <row r="204" spans="1:13" ht="14.4" customHeight="1" x14ac:dyDescent="0.3">
      <c r="A204" s="736" t="s">
        <v>3151</v>
      </c>
      <c r="B204" s="737" t="s">
        <v>2845</v>
      </c>
      <c r="C204" s="737" t="s">
        <v>3250</v>
      </c>
      <c r="D204" s="737" t="s">
        <v>1535</v>
      </c>
      <c r="E204" s="737" t="s">
        <v>2847</v>
      </c>
      <c r="F204" s="740"/>
      <c r="G204" s="740"/>
      <c r="H204" s="753">
        <v>0</v>
      </c>
      <c r="I204" s="740">
        <v>11</v>
      </c>
      <c r="J204" s="740">
        <v>15241.82</v>
      </c>
      <c r="K204" s="753">
        <v>1</v>
      </c>
      <c r="L204" s="740">
        <v>11</v>
      </c>
      <c r="M204" s="741">
        <v>15241.82</v>
      </c>
    </row>
    <row r="205" spans="1:13" ht="14.4" customHeight="1" x14ac:dyDescent="0.3">
      <c r="A205" s="736" t="s">
        <v>3151</v>
      </c>
      <c r="B205" s="737" t="s">
        <v>2845</v>
      </c>
      <c r="C205" s="737" t="s">
        <v>1667</v>
      </c>
      <c r="D205" s="737" t="s">
        <v>1535</v>
      </c>
      <c r="E205" s="737" t="s">
        <v>2847</v>
      </c>
      <c r="F205" s="740"/>
      <c r="G205" s="740"/>
      <c r="H205" s="753">
        <v>0</v>
      </c>
      <c r="I205" s="740">
        <v>8</v>
      </c>
      <c r="J205" s="740">
        <v>11084.96</v>
      </c>
      <c r="K205" s="753">
        <v>1</v>
      </c>
      <c r="L205" s="740">
        <v>8</v>
      </c>
      <c r="M205" s="741">
        <v>11084.96</v>
      </c>
    </row>
    <row r="206" spans="1:13" ht="14.4" customHeight="1" x14ac:dyDescent="0.3">
      <c r="A206" s="736" t="s">
        <v>3151</v>
      </c>
      <c r="B206" s="737" t="s">
        <v>2850</v>
      </c>
      <c r="C206" s="737" t="s">
        <v>1643</v>
      </c>
      <c r="D206" s="737" t="s">
        <v>2851</v>
      </c>
      <c r="E206" s="737" t="s">
        <v>2852</v>
      </c>
      <c r="F206" s="740"/>
      <c r="G206" s="740"/>
      <c r="H206" s="753">
        <v>0</v>
      </c>
      <c r="I206" s="740">
        <v>4</v>
      </c>
      <c r="J206" s="740">
        <v>373.72</v>
      </c>
      <c r="K206" s="753">
        <v>1</v>
      </c>
      <c r="L206" s="740">
        <v>4</v>
      </c>
      <c r="M206" s="741">
        <v>373.72</v>
      </c>
    </row>
    <row r="207" spans="1:13" ht="14.4" customHeight="1" x14ac:dyDescent="0.3">
      <c r="A207" s="736" t="s">
        <v>3151</v>
      </c>
      <c r="B207" s="737" t="s">
        <v>2856</v>
      </c>
      <c r="C207" s="737" t="s">
        <v>4660</v>
      </c>
      <c r="D207" s="737" t="s">
        <v>2857</v>
      </c>
      <c r="E207" s="737" t="s">
        <v>4661</v>
      </c>
      <c r="F207" s="740"/>
      <c r="G207" s="740"/>
      <c r="H207" s="753"/>
      <c r="I207" s="740">
        <v>2</v>
      </c>
      <c r="J207" s="740">
        <v>0</v>
      </c>
      <c r="K207" s="753"/>
      <c r="L207" s="740">
        <v>2</v>
      </c>
      <c r="M207" s="741">
        <v>0</v>
      </c>
    </row>
    <row r="208" spans="1:13" ht="14.4" customHeight="1" x14ac:dyDescent="0.3">
      <c r="A208" s="736" t="s">
        <v>3151</v>
      </c>
      <c r="B208" s="737" t="s">
        <v>2864</v>
      </c>
      <c r="C208" s="737" t="s">
        <v>2274</v>
      </c>
      <c r="D208" s="737" t="s">
        <v>2865</v>
      </c>
      <c r="E208" s="737" t="s">
        <v>3018</v>
      </c>
      <c r="F208" s="740"/>
      <c r="G208" s="740"/>
      <c r="H208" s="753">
        <v>0</v>
      </c>
      <c r="I208" s="740">
        <v>2</v>
      </c>
      <c r="J208" s="740">
        <v>469.82</v>
      </c>
      <c r="K208" s="753">
        <v>1</v>
      </c>
      <c r="L208" s="740">
        <v>2</v>
      </c>
      <c r="M208" s="741">
        <v>469.82</v>
      </c>
    </row>
    <row r="209" spans="1:13" ht="14.4" customHeight="1" x14ac:dyDescent="0.3">
      <c r="A209" s="736" t="s">
        <v>3151</v>
      </c>
      <c r="B209" s="737" t="s">
        <v>2867</v>
      </c>
      <c r="C209" s="737" t="s">
        <v>4656</v>
      </c>
      <c r="D209" s="737" t="s">
        <v>4594</v>
      </c>
      <c r="E209" s="737" t="s">
        <v>4657</v>
      </c>
      <c r="F209" s="740"/>
      <c r="G209" s="740"/>
      <c r="H209" s="753">
        <v>0</v>
      </c>
      <c r="I209" s="740">
        <v>4</v>
      </c>
      <c r="J209" s="740">
        <v>219.92</v>
      </c>
      <c r="K209" s="753">
        <v>1</v>
      </c>
      <c r="L209" s="740">
        <v>4</v>
      </c>
      <c r="M209" s="741">
        <v>219.92</v>
      </c>
    </row>
    <row r="210" spans="1:13" ht="14.4" customHeight="1" x14ac:dyDescent="0.3">
      <c r="A210" s="736" t="s">
        <v>3151</v>
      </c>
      <c r="B210" s="737" t="s">
        <v>4815</v>
      </c>
      <c r="C210" s="737" t="s">
        <v>3497</v>
      </c>
      <c r="D210" s="737" t="s">
        <v>3498</v>
      </c>
      <c r="E210" s="737" t="s">
        <v>3499</v>
      </c>
      <c r="F210" s="740"/>
      <c r="G210" s="740"/>
      <c r="H210" s="753">
        <v>0</v>
      </c>
      <c r="I210" s="740">
        <v>6</v>
      </c>
      <c r="J210" s="740">
        <v>3302.34</v>
      </c>
      <c r="K210" s="753">
        <v>1</v>
      </c>
      <c r="L210" s="740">
        <v>6</v>
      </c>
      <c r="M210" s="741">
        <v>3302.34</v>
      </c>
    </row>
    <row r="211" spans="1:13" ht="14.4" customHeight="1" x14ac:dyDescent="0.3">
      <c r="A211" s="736" t="s">
        <v>3151</v>
      </c>
      <c r="B211" s="737" t="s">
        <v>2937</v>
      </c>
      <c r="C211" s="737" t="s">
        <v>1531</v>
      </c>
      <c r="D211" s="737" t="s">
        <v>2938</v>
      </c>
      <c r="E211" s="737" t="s">
        <v>2939</v>
      </c>
      <c r="F211" s="740"/>
      <c r="G211" s="740"/>
      <c r="H211" s="753"/>
      <c r="I211" s="740">
        <v>4</v>
      </c>
      <c r="J211" s="740">
        <v>0</v>
      </c>
      <c r="K211" s="753"/>
      <c r="L211" s="740">
        <v>4</v>
      </c>
      <c r="M211" s="741">
        <v>0</v>
      </c>
    </row>
    <row r="212" spans="1:13" ht="14.4" customHeight="1" x14ac:dyDescent="0.3">
      <c r="A212" s="736" t="s">
        <v>3151</v>
      </c>
      <c r="B212" s="737" t="s">
        <v>2949</v>
      </c>
      <c r="C212" s="737" t="s">
        <v>2358</v>
      </c>
      <c r="D212" s="737" t="s">
        <v>3057</v>
      </c>
      <c r="E212" s="737" t="s">
        <v>2951</v>
      </c>
      <c r="F212" s="740"/>
      <c r="G212" s="740"/>
      <c r="H212" s="753">
        <v>0</v>
      </c>
      <c r="I212" s="740">
        <v>2</v>
      </c>
      <c r="J212" s="740">
        <v>18.8</v>
      </c>
      <c r="K212" s="753">
        <v>1</v>
      </c>
      <c r="L212" s="740">
        <v>2</v>
      </c>
      <c r="M212" s="741">
        <v>18.8</v>
      </c>
    </row>
    <row r="213" spans="1:13" ht="14.4" customHeight="1" x14ac:dyDescent="0.3">
      <c r="A213" s="736" t="s">
        <v>3151</v>
      </c>
      <c r="B213" s="737" t="s">
        <v>2949</v>
      </c>
      <c r="C213" s="737" t="s">
        <v>580</v>
      </c>
      <c r="D213" s="737" t="s">
        <v>581</v>
      </c>
      <c r="E213" s="737" t="s">
        <v>2950</v>
      </c>
      <c r="F213" s="740">
        <v>2</v>
      </c>
      <c r="G213" s="740">
        <v>9.4</v>
      </c>
      <c r="H213" s="753">
        <v>1</v>
      </c>
      <c r="I213" s="740"/>
      <c r="J213" s="740"/>
      <c r="K213" s="753">
        <v>0</v>
      </c>
      <c r="L213" s="740">
        <v>2</v>
      </c>
      <c r="M213" s="741">
        <v>9.4</v>
      </c>
    </row>
    <row r="214" spans="1:13" ht="14.4" customHeight="1" x14ac:dyDescent="0.3">
      <c r="A214" s="736" t="s">
        <v>3151</v>
      </c>
      <c r="B214" s="737" t="s">
        <v>2959</v>
      </c>
      <c r="C214" s="737" t="s">
        <v>3476</v>
      </c>
      <c r="D214" s="737" t="s">
        <v>1602</v>
      </c>
      <c r="E214" s="737" t="s">
        <v>2883</v>
      </c>
      <c r="F214" s="740"/>
      <c r="G214" s="740"/>
      <c r="H214" s="753">
        <v>0</v>
      </c>
      <c r="I214" s="740">
        <v>2</v>
      </c>
      <c r="J214" s="740">
        <v>170.32</v>
      </c>
      <c r="K214" s="753">
        <v>1</v>
      </c>
      <c r="L214" s="740">
        <v>2</v>
      </c>
      <c r="M214" s="741">
        <v>170.32</v>
      </c>
    </row>
    <row r="215" spans="1:13" ht="14.4" customHeight="1" x14ac:dyDescent="0.3">
      <c r="A215" s="736" t="s">
        <v>3151</v>
      </c>
      <c r="B215" s="737" t="s">
        <v>4825</v>
      </c>
      <c r="C215" s="737" t="s">
        <v>4440</v>
      </c>
      <c r="D215" s="737" t="s">
        <v>4441</v>
      </c>
      <c r="E215" s="737" t="s">
        <v>3578</v>
      </c>
      <c r="F215" s="740"/>
      <c r="G215" s="740"/>
      <c r="H215" s="753">
        <v>0</v>
      </c>
      <c r="I215" s="740">
        <v>4</v>
      </c>
      <c r="J215" s="740">
        <v>491.84</v>
      </c>
      <c r="K215" s="753">
        <v>1</v>
      </c>
      <c r="L215" s="740">
        <v>4</v>
      </c>
      <c r="M215" s="741">
        <v>491.84</v>
      </c>
    </row>
    <row r="216" spans="1:13" ht="14.4" customHeight="1" x14ac:dyDescent="0.3">
      <c r="A216" s="736" t="s">
        <v>3151</v>
      </c>
      <c r="B216" s="737" t="s">
        <v>3066</v>
      </c>
      <c r="C216" s="737" t="s">
        <v>2247</v>
      </c>
      <c r="D216" s="737" t="s">
        <v>2248</v>
      </c>
      <c r="E216" s="737" t="s">
        <v>2960</v>
      </c>
      <c r="F216" s="740"/>
      <c r="G216" s="740"/>
      <c r="H216" s="753">
        <v>0</v>
      </c>
      <c r="I216" s="740">
        <v>2</v>
      </c>
      <c r="J216" s="740">
        <v>138.32</v>
      </c>
      <c r="K216" s="753">
        <v>1</v>
      </c>
      <c r="L216" s="740">
        <v>2</v>
      </c>
      <c r="M216" s="741">
        <v>138.32</v>
      </c>
    </row>
    <row r="217" spans="1:13" ht="14.4" customHeight="1" x14ac:dyDescent="0.3">
      <c r="A217" s="736" t="s">
        <v>3151</v>
      </c>
      <c r="B217" s="737" t="s">
        <v>2975</v>
      </c>
      <c r="C217" s="737" t="s">
        <v>4648</v>
      </c>
      <c r="D217" s="737" t="s">
        <v>4363</v>
      </c>
      <c r="E217" s="737" t="s">
        <v>3470</v>
      </c>
      <c r="F217" s="740">
        <v>2</v>
      </c>
      <c r="G217" s="740">
        <v>414.9</v>
      </c>
      <c r="H217" s="753">
        <v>1</v>
      </c>
      <c r="I217" s="740"/>
      <c r="J217" s="740"/>
      <c r="K217" s="753">
        <v>0</v>
      </c>
      <c r="L217" s="740">
        <v>2</v>
      </c>
      <c r="M217" s="741">
        <v>414.9</v>
      </c>
    </row>
    <row r="218" spans="1:13" ht="14.4" customHeight="1" x14ac:dyDescent="0.3">
      <c r="A218" s="736" t="s">
        <v>3151</v>
      </c>
      <c r="B218" s="737" t="s">
        <v>2825</v>
      </c>
      <c r="C218" s="737" t="s">
        <v>1611</v>
      </c>
      <c r="D218" s="737" t="s">
        <v>2826</v>
      </c>
      <c r="E218" s="737" t="s">
        <v>2827</v>
      </c>
      <c r="F218" s="740"/>
      <c r="G218" s="740"/>
      <c r="H218" s="753">
        <v>0</v>
      </c>
      <c r="I218" s="740">
        <v>1</v>
      </c>
      <c r="J218" s="740">
        <v>133.94</v>
      </c>
      <c r="K218" s="753">
        <v>1</v>
      </c>
      <c r="L218" s="740">
        <v>1</v>
      </c>
      <c r="M218" s="741">
        <v>133.94</v>
      </c>
    </row>
    <row r="219" spans="1:13" ht="14.4" customHeight="1" x14ac:dyDescent="0.3">
      <c r="A219" s="736" t="s">
        <v>3152</v>
      </c>
      <c r="B219" s="737" t="s">
        <v>2828</v>
      </c>
      <c r="C219" s="737" t="s">
        <v>2293</v>
      </c>
      <c r="D219" s="737" t="s">
        <v>2986</v>
      </c>
      <c r="E219" s="737" t="s">
        <v>2987</v>
      </c>
      <c r="F219" s="740"/>
      <c r="G219" s="740"/>
      <c r="H219" s="753">
        <v>0</v>
      </c>
      <c r="I219" s="740">
        <v>2</v>
      </c>
      <c r="J219" s="740">
        <v>1337.08</v>
      </c>
      <c r="K219" s="753">
        <v>1</v>
      </c>
      <c r="L219" s="740">
        <v>2</v>
      </c>
      <c r="M219" s="741">
        <v>1337.08</v>
      </c>
    </row>
    <row r="220" spans="1:13" ht="14.4" customHeight="1" x14ac:dyDescent="0.3">
      <c r="A220" s="736" t="s">
        <v>3152</v>
      </c>
      <c r="B220" s="737" t="s">
        <v>2837</v>
      </c>
      <c r="C220" s="737" t="s">
        <v>1615</v>
      </c>
      <c r="D220" s="737" t="s">
        <v>1616</v>
      </c>
      <c r="E220" s="737" t="s">
        <v>2838</v>
      </c>
      <c r="F220" s="740"/>
      <c r="G220" s="740"/>
      <c r="H220" s="753"/>
      <c r="I220" s="740">
        <v>2</v>
      </c>
      <c r="J220" s="740">
        <v>0</v>
      </c>
      <c r="K220" s="753"/>
      <c r="L220" s="740">
        <v>2</v>
      </c>
      <c r="M220" s="741">
        <v>0</v>
      </c>
    </row>
    <row r="221" spans="1:13" ht="14.4" customHeight="1" x14ac:dyDescent="0.3">
      <c r="A221" s="736" t="s">
        <v>3152</v>
      </c>
      <c r="B221" s="737" t="s">
        <v>2845</v>
      </c>
      <c r="C221" s="737" t="s">
        <v>3250</v>
      </c>
      <c r="D221" s="737" t="s">
        <v>1535</v>
      </c>
      <c r="E221" s="737" t="s">
        <v>2847</v>
      </c>
      <c r="F221" s="740"/>
      <c r="G221" s="740"/>
      <c r="H221" s="753">
        <v>0</v>
      </c>
      <c r="I221" s="740">
        <v>6</v>
      </c>
      <c r="J221" s="740">
        <v>8313.7199999999993</v>
      </c>
      <c r="K221" s="753">
        <v>1</v>
      </c>
      <c r="L221" s="740">
        <v>6</v>
      </c>
      <c r="M221" s="741">
        <v>8313.7199999999993</v>
      </c>
    </row>
    <row r="222" spans="1:13" ht="14.4" customHeight="1" x14ac:dyDescent="0.3">
      <c r="A222" s="736" t="s">
        <v>3152</v>
      </c>
      <c r="B222" s="737" t="s">
        <v>2870</v>
      </c>
      <c r="C222" s="737" t="s">
        <v>4735</v>
      </c>
      <c r="D222" s="737" t="s">
        <v>4736</v>
      </c>
      <c r="E222" s="737" t="s">
        <v>4737</v>
      </c>
      <c r="F222" s="740">
        <v>2</v>
      </c>
      <c r="G222" s="740">
        <v>659.76</v>
      </c>
      <c r="H222" s="753">
        <v>1</v>
      </c>
      <c r="I222" s="740"/>
      <c r="J222" s="740"/>
      <c r="K222" s="753">
        <v>0</v>
      </c>
      <c r="L222" s="740">
        <v>2</v>
      </c>
      <c r="M222" s="741">
        <v>659.76</v>
      </c>
    </row>
    <row r="223" spans="1:13" ht="14.4" customHeight="1" x14ac:dyDescent="0.3">
      <c r="A223" s="736" t="s">
        <v>3152</v>
      </c>
      <c r="B223" s="737" t="s">
        <v>2888</v>
      </c>
      <c r="C223" s="737" t="s">
        <v>4194</v>
      </c>
      <c r="D223" s="737" t="s">
        <v>4195</v>
      </c>
      <c r="E223" s="737" t="s">
        <v>4196</v>
      </c>
      <c r="F223" s="740"/>
      <c r="G223" s="740"/>
      <c r="H223" s="753">
        <v>0</v>
      </c>
      <c r="I223" s="740">
        <v>2</v>
      </c>
      <c r="J223" s="740">
        <v>158.06</v>
      </c>
      <c r="K223" s="753">
        <v>1</v>
      </c>
      <c r="L223" s="740">
        <v>2</v>
      </c>
      <c r="M223" s="741">
        <v>158.06</v>
      </c>
    </row>
    <row r="224" spans="1:13" ht="14.4" customHeight="1" x14ac:dyDescent="0.3">
      <c r="A224" s="736" t="s">
        <v>3152</v>
      </c>
      <c r="B224" s="737" t="s">
        <v>2915</v>
      </c>
      <c r="C224" s="737" t="s">
        <v>1647</v>
      </c>
      <c r="D224" s="737" t="s">
        <v>2916</v>
      </c>
      <c r="E224" s="737" t="s">
        <v>2917</v>
      </c>
      <c r="F224" s="740"/>
      <c r="G224" s="740"/>
      <c r="H224" s="753">
        <v>0</v>
      </c>
      <c r="I224" s="740">
        <v>20</v>
      </c>
      <c r="J224" s="740">
        <v>10046.200000000003</v>
      </c>
      <c r="K224" s="753">
        <v>1</v>
      </c>
      <c r="L224" s="740">
        <v>20</v>
      </c>
      <c r="M224" s="741">
        <v>10046.200000000003</v>
      </c>
    </row>
    <row r="225" spans="1:13" ht="14.4" customHeight="1" x14ac:dyDescent="0.3">
      <c r="A225" s="736" t="s">
        <v>3152</v>
      </c>
      <c r="B225" s="737" t="s">
        <v>4815</v>
      </c>
      <c r="C225" s="737" t="s">
        <v>3497</v>
      </c>
      <c r="D225" s="737" t="s">
        <v>3498</v>
      </c>
      <c r="E225" s="737" t="s">
        <v>3499</v>
      </c>
      <c r="F225" s="740"/>
      <c r="G225" s="740"/>
      <c r="H225" s="753">
        <v>0</v>
      </c>
      <c r="I225" s="740">
        <v>18</v>
      </c>
      <c r="J225" s="740">
        <v>9907.02</v>
      </c>
      <c r="K225" s="753">
        <v>1</v>
      </c>
      <c r="L225" s="740">
        <v>18</v>
      </c>
      <c r="M225" s="741">
        <v>9907.02</v>
      </c>
    </row>
    <row r="226" spans="1:13" ht="14.4" customHeight="1" x14ac:dyDescent="0.3">
      <c r="A226" s="736" t="s">
        <v>3152</v>
      </c>
      <c r="B226" s="737" t="s">
        <v>2926</v>
      </c>
      <c r="C226" s="737" t="s">
        <v>588</v>
      </c>
      <c r="D226" s="737" t="s">
        <v>2932</v>
      </c>
      <c r="E226" s="737" t="s">
        <v>3303</v>
      </c>
      <c r="F226" s="740">
        <v>2</v>
      </c>
      <c r="G226" s="740">
        <v>969.5</v>
      </c>
      <c r="H226" s="753">
        <v>1</v>
      </c>
      <c r="I226" s="740"/>
      <c r="J226" s="740"/>
      <c r="K226" s="753">
        <v>0</v>
      </c>
      <c r="L226" s="740">
        <v>2</v>
      </c>
      <c r="M226" s="741">
        <v>969.5</v>
      </c>
    </row>
    <row r="227" spans="1:13" ht="14.4" customHeight="1" x14ac:dyDescent="0.3">
      <c r="A227" s="736" t="s">
        <v>3152</v>
      </c>
      <c r="B227" s="737" t="s">
        <v>2955</v>
      </c>
      <c r="C227" s="737" t="s">
        <v>3339</v>
      </c>
      <c r="D227" s="737" t="s">
        <v>1699</v>
      </c>
      <c r="E227" s="737" t="s">
        <v>3340</v>
      </c>
      <c r="F227" s="740"/>
      <c r="G227" s="740"/>
      <c r="H227" s="753"/>
      <c r="I227" s="740">
        <v>2</v>
      </c>
      <c r="J227" s="740">
        <v>0</v>
      </c>
      <c r="K227" s="753"/>
      <c r="L227" s="740">
        <v>2</v>
      </c>
      <c r="M227" s="741">
        <v>0</v>
      </c>
    </row>
    <row r="228" spans="1:13" ht="14.4" customHeight="1" x14ac:dyDescent="0.3">
      <c r="A228" s="736" t="s">
        <v>3152</v>
      </c>
      <c r="B228" s="737" t="s">
        <v>2959</v>
      </c>
      <c r="C228" s="737" t="s">
        <v>1601</v>
      </c>
      <c r="D228" s="737" t="s">
        <v>1602</v>
      </c>
      <c r="E228" s="737" t="s">
        <v>2883</v>
      </c>
      <c r="F228" s="740"/>
      <c r="G228" s="740"/>
      <c r="H228" s="753">
        <v>0</v>
      </c>
      <c r="I228" s="740">
        <v>6</v>
      </c>
      <c r="J228" s="740">
        <v>510.96</v>
      </c>
      <c r="K228" s="753">
        <v>1</v>
      </c>
      <c r="L228" s="740">
        <v>6</v>
      </c>
      <c r="M228" s="741">
        <v>510.96</v>
      </c>
    </row>
    <row r="229" spans="1:13" ht="14.4" customHeight="1" x14ac:dyDescent="0.3">
      <c r="A229" s="736" t="s">
        <v>3153</v>
      </c>
      <c r="B229" s="737" t="s">
        <v>2814</v>
      </c>
      <c r="C229" s="737" t="s">
        <v>1538</v>
      </c>
      <c r="D229" s="737" t="s">
        <v>1539</v>
      </c>
      <c r="E229" s="737" t="s">
        <v>2815</v>
      </c>
      <c r="F229" s="740"/>
      <c r="G229" s="740"/>
      <c r="H229" s="753">
        <v>0</v>
      </c>
      <c r="I229" s="740">
        <v>8</v>
      </c>
      <c r="J229" s="740">
        <v>333.04</v>
      </c>
      <c r="K229" s="753">
        <v>1</v>
      </c>
      <c r="L229" s="740">
        <v>8</v>
      </c>
      <c r="M229" s="741">
        <v>333.04</v>
      </c>
    </row>
    <row r="230" spans="1:13" ht="14.4" customHeight="1" x14ac:dyDescent="0.3">
      <c r="A230" s="736" t="s">
        <v>3153</v>
      </c>
      <c r="B230" s="737" t="s">
        <v>2828</v>
      </c>
      <c r="C230" s="737" t="s">
        <v>2293</v>
      </c>
      <c r="D230" s="737" t="s">
        <v>2986</v>
      </c>
      <c r="E230" s="737" t="s">
        <v>2987</v>
      </c>
      <c r="F230" s="740"/>
      <c r="G230" s="740"/>
      <c r="H230" s="753">
        <v>0</v>
      </c>
      <c r="I230" s="740">
        <v>4</v>
      </c>
      <c r="J230" s="740">
        <v>2674.16</v>
      </c>
      <c r="K230" s="753">
        <v>1</v>
      </c>
      <c r="L230" s="740">
        <v>4</v>
      </c>
      <c r="M230" s="741">
        <v>2674.16</v>
      </c>
    </row>
    <row r="231" spans="1:13" ht="14.4" customHeight="1" x14ac:dyDescent="0.3">
      <c r="A231" s="736" t="s">
        <v>3153</v>
      </c>
      <c r="B231" s="737" t="s">
        <v>2828</v>
      </c>
      <c r="C231" s="737" t="s">
        <v>3267</v>
      </c>
      <c r="D231" s="737" t="s">
        <v>1686</v>
      </c>
      <c r="E231" s="737" t="s">
        <v>2829</v>
      </c>
      <c r="F231" s="740"/>
      <c r="G231" s="740"/>
      <c r="H231" s="753">
        <v>0</v>
      </c>
      <c r="I231" s="740">
        <v>2</v>
      </c>
      <c r="J231" s="740">
        <v>1337.08</v>
      </c>
      <c r="K231" s="753">
        <v>1</v>
      </c>
      <c r="L231" s="740">
        <v>2</v>
      </c>
      <c r="M231" s="741">
        <v>1337.08</v>
      </c>
    </row>
    <row r="232" spans="1:13" ht="14.4" customHeight="1" x14ac:dyDescent="0.3">
      <c r="A232" s="736" t="s">
        <v>3153</v>
      </c>
      <c r="B232" s="737" t="s">
        <v>4826</v>
      </c>
      <c r="C232" s="737" t="s">
        <v>3878</v>
      </c>
      <c r="D232" s="737" t="s">
        <v>3879</v>
      </c>
      <c r="E232" s="737" t="s">
        <v>3880</v>
      </c>
      <c r="F232" s="740"/>
      <c r="G232" s="740"/>
      <c r="H232" s="753">
        <v>0</v>
      </c>
      <c r="I232" s="740">
        <v>2</v>
      </c>
      <c r="J232" s="740">
        <v>1337.08</v>
      </c>
      <c r="K232" s="753">
        <v>1</v>
      </c>
      <c r="L232" s="740">
        <v>2</v>
      </c>
      <c r="M232" s="741">
        <v>1337.08</v>
      </c>
    </row>
    <row r="233" spans="1:13" ht="14.4" customHeight="1" x14ac:dyDescent="0.3">
      <c r="A233" s="736" t="s">
        <v>3153</v>
      </c>
      <c r="B233" s="737" t="s">
        <v>2845</v>
      </c>
      <c r="C233" s="737" t="s">
        <v>3317</v>
      </c>
      <c r="D233" s="737" t="s">
        <v>1673</v>
      </c>
      <c r="E233" s="737" t="s">
        <v>2848</v>
      </c>
      <c r="F233" s="740"/>
      <c r="G233" s="740"/>
      <c r="H233" s="753">
        <v>0</v>
      </c>
      <c r="I233" s="740">
        <v>2</v>
      </c>
      <c r="J233" s="740">
        <v>981.78</v>
      </c>
      <c r="K233" s="753">
        <v>1</v>
      </c>
      <c r="L233" s="740">
        <v>2</v>
      </c>
      <c r="M233" s="741">
        <v>981.78</v>
      </c>
    </row>
    <row r="234" spans="1:13" ht="14.4" customHeight="1" x14ac:dyDescent="0.3">
      <c r="A234" s="736" t="s">
        <v>3153</v>
      </c>
      <c r="B234" s="737" t="s">
        <v>2845</v>
      </c>
      <c r="C234" s="737" t="s">
        <v>2221</v>
      </c>
      <c r="D234" s="737" t="s">
        <v>1673</v>
      </c>
      <c r="E234" s="737" t="s">
        <v>2997</v>
      </c>
      <c r="F234" s="740"/>
      <c r="G234" s="740"/>
      <c r="H234" s="753">
        <v>0</v>
      </c>
      <c r="I234" s="740">
        <v>6</v>
      </c>
      <c r="J234" s="740">
        <v>5542.4400000000005</v>
      </c>
      <c r="K234" s="753">
        <v>1</v>
      </c>
      <c r="L234" s="740">
        <v>6</v>
      </c>
      <c r="M234" s="741">
        <v>5542.4400000000005</v>
      </c>
    </row>
    <row r="235" spans="1:13" ht="14.4" customHeight="1" x14ac:dyDescent="0.3">
      <c r="A235" s="736" t="s">
        <v>3153</v>
      </c>
      <c r="B235" s="737" t="s">
        <v>2845</v>
      </c>
      <c r="C235" s="737" t="s">
        <v>3250</v>
      </c>
      <c r="D235" s="737" t="s">
        <v>1535</v>
      </c>
      <c r="E235" s="737" t="s">
        <v>2847</v>
      </c>
      <c r="F235" s="740"/>
      <c r="G235" s="740"/>
      <c r="H235" s="753">
        <v>0</v>
      </c>
      <c r="I235" s="740">
        <v>14</v>
      </c>
      <c r="J235" s="740">
        <v>19398.68</v>
      </c>
      <c r="K235" s="753">
        <v>1</v>
      </c>
      <c r="L235" s="740">
        <v>14</v>
      </c>
      <c r="M235" s="741">
        <v>19398.68</v>
      </c>
    </row>
    <row r="236" spans="1:13" ht="14.4" customHeight="1" x14ac:dyDescent="0.3">
      <c r="A236" s="736" t="s">
        <v>3153</v>
      </c>
      <c r="B236" s="737" t="s">
        <v>2845</v>
      </c>
      <c r="C236" s="737" t="s">
        <v>1534</v>
      </c>
      <c r="D236" s="737" t="s">
        <v>1535</v>
      </c>
      <c r="E236" s="737" t="s">
        <v>2849</v>
      </c>
      <c r="F236" s="740"/>
      <c r="G236" s="740"/>
      <c r="H236" s="753">
        <v>0</v>
      </c>
      <c r="I236" s="740">
        <v>1</v>
      </c>
      <c r="J236" s="740">
        <v>1847.49</v>
      </c>
      <c r="K236" s="753">
        <v>1</v>
      </c>
      <c r="L236" s="740">
        <v>1</v>
      </c>
      <c r="M236" s="741">
        <v>1847.49</v>
      </c>
    </row>
    <row r="237" spans="1:13" ht="14.4" customHeight="1" x14ac:dyDescent="0.3">
      <c r="A237" s="736" t="s">
        <v>3153</v>
      </c>
      <c r="B237" s="737" t="s">
        <v>2864</v>
      </c>
      <c r="C237" s="737" t="s">
        <v>2274</v>
      </c>
      <c r="D237" s="737" t="s">
        <v>2865</v>
      </c>
      <c r="E237" s="737" t="s">
        <v>3018</v>
      </c>
      <c r="F237" s="740"/>
      <c r="G237" s="740"/>
      <c r="H237" s="753">
        <v>0</v>
      </c>
      <c r="I237" s="740">
        <v>1</v>
      </c>
      <c r="J237" s="740">
        <v>234.91</v>
      </c>
      <c r="K237" s="753">
        <v>1</v>
      </c>
      <c r="L237" s="740">
        <v>1</v>
      </c>
      <c r="M237" s="741">
        <v>234.91</v>
      </c>
    </row>
    <row r="238" spans="1:13" ht="14.4" customHeight="1" x14ac:dyDescent="0.3">
      <c r="A238" s="736" t="s">
        <v>3153</v>
      </c>
      <c r="B238" s="737" t="s">
        <v>2875</v>
      </c>
      <c r="C238" s="737" t="s">
        <v>3859</v>
      </c>
      <c r="D238" s="737" t="s">
        <v>2876</v>
      </c>
      <c r="E238" s="737" t="s">
        <v>2958</v>
      </c>
      <c r="F238" s="740"/>
      <c r="G238" s="740"/>
      <c r="H238" s="753">
        <v>0</v>
      </c>
      <c r="I238" s="740">
        <v>1</v>
      </c>
      <c r="J238" s="740">
        <v>196.21</v>
      </c>
      <c r="K238" s="753">
        <v>1</v>
      </c>
      <c r="L238" s="740">
        <v>1</v>
      </c>
      <c r="M238" s="741">
        <v>196.21</v>
      </c>
    </row>
    <row r="239" spans="1:13" ht="14.4" customHeight="1" x14ac:dyDescent="0.3">
      <c r="A239" s="736" t="s">
        <v>3153</v>
      </c>
      <c r="B239" s="737" t="s">
        <v>4813</v>
      </c>
      <c r="C239" s="737" t="s">
        <v>3621</v>
      </c>
      <c r="D239" s="737" t="s">
        <v>3622</v>
      </c>
      <c r="E239" s="737" t="s">
        <v>3623</v>
      </c>
      <c r="F239" s="740"/>
      <c r="G239" s="740"/>
      <c r="H239" s="753">
        <v>0</v>
      </c>
      <c r="I239" s="740">
        <v>6</v>
      </c>
      <c r="J239" s="740">
        <v>22134.66</v>
      </c>
      <c r="K239" s="753">
        <v>1</v>
      </c>
      <c r="L239" s="740">
        <v>6</v>
      </c>
      <c r="M239" s="741">
        <v>22134.66</v>
      </c>
    </row>
    <row r="240" spans="1:13" ht="14.4" customHeight="1" x14ac:dyDescent="0.3">
      <c r="A240" s="736" t="s">
        <v>3153</v>
      </c>
      <c r="B240" s="737" t="s">
        <v>4813</v>
      </c>
      <c r="C240" s="737" t="s">
        <v>3886</v>
      </c>
      <c r="D240" s="737" t="s">
        <v>3622</v>
      </c>
      <c r="E240" s="737" t="s">
        <v>3887</v>
      </c>
      <c r="F240" s="740"/>
      <c r="G240" s="740"/>
      <c r="H240" s="753">
        <v>0</v>
      </c>
      <c r="I240" s="740">
        <v>14</v>
      </c>
      <c r="J240" s="740">
        <v>51647.54</v>
      </c>
      <c r="K240" s="753">
        <v>1</v>
      </c>
      <c r="L240" s="740">
        <v>14</v>
      </c>
      <c r="M240" s="741">
        <v>51647.54</v>
      </c>
    </row>
    <row r="241" spans="1:13" ht="14.4" customHeight="1" x14ac:dyDescent="0.3">
      <c r="A241" s="736" t="s">
        <v>3153</v>
      </c>
      <c r="B241" s="737" t="s">
        <v>4813</v>
      </c>
      <c r="C241" s="737" t="s">
        <v>3888</v>
      </c>
      <c r="D241" s="737" t="s">
        <v>3622</v>
      </c>
      <c r="E241" s="737" t="s">
        <v>3889</v>
      </c>
      <c r="F241" s="740"/>
      <c r="G241" s="740"/>
      <c r="H241" s="753"/>
      <c r="I241" s="740">
        <v>2</v>
      </c>
      <c r="J241" s="740">
        <v>0</v>
      </c>
      <c r="K241" s="753"/>
      <c r="L241" s="740">
        <v>2</v>
      </c>
      <c r="M241" s="741">
        <v>0</v>
      </c>
    </row>
    <row r="242" spans="1:13" ht="14.4" customHeight="1" x14ac:dyDescent="0.3">
      <c r="A242" s="736" t="s">
        <v>3153</v>
      </c>
      <c r="B242" s="737" t="s">
        <v>2915</v>
      </c>
      <c r="C242" s="737" t="s">
        <v>3912</v>
      </c>
      <c r="D242" s="737" t="s">
        <v>2916</v>
      </c>
      <c r="E242" s="737" t="s">
        <v>3015</v>
      </c>
      <c r="F242" s="740"/>
      <c r="G242" s="740"/>
      <c r="H242" s="753"/>
      <c r="I242" s="740">
        <v>26</v>
      </c>
      <c r="J242" s="740">
        <v>0</v>
      </c>
      <c r="K242" s="753"/>
      <c r="L242" s="740">
        <v>26</v>
      </c>
      <c r="M242" s="741">
        <v>0</v>
      </c>
    </row>
    <row r="243" spans="1:13" ht="14.4" customHeight="1" x14ac:dyDescent="0.3">
      <c r="A243" s="736" t="s">
        <v>3153</v>
      </c>
      <c r="B243" s="737" t="s">
        <v>2915</v>
      </c>
      <c r="C243" s="737" t="s">
        <v>1647</v>
      </c>
      <c r="D243" s="737" t="s">
        <v>2916</v>
      </c>
      <c r="E243" s="737" t="s">
        <v>2917</v>
      </c>
      <c r="F243" s="740"/>
      <c r="G243" s="740"/>
      <c r="H243" s="753">
        <v>0</v>
      </c>
      <c r="I243" s="740">
        <v>204</v>
      </c>
      <c r="J243" s="740">
        <v>102471.23999999998</v>
      </c>
      <c r="K243" s="753">
        <v>1</v>
      </c>
      <c r="L243" s="740">
        <v>204</v>
      </c>
      <c r="M243" s="741">
        <v>102471.23999999998</v>
      </c>
    </row>
    <row r="244" spans="1:13" ht="14.4" customHeight="1" x14ac:dyDescent="0.3">
      <c r="A244" s="736" t="s">
        <v>3153</v>
      </c>
      <c r="B244" s="737" t="s">
        <v>4814</v>
      </c>
      <c r="C244" s="737" t="s">
        <v>3854</v>
      </c>
      <c r="D244" s="737" t="s">
        <v>3855</v>
      </c>
      <c r="E244" s="737" t="s">
        <v>3572</v>
      </c>
      <c r="F244" s="740">
        <v>12</v>
      </c>
      <c r="G244" s="740">
        <v>6164.4000000000005</v>
      </c>
      <c r="H244" s="753">
        <v>1</v>
      </c>
      <c r="I244" s="740"/>
      <c r="J244" s="740"/>
      <c r="K244" s="753">
        <v>0</v>
      </c>
      <c r="L244" s="740">
        <v>12</v>
      </c>
      <c r="M244" s="741">
        <v>6164.4000000000005</v>
      </c>
    </row>
    <row r="245" spans="1:13" ht="14.4" customHeight="1" x14ac:dyDescent="0.3">
      <c r="A245" s="736" t="s">
        <v>3153</v>
      </c>
      <c r="B245" s="737" t="s">
        <v>4814</v>
      </c>
      <c r="C245" s="737" t="s">
        <v>3570</v>
      </c>
      <c r="D245" s="737" t="s">
        <v>3571</v>
      </c>
      <c r="E245" s="737" t="s">
        <v>3572</v>
      </c>
      <c r="F245" s="740"/>
      <c r="G245" s="740"/>
      <c r="H245" s="753">
        <v>0</v>
      </c>
      <c r="I245" s="740">
        <v>35</v>
      </c>
      <c r="J245" s="740">
        <v>17979.5</v>
      </c>
      <c r="K245" s="753">
        <v>1</v>
      </c>
      <c r="L245" s="740">
        <v>35</v>
      </c>
      <c r="M245" s="741">
        <v>17979.5</v>
      </c>
    </row>
    <row r="246" spans="1:13" ht="14.4" customHeight="1" x14ac:dyDescent="0.3">
      <c r="A246" s="736" t="s">
        <v>3153</v>
      </c>
      <c r="B246" s="737" t="s">
        <v>4814</v>
      </c>
      <c r="C246" s="737" t="s">
        <v>3856</v>
      </c>
      <c r="D246" s="737" t="s">
        <v>3571</v>
      </c>
      <c r="E246" s="737" t="s">
        <v>3857</v>
      </c>
      <c r="F246" s="740"/>
      <c r="G246" s="740"/>
      <c r="H246" s="753">
        <v>0</v>
      </c>
      <c r="I246" s="740">
        <v>14</v>
      </c>
      <c r="J246" s="740">
        <v>25684.959999999999</v>
      </c>
      <c r="K246" s="753">
        <v>1</v>
      </c>
      <c r="L246" s="740">
        <v>14</v>
      </c>
      <c r="M246" s="741">
        <v>25684.959999999999</v>
      </c>
    </row>
    <row r="247" spans="1:13" ht="14.4" customHeight="1" x14ac:dyDescent="0.3">
      <c r="A247" s="736" t="s">
        <v>3153</v>
      </c>
      <c r="B247" s="737" t="s">
        <v>4815</v>
      </c>
      <c r="C247" s="737" t="s">
        <v>3632</v>
      </c>
      <c r="D247" s="737" t="s">
        <v>3633</v>
      </c>
      <c r="E247" s="737" t="s">
        <v>3634</v>
      </c>
      <c r="F247" s="740">
        <v>18</v>
      </c>
      <c r="G247" s="740">
        <v>9907.02</v>
      </c>
      <c r="H247" s="753">
        <v>1</v>
      </c>
      <c r="I247" s="740"/>
      <c r="J247" s="740"/>
      <c r="K247" s="753">
        <v>0</v>
      </c>
      <c r="L247" s="740">
        <v>18</v>
      </c>
      <c r="M247" s="741">
        <v>9907.02</v>
      </c>
    </row>
    <row r="248" spans="1:13" ht="14.4" customHeight="1" x14ac:dyDescent="0.3">
      <c r="A248" s="736" t="s">
        <v>3153</v>
      </c>
      <c r="B248" s="737" t="s">
        <v>4815</v>
      </c>
      <c r="C248" s="737" t="s">
        <v>3770</v>
      </c>
      <c r="D248" s="737" t="s">
        <v>3633</v>
      </c>
      <c r="E248" s="737" t="s">
        <v>3499</v>
      </c>
      <c r="F248" s="740">
        <v>6</v>
      </c>
      <c r="G248" s="740">
        <v>3302.34</v>
      </c>
      <c r="H248" s="753">
        <v>1</v>
      </c>
      <c r="I248" s="740"/>
      <c r="J248" s="740"/>
      <c r="K248" s="753">
        <v>0</v>
      </c>
      <c r="L248" s="740">
        <v>6</v>
      </c>
      <c r="M248" s="741">
        <v>3302.34</v>
      </c>
    </row>
    <row r="249" spans="1:13" ht="14.4" customHeight="1" x14ac:dyDescent="0.3">
      <c r="A249" s="736" t="s">
        <v>3153</v>
      </c>
      <c r="B249" s="737" t="s">
        <v>4815</v>
      </c>
      <c r="C249" s="737" t="s">
        <v>3497</v>
      </c>
      <c r="D249" s="737" t="s">
        <v>3498</v>
      </c>
      <c r="E249" s="737" t="s">
        <v>3499</v>
      </c>
      <c r="F249" s="740"/>
      <c r="G249" s="740"/>
      <c r="H249" s="753">
        <v>0</v>
      </c>
      <c r="I249" s="740">
        <v>1155</v>
      </c>
      <c r="J249" s="740">
        <v>635700.45000000135</v>
      </c>
      <c r="K249" s="753">
        <v>1</v>
      </c>
      <c r="L249" s="740">
        <v>1155</v>
      </c>
      <c r="M249" s="741">
        <v>635700.45000000135</v>
      </c>
    </row>
    <row r="250" spans="1:13" ht="14.4" customHeight="1" x14ac:dyDescent="0.3">
      <c r="A250" s="736" t="s">
        <v>3153</v>
      </c>
      <c r="B250" s="737" t="s">
        <v>4827</v>
      </c>
      <c r="C250" s="737" t="s">
        <v>3892</v>
      </c>
      <c r="D250" s="737" t="s">
        <v>3893</v>
      </c>
      <c r="E250" s="737" t="s">
        <v>3894</v>
      </c>
      <c r="F250" s="740"/>
      <c r="G250" s="740"/>
      <c r="H250" s="753">
        <v>0</v>
      </c>
      <c r="I250" s="740">
        <v>4</v>
      </c>
      <c r="J250" s="740">
        <v>387.36</v>
      </c>
      <c r="K250" s="753">
        <v>1</v>
      </c>
      <c r="L250" s="740">
        <v>4</v>
      </c>
      <c r="M250" s="741">
        <v>387.36</v>
      </c>
    </row>
    <row r="251" spans="1:13" ht="14.4" customHeight="1" x14ac:dyDescent="0.3">
      <c r="A251" s="736" t="s">
        <v>3153</v>
      </c>
      <c r="B251" s="737" t="s">
        <v>2921</v>
      </c>
      <c r="C251" s="737" t="s">
        <v>3644</v>
      </c>
      <c r="D251" s="737" t="s">
        <v>616</v>
      </c>
      <c r="E251" s="737" t="s">
        <v>2922</v>
      </c>
      <c r="F251" s="740"/>
      <c r="G251" s="740"/>
      <c r="H251" s="753">
        <v>0</v>
      </c>
      <c r="I251" s="740">
        <v>6</v>
      </c>
      <c r="J251" s="740">
        <v>290.52</v>
      </c>
      <c r="K251" s="753">
        <v>1</v>
      </c>
      <c r="L251" s="740">
        <v>6</v>
      </c>
      <c r="M251" s="741">
        <v>290.52</v>
      </c>
    </row>
    <row r="252" spans="1:13" ht="14.4" customHeight="1" x14ac:dyDescent="0.3">
      <c r="A252" s="736" t="s">
        <v>3153</v>
      </c>
      <c r="B252" s="737" t="s">
        <v>2926</v>
      </c>
      <c r="C252" s="737" t="s">
        <v>592</v>
      </c>
      <c r="D252" s="737" t="s">
        <v>2932</v>
      </c>
      <c r="E252" s="737" t="s">
        <v>3304</v>
      </c>
      <c r="F252" s="740">
        <v>6</v>
      </c>
      <c r="G252" s="740">
        <v>5816.88</v>
      </c>
      <c r="H252" s="753">
        <v>1</v>
      </c>
      <c r="I252" s="740"/>
      <c r="J252" s="740"/>
      <c r="K252" s="753">
        <v>0</v>
      </c>
      <c r="L252" s="740">
        <v>6</v>
      </c>
      <c r="M252" s="741">
        <v>5816.88</v>
      </c>
    </row>
    <row r="253" spans="1:13" ht="14.4" customHeight="1" x14ac:dyDescent="0.3">
      <c r="A253" s="736" t="s">
        <v>3153</v>
      </c>
      <c r="B253" s="737" t="s">
        <v>2926</v>
      </c>
      <c r="C253" s="737" t="s">
        <v>1723</v>
      </c>
      <c r="D253" s="737" t="s">
        <v>2927</v>
      </c>
      <c r="E253" s="737" t="s">
        <v>2930</v>
      </c>
      <c r="F253" s="740"/>
      <c r="G253" s="740"/>
      <c r="H253" s="753">
        <v>0</v>
      </c>
      <c r="I253" s="740">
        <v>12</v>
      </c>
      <c r="J253" s="740">
        <v>5817</v>
      </c>
      <c r="K253" s="753">
        <v>1</v>
      </c>
      <c r="L253" s="740">
        <v>12</v>
      </c>
      <c r="M253" s="741">
        <v>5817</v>
      </c>
    </row>
    <row r="254" spans="1:13" ht="14.4" customHeight="1" x14ac:dyDescent="0.3">
      <c r="A254" s="736" t="s">
        <v>3153</v>
      </c>
      <c r="B254" s="737" t="s">
        <v>2926</v>
      </c>
      <c r="C254" s="737" t="s">
        <v>1719</v>
      </c>
      <c r="D254" s="737" t="s">
        <v>2927</v>
      </c>
      <c r="E254" s="737" t="s">
        <v>2931</v>
      </c>
      <c r="F254" s="740"/>
      <c r="G254" s="740"/>
      <c r="H254" s="753">
        <v>0</v>
      </c>
      <c r="I254" s="740">
        <v>22</v>
      </c>
      <c r="J254" s="740">
        <v>21328.560000000001</v>
      </c>
      <c r="K254" s="753">
        <v>1</v>
      </c>
      <c r="L254" s="740">
        <v>22</v>
      </c>
      <c r="M254" s="741">
        <v>21328.560000000001</v>
      </c>
    </row>
    <row r="255" spans="1:13" ht="14.4" customHeight="1" x14ac:dyDescent="0.3">
      <c r="A255" s="736" t="s">
        <v>3153</v>
      </c>
      <c r="B255" s="737" t="s">
        <v>2937</v>
      </c>
      <c r="C255" s="737" t="s">
        <v>1531</v>
      </c>
      <c r="D255" s="737" t="s">
        <v>2938</v>
      </c>
      <c r="E255" s="737" t="s">
        <v>2939</v>
      </c>
      <c r="F255" s="740"/>
      <c r="G255" s="740"/>
      <c r="H255" s="753"/>
      <c r="I255" s="740">
        <v>16</v>
      </c>
      <c r="J255" s="740">
        <v>0</v>
      </c>
      <c r="K255" s="753"/>
      <c r="L255" s="740">
        <v>16</v>
      </c>
      <c r="M255" s="741">
        <v>0</v>
      </c>
    </row>
    <row r="256" spans="1:13" ht="14.4" customHeight="1" x14ac:dyDescent="0.3">
      <c r="A256" s="736" t="s">
        <v>3153</v>
      </c>
      <c r="B256" s="737" t="s">
        <v>3054</v>
      </c>
      <c r="C256" s="737" t="s">
        <v>845</v>
      </c>
      <c r="D256" s="737" t="s">
        <v>3055</v>
      </c>
      <c r="E256" s="737" t="s">
        <v>3375</v>
      </c>
      <c r="F256" s="740"/>
      <c r="G256" s="740"/>
      <c r="H256" s="753">
        <v>0</v>
      </c>
      <c r="I256" s="740">
        <v>1</v>
      </c>
      <c r="J256" s="740">
        <v>848.49</v>
      </c>
      <c r="K256" s="753">
        <v>1</v>
      </c>
      <c r="L256" s="740">
        <v>1</v>
      </c>
      <c r="M256" s="741">
        <v>848.49</v>
      </c>
    </row>
    <row r="257" spans="1:13" ht="14.4" customHeight="1" x14ac:dyDescent="0.3">
      <c r="A257" s="736" t="s">
        <v>3153</v>
      </c>
      <c r="B257" s="737" t="s">
        <v>4817</v>
      </c>
      <c r="C257" s="737" t="s">
        <v>3698</v>
      </c>
      <c r="D257" s="737" t="s">
        <v>3699</v>
      </c>
      <c r="E257" s="737" t="s">
        <v>3700</v>
      </c>
      <c r="F257" s="740">
        <v>4</v>
      </c>
      <c r="G257" s="740">
        <v>4783</v>
      </c>
      <c r="H257" s="753">
        <v>1</v>
      </c>
      <c r="I257" s="740"/>
      <c r="J257" s="740"/>
      <c r="K257" s="753">
        <v>0</v>
      </c>
      <c r="L257" s="740">
        <v>4</v>
      </c>
      <c r="M257" s="741">
        <v>4783</v>
      </c>
    </row>
    <row r="258" spans="1:13" ht="14.4" customHeight="1" x14ac:dyDescent="0.3">
      <c r="A258" s="736" t="s">
        <v>3153</v>
      </c>
      <c r="B258" s="737" t="s">
        <v>2949</v>
      </c>
      <c r="C258" s="737" t="s">
        <v>2358</v>
      </c>
      <c r="D258" s="737" t="s">
        <v>3057</v>
      </c>
      <c r="E258" s="737" t="s">
        <v>2951</v>
      </c>
      <c r="F258" s="740"/>
      <c r="G258" s="740"/>
      <c r="H258" s="753">
        <v>0</v>
      </c>
      <c r="I258" s="740">
        <v>2</v>
      </c>
      <c r="J258" s="740">
        <v>18.8</v>
      </c>
      <c r="K258" s="753">
        <v>1</v>
      </c>
      <c r="L258" s="740">
        <v>2</v>
      </c>
      <c r="M258" s="741">
        <v>18.8</v>
      </c>
    </row>
    <row r="259" spans="1:13" ht="14.4" customHeight="1" x14ac:dyDescent="0.3">
      <c r="A259" s="736" t="s">
        <v>3153</v>
      </c>
      <c r="B259" s="737" t="s">
        <v>2949</v>
      </c>
      <c r="C259" s="737" t="s">
        <v>3563</v>
      </c>
      <c r="D259" s="737" t="s">
        <v>3564</v>
      </c>
      <c r="E259" s="737" t="s">
        <v>3059</v>
      </c>
      <c r="F259" s="740"/>
      <c r="G259" s="740"/>
      <c r="H259" s="753">
        <v>0</v>
      </c>
      <c r="I259" s="740">
        <v>4</v>
      </c>
      <c r="J259" s="740">
        <v>75.239999999999995</v>
      </c>
      <c r="K259" s="753">
        <v>1</v>
      </c>
      <c r="L259" s="740">
        <v>4</v>
      </c>
      <c r="M259" s="741">
        <v>75.239999999999995</v>
      </c>
    </row>
    <row r="260" spans="1:13" ht="14.4" customHeight="1" x14ac:dyDescent="0.3">
      <c r="A260" s="736" t="s">
        <v>3153</v>
      </c>
      <c r="B260" s="737" t="s">
        <v>2949</v>
      </c>
      <c r="C260" s="737" t="s">
        <v>580</v>
      </c>
      <c r="D260" s="737" t="s">
        <v>581</v>
      </c>
      <c r="E260" s="737" t="s">
        <v>2950</v>
      </c>
      <c r="F260" s="740">
        <v>2</v>
      </c>
      <c r="G260" s="740">
        <v>9.4</v>
      </c>
      <c r="H260" s="753">
        <v>0.5</v>
      </c>
      <c r="I260" s="740">
        <v>2</v>
      </c>
      <c r="J260" s="740">
        <v>9.4</v>
      </c>
      <c r="K260" s="753">
        <v>0.5</v>
      </c>
      <c r="L260" s="740">
        <v>4</v>
      </c>
      <c r="M260" s="741">
        <v>18.8</v>
      </c>
    </row>
    <row r="261" spans="1:13" ht="14.4" customHeight="1" x14ac:dyDescent="0.3">
      <c r="A261" s="736" t="s">
        <v>3153</v>
      </c>
      <c r="B261" s="737" t="s">
        <v>2949</v>
      </c>
      <c r="C261" s="737" t="s">
        <v>596</v>
      </c>
      <c r="D261" s="737" t="s">
        <v>581</v>
      </c>
      <c r="E261" s="737" t="s">
        <v>2951</v>
      </c>
      <c r="F261" s="740">
        <v>10</v>
      </c>
      <c r="G261" s="740">
        <v>94</v>
      </c>
      <c r="H261" s="753">
        <v>0.7142857142857143</v>
      </c>
      <c r="I261" s="740">
        <v>4</v>
      </c>
      <c r="J261" s="740">
        <v>37.6</v>
      </c>
      <c r="K261" s="753">
        <v>0.28571428571428575</v>
      </c>
      <c r="L261" s="740">
        <v>14</v>
      </c>
      <c r="M261" s="741">
        <v>131.6</v>
      </c>
    </row>
    <row r="262" spans="1:13" ht="14.4" customHeight="1" x14ac:dyDescent="0.3">
      <c r="A262" s="736" t="s">
        <v>3153</v>
      </c>
      <c r="B262" s="737" t="s">
        <v>2949</v>
      </c>
      <c r="C262" s="737" t="s">
        <v>2306</v>
      </c>
      <c r="D262" s="737" t="s">
        <v>3058</v>
      </c>
      <c r="E262" s="737" t="s">
        <v>2950</v>
      </c>
      <c r="F262" s="740"/>
      <c r="G262" s="740"/>
      <c r="H262" s="753">
        <v>0</v>
      </c>
      <c r="I262" s="740">
        <v>2</v>
      </c>
      <c r="J262" s="740">
        <v>9.4</v>
      </c>
      <c r="K262" s="753">
        <v>1</v>
      </c>
      <c r="L262" s="740">
        <v>2</v>
      </c>
      <c r="M262" s="741">
        <v>9.4</v>
      </c>
    </row>
    <row r="263" spans="1:13" ht="14.4" customHeight="1" x14ac:dyDescent="0.3">
      <c r="A263" s="736" t="s">
        <v>3153</v>
      </c>
      <c r="B263" s="737" t="s">
        <v>2952</v>
      </c>
      <c r="C263" s="737" t="s">
        <v>3895</v>
      </c>
      <c r="D263" s="737" t="s">
        <v>2953</v>
      </c>
      <c r="E263" s="737" t="s">
        <v>3896</v>
      </c>
      <c r="F263" s="740"/>
      <c r="G263" s="740"/>
      <c r="H263" s="753"/>
      <c r="I263" s="740">
        <v>2</v>
      </c>
      <c r="J263" s="740">
        <v>0</v>
      </c>
      <c r="K263" s="753"/>
      <c r="L263" s="740">
        <v>2</v>
      </c>
      <c r="M263" s="741">
        <v>0</v>
      </c>
    </row>
    <row r="264" spans="1:13" ht="14.4" customHeight="1" x14ac:dyDescent="0.3">
      <c r="A264" s="736" t="s">
        <v>3153</v>
      </c>
      <c r="B264" s="737" t="s">
        <v>2955</v>
      </c>
      <c r="C264" s="737" t="s">
        <v>3339</v>
      </c>
      <c r="D264" s="737" t="s">
        <v>1699</v>
      </c>
      <c r="E264" s="737" t="s">
        <v>3340</v>
      </c>
      <c r="F264" s="740"/>
      <c r="G264" s="740"/>
      <c r="H264" s="753"/>
      <c r="I264" s="740">
        <v>6</v>
      </c>
      <c r="J264" s="740">
        <v>0</v>
      </c>
      <c r="K264" s="753"/>
      <c r="L264" s="740">
        <v>6</v>
      </c>
      <c r="M264" s="741">
        <v>0</v>
      </c>
    </row>
    <row r="265" spans="1:13" ht="14.4" customHeight="1" x14ac:dyDescent="0.3">
      <c r="A265" s="736" t="s">
        <v>3153</v>
      </c>
      <c r="B265" s="737" t="s">
        <v>2955</v>
      </c>
      <c r="C265" s="737" t="s">
        <v>3723</v>
      </c>
      <c r="D265" s="737" t="s">
        <v>3721</v>
      </c>
      <c r="E265" s="737" t="s">
        <v>3340</v>
      </c>
      <c r="F265" s="740">
        <v>2</v>
      </c>
      <c r="G265" s="740">
        <v>0</v>
      </c>
      <c r="H265" s="753"/>
      <c r="I265" s="740"/>
      <c r="J265" s="740"/>
      <c r="K265" s="753"/>
      <c r="L265" s="740">
        <v>2</v>
      </c>
      <c r="M265" s="741">
        <v>0</v>
      </c>
    </row>
    <row r="266" spans="1:13" ht="14.4" customHeight="1" x14ac:dyDescent="0.3">
      <c r="A266" s="736" t="s">
        <v>3153</v>
      </c>
      <c r="B266" s="737" t="s">
        <v>2955</v>
      </c>
      <c r="C266" s="737" t="s">
        <v>3926</v>
      </c>
      <c r="D266" s="737" t="s">
        <v>3721</v>
      </c>
      <c r="E266" s="737" t="s">
        <v>3340</v>
      </c>
      <c r="F266" s="740">
        <v>4</v>
      </c>
      <c r="G266" s="740">
        <v>0</v>
      </c>
      <c r="H266" s="753"/>
      <c r="I266" s="740"/>
      <c r="J266" s="740"/>
      <c r="K266" s="753"/>
      <c r="L266" s="740">
        <v>4</v>
      </c>
      <c r="M266" s="741">
        <v>0</v>
      </c>
    </row>
    <row r="267" spans="1:13" ht="14.4" customHeight="1" x14ac:dyDescent="0.3">
      <c r="A267" s="736" t="s">
        <v>3153</v>
      </c>
      <c r="B267" s="737" t="s">
        <v>2955</v>
      </c>
      <c r="C267" s="737" t="s">
        <v>3850</v>
      </c>
      <c r="D267" s="737" t="s">
        <v>3851</v>
      </c>
      <c r="E267" s="737" t="s">
        <v>2958</v>
      </c>
      <c r="F267" s="740">
        <v>2</v>
      </c>
      <c r="G267" s="740">
        <v>0</v>
      </c>
      <c r="H267" s="753"/>
      <c r="I267" s="740"/>
      <c r="J267" s="740"/>
      <c r="K267" s="753"/>
      <c r="L267" s="740">
        <v>2</v>
      </c>
      <c r="M267" s="741">
        <v>0</v>
      </c>
    </row>
    <row r="268" spans="1:13" ht="14.4" customHeight="1" x14ac:dyDescent="0.3">
      <c r="A268" s="736" t="s">
        <v>3153</v>
      </c>
      <c r="B268" s="737" t="s">
        <v>4828</v>
      </c>
      <c r="C268" s="737" t="s">
        <v>3923</v>
      </c>
      <c r="D268" s="737" t="s">
        <v>3924</v>
      </c>
      <c r="E268" s="737" t="s">
        <v>3925</v>
      </c>
      <c r="F268" s="740"/>
      <c r="G268" s="740"/>
      <c r="H268" s="753"/>
      <c r="I268" s="740">
        <v>6</v>
      </c>
      <c r="J268" s="740">
        <v>0</v>
      </c>
      <c r="K268" s="753"/>
      <c r="L268" s="740">
        <v>6</v>
      </c>
      <c r="M268" s="741">
        <v>0</v>
      </c>
    </row>
    <row r="269" spans="1:13" ht="14.4" customHeight="1" x14ac:dyDescent="0.3">
      <c r="A269" s="736" t="s">
        <v>3153</v>
      </c>
      <c r="B269" s="737" t="s">
        <v>2975</v>
      </c>
      <c r="C269" s="737" t="s">
        <v>1708</v>
      </c>
      <c r="D269" s="737" t="s">
        <v>2976</v>
      </c>
      <c r="E269" s="737" t="s">
        <v>2977</v>
      </c>
      <c r="F269" s="740"/>
      <c r="G269" s="740"/>
      <c r="H269" s="753">
        <v>0</v>
      </c>
      <c r="I269" s="740">
        <v>12</v>
      </c>
      <c r="J269" s="740">
        <v>829.92</v>
      </c>
      <c r="K269" s="753">
        <v>1</v>
      </c>
      <c r="L269" s="740">
        <v>12</v>
      </c>
      <c r="M269" s="741">
        <v>829.92</v>
      </c>
    </row>
    <row r="270" spans="1:13" ht="14.4" customHeight="1" x14ac:dyDescent="0.3">
      <c r="A270" s="736" t="s">
        <v>3154</v>
      </c>
      <c r="B270" s="737" t="s">
        <v>2816</v>
      </c>
      <c r="C270" s="737" t="s">
        <v>3269</v>
      </c>
      <c r="D270" s="737" t="s">
        <v>2818</v>
      </c>
      <c r="E270" s="737" t="s">
        <v>3270</v>
      </c>
      <c r="F270" s="740"/>
      <c r="G270" s="740"/>
      <c r="H270" s="753">
        <v>0</v>
      </c>
      <c r="I270" s="740">
        <v>2</v>
      </c>
      <c r="J270" s="740">
        <v>57.62</v>
      </c>
      <c r="K270" s="753">
        <v>1</v>
      </c>
      <c r="L270" s="740">
        <v>2</v>
      </c>
      <c r="M270" s="741">
        <v>57.62</v>
      </c>
    </row>
    <row r="271" spans="1:13" ht="14.4" customHeight="1" x14ac:dyDescent="0.3">
      <c r="A271" s="736" t="s">
        <v>3154</v>
      </c>
      <c r="B271" s="737" t="s">
        <v>2828</v>
      </c>
      <c r="C271" s="737" t="s">
        <v>3267</v>
      </c>
      <c r="D271" s="737" t="s">
        <v>1686</v>
      </c>
      <c r="E271" s="737" t="s">
        <v>2829</v>
      </c>
      <c r="F271" s="740"/>
      <c r="G271" s="740"/>
      <c r="H271" s="753">
        <v>0</v>
      </c>
      <c r="I271" s="740">
        <v>6</v>
      </c>
      <c r="J271" s="740">
        <v>4011.24</v>
      </c>
      <c r="K271" s="753">
        <v>1</v>
      </c>
      <c r="L271" s="740">
        <v>6</v>
      </c>
      <c r="M271" s="741">
        <v>4011.24</v>
      </c>
    </row>
    <row r="272" spans="1:13" ht="14.4" customHeight="1" x14ac:dyDescent="0.3">
      <c r="A272" s="736" t="s">
        <v>3154</v>
      </c>
      <c r="B272" s="737" t="s">
        <v>2828</v>
      </c>
      <c r="C272" s="737" t="s">
        <v>1685</v>
      </c>
      <c r="D272" s="737" t="s">
        <v>1686</v>
      </c>
      <c r="E272" s="737" t="s">
        <v>2829</v>
      </c>
      <c r="F272" s="740"/>
      <c r="G272" s="740"/>
      <c r="H272" s="753">
        <v>0</v>
      </c>
      <c r="I272" s="740">
        <v>7</v>
      </c>
      <c r="J272" s="740">
        <v>4679.78</v>
      </c>
      <c r="K272" s="753">
        <v>1</v>
      </c>
      <c r="L272" s="740">
        <v>7</v>
      </c>
      <c r="M272" s="741">
        <v>4679.78</v>
      </c>
    </row>
    <row r="273" spans="1:13" ht="14.4" customHeight="1" x14ac:dyDescent="0.3">
      <c r="A273" s="736" t="s">
        <v>3154</v>
      </c>
      <c r="B273" s="737" t="s">
        <v>2845</v>
      </c>
      <c r="C273" s="737" t="s">
        <v>3249</v>
      </c>
      <c r="D273" s="737" t="s">
        <v>1673</v>
      </c>
      <c r="E273" s="737" t="s">
        <v>2995</v>
      </c>
      <c r="F273" s="740"/>
      <c r="G273" s="740"/>
      <c r="H273" s="753">
        <v>0</v>
      </c>
      <c r="I273" s="740">
        <v>6</v>
      </c>
      <c r="J273" s="740">
        <v>4417.9800000000005</v>
      </c>
      <c r="K273" s="753">
        <v>1</v>
      </c>
      <c r="L273" s="740">
        <v>6</v>
      </c>
      <c r="M273" s="741">
        <v>4417.9800000000005</v>
      </c>
    </row>
    <row r="274" spans="1:13" ht="14.4" customHeight="1" x14ac:dyDescent="0.3">
      <c r="A274" s="736" t="s">
        <v>3154</v>
      </c>
      <c r="B274" s="737" t="s">
        <v>2845</v>
      </c>
      <c r="C274" s="737" t="s">
        <v>3250</v>
      </c>
      <c r="D274" s="737" t="s">
        <v>1535</v>
      </c>
      <c r="E274" s="737" t="s">
        <v>2847</v>
      </c>
      <c r="F274" s="740"/>
      <c r="G274" s="740"/>
      <c r="H274" s="753">
        <v>0</v>
      </c>
      <c r="I274" s="740">
        <v>20</v>
      </c>
      <c r="J274" s="740">
        <v>27712.399999999998</v>
      </c>
      <c r="K274" s="753">
        <v>1</v>
      </c>
      <c r="L274" s="740">
        <v>20</v>
      </c>
      <c r="M274" s="741">
        <v>27712.399999999998</v>
      </c>
    </row>
    <row r="275" spans="1:13" ht="14.4" customHeight="1" x14ac:dyDescent="0.3">
      <c r="A275" s="736" t="s">
        <v>3154</v>
      </c>
      <c r="B275" s="737" t="s">
        <v>2845</v>
      </c>
      <c r="C275" s="737" t="s">
        <v>1534</v>
      </c>
      <c r="D275" s="737" t="s">
        <v>1535</v>
      </c>
      <c r="E275" s="737" t="s">
        <v>2849</v>
      </c>
      <c r="F275" s="740"/>
      <c r="G275" s="740"/>
      <c r="H275" s="753">
        <v>0</v>
      </c>
      <c r="I275" s="740">
        <v>4</v>
      </c>
      <c r="J275" s="740">
        <v>7389.96</v>
      </c>
      <c r="K275" s="753">
        <v>1</v>
      </c>
      <c r="L275" s="740">
        <v>4</v>
      </c>
      <c r="M275" s="741">
        <v>7389.96</v>
      </c>
    </row>
    <row r="276" spans="1:13" ht="14.4" customHeight="1" x14ac:dyDescent="0.3">
      <c r="A276" s="736" t="s">
        <v>3154</v>
      </c>
      <c r="B276" s="737" t="s">
        <v>2850</v>
      </c>
      <c r="C276" s="737" t="s">
        <v>2331</v>
      </c>
      <c r="D276" s="737" t="s">
        <v>2851</v>
      </c>
      <c r="E276" s="737" t="s">
        <v>2998</v>
      </c>
      <c r="F276" s="740"/>
      <c r="G276" s="740"/>
      <c r="H276" s="753">
        <v>0</v>
      </c>
      <c r="I276" s="740">
        <v>2</v>
      </c>
      <c r="J276" s="740">
        <v>373.74</v>
      </c>
      <c r="K276" s="753">
        <v>1</v>
      </c>
      <c r="L276" s="740">
        <v>2</v>
      </c>
      <c r="M276" s="741">
        <v>373.74</v>
      </c>
    </row>
    <row r="277" spans="1:13" ht="14.4" customHeight="1" x14ac:dyDescent="0.3">
      <c r="A277" s="736" t="s">
        <v>3154</v>
      </c>
      <c r="B277" s="737" t="s">
        <v>2860</v>
      </c>
      <c r="C277" s="737" t="s">
        <v>1587</v>
      </c>
      <c r="D277" s="737" t="s">
        <v>2861</v>
      </c>
      <c r="E277" s="737" t="s">
        <v>2862</v>
      </c>
      <c r="F277" s="740"/>
      <c r="G277" s="740"/>
      <c r="H277" s="753">
        <v>0</v>
      </c>
      <c r="I277" s="740">
        <v>2</v>
      </c>
      <c r="J277" s="740">
        <v>437.24</v>
      </c>
      <c r="K277" s="753">
        <v>1</v>
      </c>
      <c r="L277" s="740">
        <v>2</v>
      </c>
      <c r="M277" s="741">
        <v>437.24</v>
      </c>
    </row>
    <row r="278" spans="1:13" ht="14.4" customHeight="1" x14ac:dyDescent="0.3">
      <c r="A278" s="736" t="s">
        <v>3154</v>
      </c>
      <c r="B278" s="737" t="s">
        <v>2892</v>
      </c>
      <c r="C278" s="737" t="s">
        <v>1817</v>
      </c>
      <c r="D278" s="737" t="s">
        <v>1662</v>
      </c>
      <c r="E278" s="737" t="s">
        <v>2894</v>
      </c>
      <c r="F278" s="740"/>
      <c r="G278" s="740"/>
      <c r="H278" s="753">
        <v>0</v>
      </c>
      <c r="I278" s="740">
        <v>1</v>
      </c>
      <c r="J278" s="740">
        <v>154.36000000000001</v>
      </c>
      <c r="K278" s="753">
        <v>1</v>
      </c>
      <c r="L278" s="740">
        <v>1</v>
      </c>
      <c r="M278" s="741">
        <v>154.36000000000001</v>
      </c>
    </row>
    <row r="279" spans="1:13" ht="14.4" customHeight="1" x14ac:dyDescent="0.3">
      <c r="A279" s="736" t="s">
        <v>3154</v>
      </c>
      <c r="B279" s="737" t="s">
        <v>2937</v>
      </c>
      <c r="C279" s="737" t="s">
        <v>1531</v>
      </c>
      <c r="D279" s="737" t="s">
        <v>2938</v>
      </c>
      <c r="E279" s="737" t="s">
        <v>2939</v>
      </c>
      <c r="F279" s="740"/>
      <c r="G279" s="740"/>
      <c r="H279" s="753"/>
      <c r="I279" s="740">
        <v>2</v>
      </c>
      <c r="J279" s="740">
        <v>0</v>
      </c>
      <c r="K279" s="753"/>
      <c r="L279" s="740">
        <v>2</v>
      </c>
      <c r="M279" s="741">
        <v>0</v>
      </c>
    </row>
    <row r="280" spans="1:13" ht="14.4" customHeight="1" x14ac:dyDescent="0.3">
      <c r="A280" s="736" t="s">
        <v>3154</v>
      </c>
      <c r="B280" s="737" t="s">
        <v>2949</v>
      </c>
      <c r="C280" s="737" t="s">
        <v>596</v>
      </c>
      <c r="D280" s="737" t="s">
        <v>581</v>
      </c>
      <c r="E280" s="737" t="s">
        <v>2951</v>
      </c>
      <c r="F280" s="740">
        <v>2</v>
      </c>
      <c r="G280" s="740">
        <v>18.8</v>
      </c>
      <c r="H280" s="753">
        <v>1</v>
      </c>
      <c r="I280" s="740"/>
      <c r="J280" s="740"/>
      <c r="K280" s="753">
        <v>0</v>
      </c>
      <c r="L280" s="740">
        <v>2</v>
      </c>
      <c r="M280" s="741">
        <v>18.8</v>
      </c>
    </row>
    <row r="281" spans="1:13" ht="14.4" customHeight="1" x14ac:dyDescent="0.3">
      <c r="A281" s="736" t="s">
        <v>3154</v>
      </c>
      <c r="B281" s="737" t="s">
        <v>2952</v>
      </c>
      <c r="C281" s="737" t="s">
        <v>1523</v>
      </c>
      <c r="D281" s="737" t="s">
        <v>2953</v>
      </c>
      <c r="E281" s="737" t="s">
        <v>2954</v>
      </c>
      <c r="F281" s="740"/>
      <c r="G281" s="740"/>
      <c r="H281" s="753"/>
      <c r="I281" s="740">
        <v>4</v>
      </c>
      <c r="J281" s="740">
        <v>0</v>
      </c>
      <c r="K281" s="753"/>
      <c r="L281" s="740">
        <v>4</v>
      </c>
      <c r="M281" s="741">
        <v>0</v>
      </c>
    </row>
    <row r="282" spans="1:13" ht="14.4" customHeight="1" x14ac:dyDescent="0.3">
      <c r="A282" s="736" t="s">
        <v>3154</v>
      </c>
      <c r="B282" s="737" t="s">
        <v>2959</v>
      </c>
      <c r="C282" s="737" t="s">
        <v>3204</v>
      </c>
      <c r="D282" s="737" t="s">
        <v>1602</v>
      </c>
      <c r="E282" s="737" t="s">
        <v>3205</v>
      </c>
      <c r="F282" s="740"/>
      <c r="G282" s="740"/>
      <c r="H282" s="753">
        <v>0</v>
      </c>
      <c r="I282" s="740">
        <v>2</v>
      </c>
      <c r="J282" s="740">
        <v>340.64</v>
      </c>
      <c r="K282" s="753">
        <v>1</v>
      </c>
      <c r="L282" s="740">
        <v>2</v>
      </c>
      <c r="M282" s="741">
        <v>340.64</v>
      </c>
    </row>
    <row r="283" spans="1:13" ht="14.4" customHeight="1" x14ac:dyDescent="0.3">
      <c r="A283" s="736" t="s">
        <v>3154</v>
      </c>
      <c r="B283" s="737" t="s">
        <v>2959</v>
      </c>
      <c r="C283" s="737" t="s">
        <v>3206</v>
      </c>
      <c r="D283" s="737" t="s">
        <v>1602</v>
      </c>
      <c r="E283" s="737" t="s">
        <v>2883</v>
      </c>
      <c r="F283" s="740"/>
      <c r="G283" s="740"/>
      <c r="H283" s="753">
        <v>0</v>
      </c>
      <c r="I283" s="740">
        <v>1</v>
      </c>
      <c r="J283" s="740">
        <v>85.16</v>
      </c>
      <c r="K283" s="753">
        <v>1</v>
      </c>
      <c r="L283" s="740">
        <v>1</v>
      </c>
      <c r="M283" s="741">
        <v>85.16</v>
      </c>
    </row>
    <row r="284" spans="1:13" ht="14.4" customHeight="1" x14ac:dyDescent="0.3">
      <c r="A284" s="736" t="s">
        <v>3154</v>
      </c>
      <c r="B284" s="737" t="s">
        <v>2975</v>
      </c>
      <c r="C284" s="737" t="s">
        <v>3208</v>
      </c>
      <c r="D284" s="737" t="s">
        <v>2976</v>
      </c>
      <c r="E284" s="737" t="s">
        <v>3209</v>
      </c>
      <c r="F284" s="740"/>
      <c r="G284" s="740"/>
      <c r="H284" s="753">
        <v>0</v>
      </c>
      <c r="I284" s="740">
        <v>1</v>
      </c>
      <c r="J284" s="740">
        <v>115.26</v>
      </c>
      <c r="K284" s="753">
        <v>1</v>
      </c>
      <c r="L284" s="740">
        <v>1</v>
      </c>
      <c r="M284" s="741">
        <v>115.26</v>
      </c>
    </row>
    <row r="285" spans="1:13" ht="14.4" customHeight="1" x14ac:dyDescent="0.3">
      <c r="A285" s="736" t="s">
        <v>3155</v>
      </c>
      <c r="B285" s="737" t="s">
        <v>2828</v>
      </c>
      <c r="C285" s="737" t="s">
        <v>2293</v>
      </c>
      <c r="D285" s="737" t="s">
        <v>2986</v>
      </c>
      <c r="E285" s="737" t="s">
        <v>2987</v>
      </c>
      <c r="F285" s="740"/>
      <c r="G285" s="740"/>
      <c r="H285" s="753">
        <v>0</v>
      </c>
      <c r="I285" s="740">
        <v>42</v>
      </c>
      <c r="J285" s="740">
        <v>28078.680000000015</v>
      </c>
      <c r="K285" s="753">
        <v>1</v>
      </c>
      <c r="L285" s="740">
        <v>42</v>
      </c>
      <c r="M285" s="741">
        <v>28078.680000000015</v>
      </c>
    </row>
    <row r="286" spans="1:13" ht="14.4" customHeight="1" x14ac:dyDescent="0.3">
      <c r="A286" s="736" t="s">
        <v>3155</v>
      </c>
      <c r="B286" s="737" t="s">
        <v>2828</v>
      </c>
      <c r="C286" s="737" t="s">
        <v>4028</v>
      </c>
      <c r="D286" s="737" t="s">
        <v>2986</v>
      </c>
      <c r="E286" s="737" t="s">
        <v>4029</v>
      </c>
      <c r="F286" s="740"/>
      <c r="G286" s="740"/>
      <c r="H286" s="753"/>
      <c r="I286" s="740">
        <v>1</v>
      </c>
      <c r="J286" s="740">
        <v>0</v>
      </c>
      <c r="K286" s="753"/>
      <c r="L286" s="740">
        <v>1</v>
      </c>
      <c r="M286" s="741">
        <v>0</v>
      </c>
    </row>
    <row r="287" spans="1:13" ht="14.4" customHeight="1" x14ac:dyDescent="0.3">
      <c r="A287" s="736" t="s">
        <v>3155</v>
      </c>
      <c r="B287" s="737" t="s">
        <v>2828</v>
      </c>
      <c r="C287" s="737" t="s">
        <v>3267</v>
      </c>
      <c r="D287" s="737" t="s">
        <v>1686</v>
      </c>
      <c r="E287" s="737" t="s">
        <v>2829</v>
      </c>
      <c r="F287" s="740"/>
      <c r="G287" s="740"/>
      <c r="H287" s="753">
        <v>0</v>
      </c>
      <c r="I287" s="740">
        <v>4</v>
      </c>
      <c r="J287" s="740">
        <v>2674.16</v>
      </c>
      <c r="K287" s="753">
        <v>1</v>
      </c>
      <c r="L287" s="740">
        <v>4</v>
      </c>
      <c r="M287" s="741">
        <v>2674.16</v>
      </c>
    </row>
    <row r="288" spans="1:13" ht="14.4" customHeight="1" x14ac:dyDescent="0.3">
      <c r="A288" s="736" t="s">
        <v>3155</v>
      </c>
      <c r="B288" s="737" t="s">
        <v>2992</v>
      </c>
      <c r="C288" s="737" t="s">
        <v>2260</v>
      </c>
      <c r="D288" s="737" t="s">
        <v>2993</v>
      </c>
      <c r="E288" s="737" t="s">
        <v>2994</v>
      </c>
      <c r="F288" s="740"/>
      <c r="G288" s="740"/>
      <c r="H288" s="753">
        <v>0</v>
      </c>
      <c r="I288" s="740">
        <v>2</v>
      </c>
      <c r="J288" s="740">
        <v>369.48</v>
      </c>
      <c r="K288" s="753">
        <v>1</v>
      </c>
      <c r="L288" s="740">
        <v>2</v>
      </c>
      <c r="M288" s="741">
        <v>369.48</v>
      </c>
    </row>
    <row r="289" spans="1:13" ht="14.4" customHeight="1" x14ac:dyDescent="0.3">
      <c r="A289" s="736" t="s">
        <v>3155</v>
      </c>
      <c r="B289" s="737" t="s">
        <v>2845</v>
      </c>
      <c r="C289" s="737" t="s">
        <v>3317</v>
      </c>
      <c r="D289" s="737" t="s">
        <v>1673</v>
      </c>
      <c r="E289" s="737" t="s">
        <v>2848</v>
      </c>
      <c r="F289" s="740"/>
      <c r="G289" s="740"/>
      <c r="H289" s="753">
        <v>0</v>
      </c>
      <c r="I289" s="740">
        <v>19</v>
      </c>
      <c r="J289" s="740">
        <v>9326.91</v>
      </c>
      <c r="K289" s="753">
        <v>1</v>
      </c>
      <c r="L289" s="740">
        <v>19</v>
      </c>
      <c r="M289" s="741">
        <v>9326.91</v>
      </c>
    </row>
    <row r="290" spans="1:13" ht="14.4" customHeight="1" x14ac:dyDescent="0.3">
      <c r="A290" s="736" t="s">
        <v>3155</v>
      </c>
      <c r="B290" s="737" t="s">
        <v>2845</v>
      </c>
      <c r="C290" s="737" t="s">
        <v>2221</v>
      </c>
      <c r="D290" s="737" t="s">
        <v>1673</v>
      </c>
      <c r="E290" s="737" t="s">
        <v>2997</v>
      </c>
      <c r="F290" s="740"/>
      <c r="G290" s="740"/>
      <c r="H290" s="753">
        <v>0</v>
      </c>
      <c r="I290" s="740">
        <v>2</v>
      </c>
      <c r="J290" s="740">
        <v>1847.48</v>
      </c>
      <c r="K290" s="753">
        <v>1</v>
      </c>
      <c r="L290" s="740">
        <v>2</v>
      </c>
      <c r="M290" s="741">
        <v>1847.48</v>
      </c>
    </row>
    <row r="291" spans="1:13" ht="14.4" customHeight="1" x14ac:dyDescent="0.3">
      <c r="A291" s="736" t="s">
        <v>3155</v>
      </c>
      <c r="B291" s="737" t="s">
        <v>2845</v>
      </c>
      <c r="C291" s="737" t="s">
        <v>4021</v>
      </c>
      <c r="D291" s="737" t="s">
        <v>1673</v>
      </c>
      <c r="E291" s="737" t="s">
        <v>2996</v>
      </c>
      <c r="F291" s="740"/>
      <c r="G291" s="740"/>
      <c r="H291" s="753">
        <v>0</v>
      </c>
      <c r="I291" s="740">
        <v>2</v>
      </c>
      <c r="J291" s="740">
        <v>2309.36</v>
      </c>
      <c r="K291" s="753">
        <v>1</v>
      </c>
      <c r="L291" s="740">
        <v>2</v>
      </c>
      <c r="M291" s="741">
        <v>2309.36</v>
      </c>
    </row>
    <row r="292" spans="1:13" ht="14.4" customHeight="1" x14ac:dyDescent="0.3">
      <c r="A292" s="736" t="s">
        <v>3155</v>
      </c>
      <c r="B292" s="737" t="s">
        <v>2845</v>
      </c>
      <c r="C292" s="737" t="s">
        <v>1534</v>
      </c>
      <c r="D292" s="737" t="s">
        <v>1535</v>
      </c>
      <c r="E292" s="737" t="s">
        <v>2849</v>
      </c>
      <c r="F292" s="740"/>
      <c r="G292" s="740"/>
      <c r="H292" s="753">
        <v>0</v>
      </c>
      <c r="I292" s="740">
        <v>24</v>
      </c>
      <c r="J292" s="740">
        <v>44339.76</v>
      </c>
      <c r="K292" s="753">
        <v>1</v>
      </c>
      <c r="L292" s="740">
        <v>24</v>
      </c>
      <c r="M292" s="741">
        <v>44339.76</v>
      </c>
    </row>
    <row r="293" spans="1:13" ht="14.4" customHeight="1" x14ac:dyDescent="0.3">
      <c r="A293" s="736" t="s">
        <v>3155</v>
      </c>
      <c r="B293" s="737" t="s">
        <v>2845</v>
      </c>
      <c r="C293" s="737" t="s">
        <v>1667</v>
      </c>
      <c r="D293" s="737" t="s">
        <v>1535</v>
      </c>
      <c r="E293" s="737" t="s">
        <v>2847</v>
      </c>
      <c r="F293" s="740"/>
      <c r="G293" s="740"/>
      <c r="H293" s="753">
        <v>0</v>
      </c>
      <c r="I293" s="740">
        <v>22</v>
      </c>
      <c r="J293" s="740">
        <v>30483.64</v>
      </c>
      <c r="K293" s="753">
        <v>1</v>
      </c>
      <c r="L293" s="740">
        <v>22</v>
      </c>
      <c r="M293" s="741">
        <v>30483.64</v>
      </c>
    </row>
    <row r="294" spans="1:13" ht="14.4" customHeight="1" x14ac:dyDescent="0.3">
      <c r="A294" s="736" t="s">
        <v>3155</v>
      </c>
      <c r="B294" s="737" t="s">
        <v>2845</v>
      </c>
      <c r="C294" s="737" t="s">
        <v>1672</v>
      </c>
      <c r="D294" s="737" t="s">
        <v>1673</v>
      </c>
      <c r="E294" s="737" t="s">
        <v>2848</v>
      </c>
      <c r="F294" s="740"/>
      <c r="G294" s="740"/>
      <c r="H294" s="753">
        <v>0</v>
      </c>
      <c r="I294" s="740">
        <v>4</v>
      </c>
      <c r="J294" s="740">
        <v>1963.56</v>
      </c>
      <c r="K294" s="753">
        <v>1</v>
      </c>
      <c r="L294" s="740">
        <v>4</v>
      </c>
      <c r="M294" s="741">
        <v>1963.56</v>
      </c>
    </row>
    <row r="295" spans="1:13" ht="14.4" customHeight="1" x14ac:dyDescent="0.3">
      <c r="A295" s="736" t="s">
        <v>3155</v>
      </c>
      <c r="B295" s="737" t="s">
        <v>3016</v>
      </c>
      <c r="C295" s="737" t="s">
        <v>4032</v>
      </c>
      <c r="D295" s="737" t="s">
        <v>2265</v>
      </c>
      <c r="E295" s="737" t="s">
        <v>3470</v>
      </c>
      <c r="F295" s="740"/>
      <c r="G295" s="740"/>
      <c r="H295" s="753">
        <v>0</v>
      </c>
      <c r="I295" s="740">
        <v>2</v>
      </c>
      <c r="J295" s="740">
        <v>289.62</v>
      </c>
      <c r="K295" s="753">
        <v>1</v>
      </c>
      <c r="L295" s="740">
        <v>2</v>
      </c>
      <c r="M295" s="741">
        <v>289.62</v>
      </c>
    </row>
    <row r="296" spans="1:13" ht="14.4" customHeight="1" x14ac:dyDescent="0.3">
      <c r="A296" s="736" t="s">
        <v>3155</v>
      </c>
      <c r="B296" s="737" t="s">
        <v>2856</v>
      </c>
      <c r="C296" s="737" t="s">
        <v>4039</v>
      </c>
      <c r="D296" s="737" t="s">
        <v>2857</v>
      </c>
      <c r="E296" s="737" t="s">
        <v>3069</v>
      </c>
      <c r="F296" s="740"/>
      <c r="G296" s="740"/>
      <c r="H296" s="753">
        <v>0</v>
      </c>
      <c r="I296" s="740">
        <v>9</v>
      </c>
      <c r="J296" s="740">
        <v>868.7700000000001</v>
      </c>
      <c r="K296" s="753">
        <v>1</v>
      </c>
      <c r="L296" s="740">
        <v>9</v>
      </c>
      <c r="M296" s="741">
        <v>868.7700000000001</v>
      </c>
    </row>
    <row r="297" spans="1:13" ht="14.4" customHeight="1" x14ac:dyDescent="0.3">
      <c r="A297" s="736" t="s">
        <v>3155</v>
      </c>
      <c r="B297" s="737" t="s">
        <v>2873</v>
      </c>
      <c r="C297" s="737" t="s">
        <v>3995</v>
      </c>
      <c r="D297" s="737" t="s">
        <v>1528</v>
      </c>
      <c r="E297" s="737" t="s">
        <v>3996</v>
      </c>
      <c r="F297" s="740"/>
      <c r="G297" s="740"/>
      <c r="H297" s="753">
        <v>0</v>
      </c>
      <c r="I297" s="740">
        <v>1</v>
      </c>
      <c r="J297" s="740">
        <v>77.790000000000006</v>
      </c>
      <c r="K297" s="753">
        <v>1</v>
      </c>
      <c r="L297" s="740">
        <v>1</v>
      </c>
      <c r="M297" s="741">
        <v>77.790000000000006</v>
      </c>
    </row>
    <row r="298" spans="1:13" ht="14.4" customHeight="1" x14ac:dyDescent="0.3">
      <c r="A298" s="736" t="s">
        <v>3155</v>
      </c>
      <c r="B298" s="737" t="s">
        <v>2884</v>
      </c>
      <c r="C298" s="737" t="s">
        <v>3780</v>
      </c>
      <c r="D298" s="737" t="s">
        <v>1520</v>
      </c>
      <c r="E298" s="737" t="s">
        <v>3781</v>
      </c>
      <c r="F298" s="740"/>
      <c r="G298" s="740"/>
      <c r="H298" s="753">
        <v>0</v>
      </c>
      <c r="I298" s="740">
        <v>2</v>
      </c>
      <c r="J298" s="740">
        <v>876.98</v>
      </c>
      <c r="K298" s="753">
        <v>1</v>
      </c>
      <c r="L298" s="740">
        <v>2</v>
      </c>
      <c r="M298" s="741">
        <v>876.98</v>
      </c>
    </row>
    <row r="299" spans="1:13" ht="14.4" customHeight="1" x14ac:dyDescent="0.3">
      <c r="A299" s="736" t="s">
        <v>3155</v>
      </c>
      <c r="B299" s="737" t="s">
        <v>2892</v>
      </c>
      <c r="C299" s="737" t="s">
        <v>1817</v>
      </c>
      <c r="D299" s="737" t="s">
        <v>1662</v>
      </c>
      <c r="E299" s="737" t="s">
        <v>2894</v>
      </c>
      <c r="F299" s="740"/>
      <c r="G299" s="740"/>
      <c r="H299" s="753">
        <v>0</v>
      </c>
      <c r="I299" s="740">
        <v>28</v>
      </c>
      <c r="J299" s="740">
        <v>4322.08</v>
      </c>
      <c r="K299" s="753">
        <v>1</v>
      </c>
      <c r="L299" s="740">
        <v>28</v>
      </c>
      <c r="M299" s="741">
        <v>4322.08</v>
      </c>
    </row>
    <row r="300" spans="1:13" ht="14.4" customHeight="1" x14ac:dyDescent="0.3">
      <c r="A300" s="736" t="s">
        <v>3155</v>
      </c>
      <c r="B300" s="737" t="s">
        <v>2892</v>
      </c>
      <c r="C300" s="737" t="s">
        <v>1661</v>
      </c>
      <c r="D300" s="737" t="s">
        <v>1662</v>
      </c>
      <c r="E300" s="737" t="s">
        <v>2893</v>
      </c>
      <c r="F300" s="740"/>
      <c r="G300" s="740"/>
      <c r="H300" s="753">
        <v>0</v>
      </c>
      <c r="I300" s="740">
        <v>12</v>
      </c>
      <c r="J300" s="740">
        <v>2700.7200000000003</v>
      </c>
      <c r="K300" s="753">
        <v>1</v>
      </c>
      <c r="L300" s="740">
        <v>12</v>
      </c>
      <c r="M300" s="741">
        <v>2700.7200000000003</v>
      </c>
    </row>
    <row r="301" spans="1:13" ht="14.4" customHeight="1" x14ac:dyDescent="0.3">
      <c r="A301" s="736" t="s">
        <v>3155</v>
      </c>
      <c r="B301" s="737" t="s">
        <v>4813</v>
      </c>
      <c r="C301" s="737" t="s">
        <v>3621</v>
      </c>
      <c r="D301" s="737" t="s">
        <v>3622</v>
      </c>
      <c r="E301" s="737" t="s">
        <v>3623</v>
      </c>
      <c r="F301" s="740"/>
      <c r="G301" s="740"/>
      <c r="H301" s="753">
        <v>0</v>
      </c>
      <c r="I301" s="740">
        <v>9</v>
      </c>
      <c r="J301" s="740">
        <v>33201.99</v>
      </c>
      <c r="K301" s="753">
        <v>1</v>
      </c>
      <c r="L301" s="740">
        <v>9</v>
      </c>
      <c r="M301" s="741">
        <v>33201.99</v>
      </c>
    </row>
    <row r="302" spans="1:13" ht="14.4" customHeight="1" x14ac:dyDescent="0.3">
      <c r="A302" s="736" t="s">
        <v>3155</v>
      </c>
      <c r="B302" s="737" t="s">
        <v>4813</v>
      </c>
      <c r="C302" s="737" t="s">
        <v>3886</v>
      </c>
      <c r="D302" s="737" t="s">
        <v>3622</v>
      </c>
      <c r="E302" s="737" t="s">
        <v>3887</v>
      </c>
      <c r="F302" s="740"/>
      <c r="G302" s="740"/>
      <c r="H302" s="753">
        <v>0</v>
      </c>
      <c r="I302" s="740">
        <v>8</v>
      </c>
      <c r="J302" s="740">
        <v>29512.880000000001</v>
      </c>
      <c r="K302" s="753">
        <v>1</v>
      </c>
      <c r="L302" s="740">
        <v>8</v>
      </c>
      <c r="M302" s="741">
        <v>29512.880000000001</v>
      </c>
    </row>
    <row r="303" spans="1:13" ht="14.4" customHeight="1" x14ac:dyDescent="0.3">
      <c r="A303" s="736" t="s">
        <v>3155</v>
      </c>
      <c r="B303" s="737" t="s">
        <v>2915</v>
      </c>
      <c r="C303" s="737" t="s">
        <v>3912</v>
      </c>
      <c r="D303" s="737" t="s">
        <v>2916</v>
      </c>
      <c r="E303" s="737" t="s">
        <v>3015</v>
      </c>
      <c r="F303" s="740"/>
      <c r="G303" s="740"/>
      <c r="H303" s="753"/>
      <c r="I303" s="740">
        <v>66</v>
      </c>
      <c r="J303" s="740">
        <v>0</v>
      </c>
      <c r="K303" s="753"/>
      <c r="L303" s="740">
        <v>66</v>
      </c>
      <c r="M303" s="741">
        <v>0</v>
      </c>
    </row>
    <row r="304" spans="1:13" ht="14.4" customHeight="1" x14ac:dyDescent="0.3">
      <c r="A304" s="736" t="s">
        <v>3155</v>
      </c>
      <c r="B304" s="737" t="s">
        <v>2915</v>
      </c>
      <c r="C304" s="737" t="s">
        <v>4049</v>
      </c>
      <c r="D304" s="737" t="s">
        <v>2916</v>
      </c>
      <c r="E304" s="737" t="s">
        <v>4050</v>
      </c>
      <c r="F304" s="740"/>
      <c r="G304" s="740"/>
      <c r="H304" s="753">
        <v>0</v>
      </c>
      <c r="I304" s="740">
        <v>10</v>
      </c>
      <c r="J304" s="740">
        <v>2511.6</v>
      </c>
      <c r="K304" s="753">
        <v>1</v>
      </c>
      <c r="L304" s="740">
        <v>10</v>
      </c>
      <c r="M304" s="741">
        <v>2511.6</v>
      </c>
    </row>
    <row r="305" spans="1:13" ht="14.4" customHeight="1" x14ac:dyDescent="0.3">
      <c r="A305" s="736" t="s">
        <v>3155</v>
      </c>
      <c r="B305" s="737" t="s">
        <v>2915</v>
      </c>
      <c r="C305" s="737" t="s">
        <v>1647</v>
      </c>
      <c r="D305" s="737" t="s">
        <v>2916</v>
      </c>
      <c r="E305" s="737" t="s">
        <v>2917</v>
      </c>
      <c r="F305" s="740"/>
      <c r="G305" s="740"/>
      <c r="H305" s="753">
        <v>0</v>
      </c>
      <c r="I305" s="740">
        <v>9</v>
      </c>
      <c r="J305" s="740">
        <v>4520.79</v>
      </c>
      <c r="K305" s="753">
        <v>1</v>
      </c>
      <c r="L305" s="740">
        <v>9</v>
      </c>
      <c r="M305" s="741">
        <v>4520.79</v>
      </c>
    </row>
    <row r="306" spans="1:13" ht="14.4" customHeight="1" x14ac:dyDescent="0.3">
      <c r="A306" s="736" t="s">
        <v>3155</v>
      </c>
      <c r="B306" s="737" t="s">
        <v>4818</v>
      </c>
      <c r="C306" s="737" t="s">
        <v>3953</v>
      </c>
      <c r="D306" s="737" t="s">
        <v>3467</v>
      </c>
      <c r="E306" s="737" t="s">
        <v>3578</v>
      </c>
      <c r="F306" s="740"/>
      <c r="G306" s="740"/>
      <c r="H306" s="753">
        <v>0</v>
      </c>
      <c r="I306" s="740">
        <v>3</v>
      </c>
      <c r="J306" s="740">
        <v>620.64</v>
      </c>
      <c r="K306" s="753">
        <v>1</v>
      </c>
      <c r="L306" s="740">
        <v>3</v>
      </c>
      <c r="M306" s="741">
        <v>620.64</v>
      </c>
    </row>
    <row r="307" spans="1:13" ht="14.4" customHeight="1" x14ac:dyDescent="0.3">
      <c r="A307" s="736" t="s">
        <v>3155</v>
      </c>
      <c r="B307" s="737" t="s">
        <v>4814</v>
      </c>
      <c r="C307" s="737" t="s">
        <v>3948</v>
      </c>
      <c r="D307" s="737" t="s">
        <v>3855</v>
      </c>
      <c r="E307" s="737" t="s">
        <v>3857</v>
      </c>
      <c r="F307" s="740">
        <v>2</v>
      </c>
      <c r="G307" s="740">
        <v>0</v>
      </c>
      <c r="H307" s="753"/>
      <c r="I307" s="740"/>
      <c r="J307" s="740"/>
      <c r="K307" s="753"/>
      <c r="L307" s="740">
        <v>2</v>
      </c>
      <c r="M307" s="741">
        <v>0</v>
      </c>
    </row>
    <row r="308" spans="1:13" ht="14.4" customHeight="1" x14ac:dyDescent="0.3">
      <c r="A308" s="736" t="s">
        <v>3155</v>
      </c>
      <c r="B308" s="737" t="s">
        <v>4815</v>
      </c>
      <c r="C308" s="737" t="s">
        <v>3632</v>
      </c>
      <c r="D308" s="737" t="s">
        <v>3633</v>
      </c>
      <c r="E308" s="737" t="s">
        <v>3634</v>
      </c>
      <c r="F308" s="740">
        <v>9</v>
      </c>
      <c r="G308" s="740">
        <v>4953.51</v>
      </c>
      <c r="H308" s="753">
        <v>1</v>
      </c>
      <c r="I308" s="740"/>
      <c r="J308" s="740"/>
      <c r="K308" s="753">
        <v>0</v>
      </c>
      <c r="L308" s="740">
        <v>9</v>
      </c>
      <c r="M308" s="741">
        <v>4953.51</v>
      </c>
    </row>
    <row r="309" spans="1:13" ht="14.4" customHeight="1" x14ac:dyDescent="0.3">
      <c r="A309" s="736" t="s">
        <v>3155</v>
      </c>
      <c r="B309" s="737" t="s">
        <v>4815</v>
      </c>
      <c r="C309" s="737" t="s">
        <v>3497</v>
      </c>
      <c r="D309" s="737" t="s">
        <v>3498</v>
      </c>
      <c r="E309" s="737" t="s">
        <v>3499</v>
      </c>
      <c r="F309" s="740"/>
      <c r="G309" s="740"/>
      <c r="H309" s="753">
        <v>0</v>
      </c>
      <c r="I309" s="740">
        <v>166</v>
      </c>
      <c r="J309" s="740">
        <v>91364.739999999962</v>
      </c>
      <c r="K309" s="753">
        <v>1</v>
      </c>
      <c r="L309" s="740">
        <v>166</v>
      </c>
      <c r="M309" s="741">
        <v>91364.739999999962</v>
      </c>
    </row>
    <row r="310" spans="1:13" ht="14.4" customHeight="1" x14ac:dyDescent="0.3">
      <c r="A310" s="736" t="s">
        <v>3155</v>
      </c>
      <c r="B310" s="737" t="s">
        <v>4819</v>
      </c>
      <c r="C310" s="737" t="s">
        <v>3751</v>
      </c>
      <c r="D310" s="737" t="s">
        <v>3752</v>
      </c>
      <c r="E310" s="737" t="s">
        <v>3753</v>
      </c>
      <c r="F310" s="740"/>
      <c r="G310" s="740"/>
      <c r="H310" s="753">
        <v>0</v>
      </c>
      <c r="I310" s="740">
        <v>9</v>
      </c>
      <c r="J310" s="740">
        <v>4953.51</v>
      </c>
      <c r="K310" s="753">
        <v>1</v>
      </c>
      <c r="L310" s="740">
        <v>9</v>
      </c>
      <c r="M310" s="741">
        <v>4953.51</v>
      </c>
    </row>
    <row r="311" spans="1:13" ht="14.4" customHeight="1" x14ac:dyDescent="0.3">
      <c r="A311" s="736" t="s">
        <v>3155</v>
      </c>
      <c r="B311" s="737" t="s">
        <v>4819</v>
      </c>
      <c r="C311" s="737" t="s">
        <v>3967</v>
      </c>
      <c r="D311" s="737" t="s">
        <v>3968</v>
      </c>
      <c r="E311" s="737" t="s">
        <v>3969</v>
      </c>
      <c r="F311" s="740">
        <v>2</v>
      </c>
      <c r="G311" s="740">
        <v>3302.36</v>
      </c>
      <c r="H311" s="753">
        <v>1</v>
      </c>
      <c r="I311" s="740"/>
      <c r="J311" s="740"/>
      <c r="K311" s="753">
        <v>0</v>
      </c>
      <c r="L311" s="740">
        <v>2</v>
      </c>
      <c r="M311" s="741">
        <v>3302.36</v>
      </c>
    </row>
    <row r="312" spans="1:13" ht="14.4" customHeight="1" x14ac:dyDescent="0.3">
      <c r="A312" s="736" t="s">
        <v>3155</v>
      </c>
      <c r="B312" s="737" t="s">
        <v>4819</v>
      </c>
      <c r="C312" s="737" t="s">
        <v>3970</v>
      </c>
      <c r="D312" s="737" t="s">
        <v>3968</v>
      </c>
      <c r="E312" s="737" t="s">
        <v>3753</v>
      </c>
      <c r="F312" s="740">
        <v>12</v>
      </c>
      <c r="G312" s="740">
        <v>6604.68</v>
      </c>
      <c r="H312" s="753">
        <v>1</v>
      </c>
      <c r="I312" s="740"/>
      <c r="J312" s="740"/>
      <c r="K312" s="753">
        <v>0</v>
      </c>
      <c r="L312" s="740">
        <v>12</v>
      </c>
      <c r="M312" s="741">
        <v>6604.68</v>
      </c>
    </row>
    <row r="313" spans="1:13" ht="14.4" customHeight="1" x14ac:dyDescent="0.3">
      <c r="A313" s="736" t="s">
        <v>3155</v>
      </c>
      <c r="B313" s="737" t="s">
        <v>4816</v>
      </c>
      <c r="C313" s="737" t="s">
        <v>3610</v>
      </c>
      <c r="D313" s="737" t="s">
        <v>3611</v>
      </c>
      <c r="E313" s="737" t="s">
        <v>3612</v>
      </c>
      <c r="F313" s="740"/>
      <c r="G313" s="740"/>
      <c r="H313" s="753">
        <v>0</v>
      </c>
      <c r="I313" s="740">
        <v>5</v>
      </c>
      <c r="J313" s="740">
        <v>10899.65</v>
      </c>
      <c r="K313" s="753">
        <v>1</v>
      </c>
      <c r="L313" s="740">
        <v>5</v>
      </c>
      <c r="M313" s="741">
        <v>10899.65</v>
      </c>
    </row>
    <row r="314" spans="1:13" ht="14.4" customHeight="1" x14ac:dyDescent="0.3">
      <c r="A314" s="736" t="s">
        <v>3155</v>
      </c>
      <c r="B314" s="737" t="s">
        <v>4816</v>
      </c>
      <c r="C314" s="737" t="s">
        <v>3982</v>
      </c>
      <c r="D314" s="737" t="s">
        <v>3611</v>
      </c>
      <c r="E314" s="737" t="s">
        <v>3983</v>
      </c>
      <c r="F314" s="740"/>
      <c r="G314" s="740"/>
      <c r="H314" s="753">
        <v>0</v>
      </c>
      <c r="I314" s="740">
        <v>6</v>
      </c>
      <c r="J314" s="740">
        <v>39238.800000000003</v>
      </c>
      <c r="K314" s="753">
        <v>1</v>
      </c>
      <c r="L314" s="740">
        <v>6</v>
      </c>
      <c r="M314" s="741">
        <v>39238.800000000003</v>
      </c>
    </row>
    <row r="315" spans="1:13" ht="14.4" customHeight="1" x14ac:dyDescent="0.3">
      <c r="A315" s="736" t="s">
        <v>3155</v>
      </c>
      <c r="B315" s="737" t="s">
        <v>2921</v>
      </c>
      <c r="C315" s="737" t="s">
        <v>3644</v>
      </c>
      <c r="D315" s="737" t="s">
        <v>616</v>
      </c>
      <c r="E315" s="737" t="s">
        <v>2922</v>
      </c>
      <c r="F315" s="740"/>
      <c r="G315" s="740"/>
      <c r="H315" s="753">
        <v>0</v>
      </c>
      <c r="I315" s="740">
        <v>2</v>
      </c>
      <c r="J315" s="740">
        <v>96.84</v>
      </c>
      <c r="K315" s="753">
        <v>1</v>
      </c>
      <c r="L315" s="740">
        <v>2</v>
      </c>
      <c r="M315" s="741">
        <v>96.84</v>
      </c>
    </row>
    <row r="316" spans="1:13" ht="14.4" customHeight="1" x14ac:dyDescent="0.3">
      <c r="A316" s="736" t="s">
        <v>3155</v>
      </c>
      <c r="B316" s="737" t="s">
        <v>2926</v>
      </c>
      <c r="C316" s="737" t="s">
        <v>1715</v>
      </c>
      <c r="D316" s="737" t="s">
        <v>2927</v>
      </c>
      <c r="E316" s="737" t="s">
        <v>2928</v>
      </c>
      <c r="F316" s="740"/>
      <c r="G316" s="740"/>
      <c r="H316" s="753">
        <v>0</v>
      </c>
      <c r="I316" s="740">
        <v>8</v>
      </c>
      <c r="J316" s="740">
        <v>15511.76</v>
      </c>
      <c r="K316" s="753">
        <v>1</v>
      </c>
      <c r="L316" s="740">
        <v>8</v>
      </c>
      <c r="M316" s="741">
        <v>15511.76</v>
      </c>
    </row>
    <row r="317" spans="1:13" ht="14.4" customHeight="1" x14ac:dyDescent="0.3">
      <c r="A317" s="736" t="s">
        <v>3155</v>
      </c>
      <c r="B317" s="737" t="s">
        <v>2937</v>
      </c>
      <c r="C317" s="737" t="s">
        <v>1531</v>
      </c>
      <c r="D317" s="737" t="s">
        <v>2938</v>
      </c>
      <c r="E317" s="737" t="s">
        <v>2939</v>
      </c>
      <c r="F317" s="740"/>
      <c r="G317" s="740"/>
      <c r="H317" s="753"/>
      <c r="I317" s="740">
        <v>38</v>
      </c>
      <c r="J317" s="740">
        <v>0</v>
      </c>
      <c r="K317" s="753"/>
      <c r="L317" s="740">
        <v>38</v>
      </c>
      <c r="M317" s="741">
        <v>0</v>
      </c>
    </row>
    <row r="318" spans="1:13" ht="14.4" customHeight="1" x14ac:dyDescent="0.3">
      <c r="A318" s="736" t="s">
        <v>3155</v>
      </c>
      <c r="B318" s="737" t="s">
        <v>2949</v>
      </c>
      <c r="C318" s="737" t="s">
        <v>2358</v>
      </c>
      <c r="D318" s="737" t="s">
        <v>3057</v>
      </c>
      <c r="E318" s="737" t="s">
        <v>2951</v>
      </c>
      <c r="F318" s="740">
        <v>1</v>
      </c>
      <c r="G318" s="740">
        <v>9.4</v>
      </c>
      <c r="H318" s="753">
        <v>1</v>
      </c>
      <c r="I318" s="740"/>
      <c r="J318" s="740"/>
      <c r="K318" s="753">
        <v>0</v>
      </c>
      <c r="L318" s="740">
        <v>1</v>
      </c>
      <c r="M318" s="741">
        <v>9.4</v>
      </c>
    </row>
    <row r="319" spans="1:13" ht="14.4" customHeight="1" x14ac:dyDescent="0.3">
      <c r="A319" s="736" t="s">
        <v>3155</v>
      </c>
      <c r="B319" s="737" t="s">
        <v>2955</v>
      </c>
      <c r="C319" s="737" t="s">
        <v>1698</v>
      </c>
      <c r="D319" s="737" t="s">
        <v>1699</v>
      </c>
      <c r="E319" s="737" t="s">
        <v>2956</v>
      </c>
      <c r="F319" s="740"/>
      <c r="G319" s="740"/>
      <c r="H319" s="753"/>
      <c r="I319" s="740">
        <v>8</v>
      </c>
      <c r="J319" s="740">
        <v>0</v>
      </c>
      <c r="K319" s="753"/>
      <c r="L319" s="740">
        <v>8</v>
      </c>
      <c r="M319" s="741">
        <v>0</v>
      </c>
    </row>
    <row r="320" spans="1:13" ht="14.4" customHeight="1" x14ac:dyDescent="0.3">
      <c r="A320" s="736" t="s">
        <v>3155</v>
      </c>
      <c r="B320" s="737" t="s">
        <v>2959</v>
      </c>
      <c r="C320" s="737" t="s">
        <v>1563</v>
      </c>
      <c r="D320" s="737" t="s">
        <v>1564</v>
      </c>
      <c r="E320" s="737" t="s">
        <v>2960</v>
      </c>
      <c r="F320" s="740"/>
      <c r="G320" s="740"/>
      <c r="H320" s="753">
        <v>0</v>
      </c>
      <c r="I320" s="740">
        <v>16</v>
      </c>
      <c r="J320" s="740">
        <v>681.12000000000012</v>
      </c>
      <c r="K320" s="753">
        <v>1</v>
      </c>
      <c r="L320" s="740">
        <v>16</v>
      </c>
      <c r="M320" s="741">
        <v>681.12000000000012</v>
      </c>
    </row>
    <row r="321" spans="1:13" ht="14.4" customHeight="1" x14ac:dyDescent="0.3">
      <c r="A321" s="736" t="s">
        <v>3155</v>
      </c>
      <c r="B321" s="737" t="s">
        <v>4825</v>
      </c>
      <c r="C321" s="737" t="s">
        <v>4042</v>
      </c>
      <c r="D321" s="737" t="s">
        <v>4043</v>
      </c>
      <c r="E321" s="737" t="s">
        <v>4044</v>
      </c>
      <c r="F321" s="740">
        <v>1</v>
      </c>
      <c r="G321" s="740">
        <v>476.88</v>
      </c>
      <c r="H321" s="753">
        <v>1</v>
      </c>
      <c r="I321" s="740"/>
      <c r="J321" s="740"/>
      <c r="K321" s="753">
        <v>0</v>
      </c>
      <c r="L321" s="740">
        <v>1</v>
      </c>
      <c r="M321" s="741">
        <v>476.88</v>
      </c>
    </row>
    <row r="322" spans="1:13" ht="14.4" customHeight="1" x14ac:dyDescent="0.3">
      <c r="A322" s="736" t="s">
        <v>3155</v>
      </c>
      <c r="B322" s="737" t="s">
        <v>4825</v>
      </c>
      <c r="C322" s="737" t="s">
        <v>4045</v>
      </c>
      <c r="D322" s="737" t="s">
        <v>4046</v>
      </c>
      <c r="E322" s="737" t="s">
        <v>3578</v>
      </c>
      <c r="F322" s="740">
        <v>4</v>
      </c>
      <c r="G322" s="740">
        <v>0</v>
      </c>
      <c r="H322" s="753"/>
      <c r="I322" s="740"/>
      <c r="J322" s="740"/>
      <c r="K322" s="753"/>
      <c r="L322" s="740">
        <v>4</v>
      </c>
      <c r="M322" s="741">
        <v>0</v>
      </c>
    </row>
    <row r="323" spans="1:13" ht="14.4" customHeight="1" x14ac:dyDescent="0.3">
      <c r="A323" s="736" t="s">
        <v>3155</v>
      </c>
      <c r="B323" s="737" t="s">
        <v>2964</v>
      </c>
      <c r="C323" s="737" t="s">
        <v>599</v>
      </c>
      <c r="D323" s="737" t="s">
        <v>2965</v>
      </c>
      <c r="E323" s="737" t="s">
        <v>2966</v>
      </c>
      <c r="F323" s="740"/>
      <c r="G323" s="740"/>
      <c r="H323" s="753">
        <v>0</v>
      </c>
      <c r="I323" s="740">
        <v>2</v>
      </c>
      <c r="J323" s="740">
        <v>161.06</v>
      </c>
      <c r="K323" s="753">
        <v>1</v>
      </c>
      <c r="L323" s="740">
        <v>2</v>
      </c>
      <c r="M323" s="741">
        <v>161.06</v>
      </c>
    </row>
    <row r="324" spans="1:13" ht="14.4" customHeight="1" x14ac:dyDescent="0.3">
      <c r="A324" s="736" t="s">
        <v>3155</v>
      </c>
      <c r="B324" s="737" t="s">
        <v>2964</v>
      </c>
      <c r="C324" s="737" t="s">
        <v>4011</v>
      </c>
      <c r="D324" s="737" t="s">
        <v>4012</v>
      </c>
      <c r="E324" s="737" t="s">
        <v>4013</v>
      </c>
      <c r="F324" s="740"/>
      <c r="G324" s="740"/>
      <c r="H324" s="753">
        <v>0</v>
      </c>
      <c r="I324" s="740">
        <v>2</v>
      </c>
      <c r="J324" s="740">
        <v>483.18</v>
      </c>
      <c r="K324" s="753">
        <v>1</v>
      </c>
      <c r="L324" s="740">
        <v>2</v>
      </c>
      <c r="M324" s="741">
        <v>483.18</v>
      </c>
    </row>
    <row r="325" spans="1:13" ht="14.4" customHeight="1" x14ac:dyDescent="0.3">
      <c r="A325" s="736" t="s">
        <v>3155</v>
      </c>
      <c r="B325" s="737" t="s">
        <v>2964</v>
      </c>
      <c r="C325" s="737" t="s">
        <v>4014</v>
      </c>
      <c r="D325" s="737" t="s">
        <v>4012</v>
      </c>
      <c r="E325" s="737" t="s">
        <v>4015</v>
      </c>
      <c r="F325" s="740">
        <v>6</v>
      </c>
      <c r="G325" s="740">
        <v>966.36</v>
      </c>
      <c r="H325" s="753">
        <v>0.66666666666666674</v>
      </c>
      <c r="I325" s="740">
        <v>3</v>
      </c>
      <c r="J325" s="740">
        <v>483.18</v>
      </c>
      <c r="K325" s="753">
        <v>0.33333333333333337</v>
      </c>
      <c r="L325" s="740">
        <v>9</v>
      </c>
      <c r="M325" s="741">
        <v>1449.54</v>
      </c>
    </row>
    <row r="326" spans="1:13" ht="14.4" customHeight="1" x14ac:dyDescent="0.3">
      <c r="A326" s="736" t="s">
        <v>3155</v>
      </c>
      <c r="B326" s="737" t="s">
        <v>4829</v>
      </c>
      <c r="C326" s="737" t="s">
        <v>4016</v>
      </c>
      <c r="D326" s="737" t="s">
        <v>4017</v>
      </c>
      <c r="E326" s="737" t="s">
        <v>4018</v>
      </c>
      <c r="F326" s="740">
        <v>2</v>
      </c>
      <c r="G326" s="740">
        <v>0</v>
      </c>
      <c r="H326" s="753"/>
      <c r="I326" s="740"/>
      <c r="J326" s="740"/>
      <c r="K326" s="753"/>
      <c r="L326" s="740">
        <v>2</v>
      </c>
      <c r="M326" s="741">
        <v>0</v>
      </c>
    </row>
    <row r="327" spans="1:13" ht="14.4" customHeight="1" x14ac:dyDescent="0.3">
      <c r="A327" s="736" t="s">
        <v>3155</v>
      </c>
      <c r="B327" s="737" t="s">
        <v>2972</v>
      </c>
      <c r="C327" s="737" t="s">
        <v>3938</v>
      </c>
      <c r="D327" s="737" t="s">
        <v>3939</v>
      </c>
      <c r="E327" s="737" t="s">
        <v>2974</v>
      </c>
      <c r="F327" s="740">
        <v>1</v>
      </c>
      <c r="G327" s="740">
        <v>0</v>
      </c>
      <c r="H327" s="753"/>
      <c r="I327" s="740"/>
      <c r="J327" s="740"/>
      <c r="K327" s="753"/>
      <c r="L327" s="740">
        <v>1</v>
      </c>
      <c r="M327" s="741">
        <v>0</v>
      </c>
    </row>
    <row r="328" spans="1:13" ht="14.4" customHeight="1" x14ac:dyDescent="0.3">
      <c r="A328" s="736" t="s">
        <v>3155</v>
      </c>
      <c r="B328" s="737" t="s">
        <v>3066</v>
      </c>
      <c r="C328" s="737" t="s">
        <v>3957</v>
      </c>
      <c r="D328" s="737" t="s">
        <v>2248</v>
      </c>
      <c r="E328" s="737" t="s">
        <v>3958</v>
      </c>
      <c r="F328" s="740"/>
      <c r="G328" s="740"/>
      <c r="H328" s="753">
        <v>0</v>
      </c>
      <c r="I328" s="740">
        <v>4</v>
      </c>
      <c r="J328" s="740">
        <v>553.24</v>
      </c>
      <c r="K328" s="753">
        <v>1</v>
      </c>
      <c r="L328" s="740">
        <v>4</v>
      </c>
      <c r="M328" s="741">
        <v>553.24</v>
      </c>
    </row>
    <row r="329" spans="1:13" ht="14.4" customHeight="1" x14ac:dyDescent="0.3">
      <c r="A329" s="736" t="s">
        <v>3155</v>
      </c>
      <c r="B329" s="737" t="s">
        <v>3066</v>
      </c>
      <c r="C329" s="737" t="s">
        <v>2247</v>
      </c>
      <c r="D329" s="737" t="s">
        <v>2248</v>
      </c>
      <c r="E329" s="737" t="s">
        <v>2960</v>
      </c>
      <c r="F329" s="740"/>
      <c r="G329" s="740"/>
      <c r="H329" s="753">
        <v>0</v>
      </c>
      <c r="I329" s="740">
        <v>2</v>
      </c>
      <c r="J329" s="740">
        <v>138.32</v>
      </c>
      <c r="K329" s="753">
        <v>1</v>
      </c>
      <c r="L329" s="740">
        <v>2</v>
      </c>
      <c r="M329" s="741">
        <v>138.32</v>
      </c>
    </row>
    <row r="330" spans="1:13" ht="14.4" customHeight="1" x14ac:dyDescent="0.3">
      <c r="A330" s="736" t="s">
        <v>3155</v>
      </c>
      <c r="B330" s="737" t="s">
        <v>2978</v>
      </c>
      <c r="C330" s="737" t="s">
        <v>3663</v>
      </c>
      <c r="D330" s="737" t="s">
        <v>2380</v>
      </c>
      <c r="E330" s="737" t="s">
        <v>2381</v>
      </c>
      <c r="F330" s="740"/>
      <c r="G330" s="740"/>
      <c r="H330" s="753">
        <v>0</v>
      </c>
      <c r="I330" s="740">
        <v>35</v>
      </c>
      <c r="J330" s="740">
        <v>6799.0999999999985</v>
      </c>
      <c r="K330" s="753">
        <v>1</v>
      </c>
      <c r="L330" s="740">
        <v>35</v>
      </c>
      <c r="M330" s="741">
        <v>6799.0999999999985</v>
      </c>
    </row>
    <row r="331" spans="1:13" ht="14.4" customHeight="1" x14ac:dyDescent="0.3">
      <c r="A331" s="736" t="s">
        <v>3155</v>
      </c>
      <c r="B331" s="737" t="s">
        <v>2978</v>
      </c>
      <c r="C331" s="737" t="s">
        <v>2379</v>
      </c>
      <c r="D331" s="737" t="s">
        <v>3071</v>
      </c>
      <c r="E331" s="737" t="s">
        <v>2381</v>
      </c>
      <c r="F331" s="740"/>
      <c r="G331" s="740"/>
      <c r="H331" s="753">
        <v>0</v>
      </c>
      <c r="I331" s="740">
        <v>39</v>
      </c>
      <c r="J331" s="740">
        <v>7576.1399999999994</v>
      </c>
      <c r="K331" s="753">
        <v>1</v>
      </c>
      <c r="L331" s="740">
        <v>39</v>
      </c>
      <c r="M331" s="741">
        <v>7576.1399999999994</v>
      </c>
    </row>
    <row r="332" spans="1:13" ht="14.4" customHeight="1" x14ac:dyDescent="0.3">
      <c r="A332" s="736" t="s">
        <v>3156</v>
      </c>
      <c r="B332" s="737" t="s">
        <v>2816</v>
      </c>
      <c r="C332" s="737" t="s">
        <v>4061</v>
      </c>
      <c r="D332" s="737" t="s">
        <v>4062</v>
      </c>
      <c r="E332" s="737" t="s">
        <v>4063</v>
      </c>
      <c r="F332" s="740">
        <v>2</v>
      </c>
      <c r="G332" s="740">
        <v>201.72</v>
      </c>
      <c r="H332" s="753">
        <v>1</v>
      </c>
      <c r="I332" s="740"/>
      <c r="J332" s="740"/>
      <c r="K332" s="753">
        <v>0</v>
      </c>
      <c r="L332" s="740">
        <v>2</v>
      </c>
      <c r="M332" s="741">
        <v>201.72</v>
      </c>
    </row>
    <row r="333" spans="1:13" ht="14.4" customHeight="1" x14ac:dyDescent="0.3">
      <c r="A333" s="736" t="s">
        <v>3156</v>
      </c>
      <c r="B333" s="737" t="s">
        <v>2949</v>
      </c>
      <c r="C333" s="737" t="s">
        <v>2358</v>
      </c>
      <c r="D333" s="737" t="s">
        <v>3057</v>
      </c>
      <c r="E333" s="737" t="s">
        <v>2951</v>
      </c>
      <c r="F333" s="740"/>
      <c r="G333" s="740"/>
      <c r="H333" s="753">
        <v>0</v>
      </c>
      <c r="I333" s="740">
        <v>4</v>
      </c>
      <c r="J333" s="740">
        <v>37.6</v>
      </c>
      <c r="K333" s="753">
        <v>1</v>
      </c>
      <c r="L333" s="740">
        <v>4</v>
      </c>
      <c r="M333" s="741">
        <v>37.6</v>
      </c>
    </row>
    <row r="334" spans="1:13" ht="14.4" customHeight="1" x14ac:dyDescent="0.3">
      <c r="A334" s="736" t="s">
        <v>3157</v>
      </c>
      <c r="B334" s="737" t="s">
        <v>2828</v>
      </c>
      <c r="C334" s="737" t="s">
        <v>1685</v>
      </c>
      <c r="D334" s="737" t="s">
        <v>1686</v>
      </c>
      <c r="E334" s="737" t="s">
        <v>2829</v>
      </c>
      <c r="F334" s="740"/>
      <c r="G334" s="740"/>
      <c r="H334" s="753">
        <v>0</v>
      </c>
      <c r="I334" s="740">
        <v>6</v>
      </c>
      <c r="J334" s="740">
        <v>4011.24</v>
      </c>
      <c r="K334" s="753">
        <v>1</v>
      </c>
      <c r="L334" s="740">
        <v>6</v>
      </c>
      <c r="M334" s="741">
        <v>4011.24</v>
      </c>
    </row>
    <row r="335" spans="1:13" ht="14.4" customHeight="1" x14ac:dyDescent="0.3">
      <c r="A335" s="736" t="s">
        <v>3157</v>
      </c>
      <c r="B335" s="737" t="s">
        <v>2845</v>
      </c>
      <c r="C335" s="737" t="s">
        <v>3250</v>
      </c>
      <c r="D335" s="737" t="s">
        <v>1535</v>
      </c>
      <c r="E335" s="737" t="s">
        <v>2847</v>
      </c>
      <c r="F335" s="740"/>
      <c r="G335" s="740"/>
      <c r="H335" s="753">
        <v>0</v>
      </c>
      <c r="I335" s="740">
        <v>3</v>
      </c>
      <c r="J335" s="740">
        <v>4156.8599999999997</v>
      </c>
      <c r="K335" s="753">
        <v>1</v>
      </c>
      <c r="L335" s="740">
        <v>3</v>
      </c>
      <c r="M335" s="741">
        <v>4156.8599999999997</v>
      </c>
    </row>
    <row r="336" spans="1:13" ht="14.4" customHeight="1" x14ac:dyDescent="0.3">
      <c r="A336" s="736" t="s">
        <v>3157</v>
      </c>
      <c r="B336" s="737" t="s">
        <v>3076</v>
      </c>
      <c r="C336" s="737" t="s">
        <v>3783</v>
      </c>
      <c r="D336" s="737" t="s">
        <v>2569</v>
      </c>
      <c r="E336" s="737" t="s">
        <v>3784</v>
      </c>
      <c r="F336" s="740"/>
      <c r="G336" s="740"/>
      <c r="H336" s="753">
        <v>0</v>
      </c>
      <c r="I336" s="740">
        <v>12</v>
      </c>
      <c r="J336" s="740">
        <v>170567.52</v>
      </c>
      <c r="K336" s="753">
        <v>1</v>
      </c>
      <c r="L336" s="740">
        <v>12</v>
      </c>
      <c r="M336" s="741">
        <v>170567.52</v>
      </c>
    </row>
    <row r="337" spans="1:13" ht="14.4" customHeight="1" x14ac:dyDescent="0.3">
      <c r="A337" s="736" t="s">
        <v>3157</v>
      </c>
      <c r="B337" s="737" t="s">
        <v>2952</v>
      </c>
      <c r="C337" s="737" t="s">
        <v>1523</v>
      </c>
      <c r="D337" s="737" t="s">
        <v>2953</v>
      </c>
      <c r="E337" s="737" t="s">
        <v>2954</v>
      </c>
      <c r="F337" s="740"/>
      <c r="G337" s="740"/>
      <c r="H337" s="753"/>
      <c r="I337" s="740">
        <v>2</v>
      </c>
      <c r="J337" s="740">
        <v>0</v>
      </c>
      <c r="K337" s="753"/>
      <c r="L337" s="740">
        <v>2</v>
      </c>
      <c r="M337" s="741">
        <v>0</v>
      </c>
    </row>
    <row r="338" spans="1:13" ht="14.4" customHeight="1" x14ac:dyDescent="0.3">
      <c r="A338" s="736" t="s">
        <v>3157</v>
      </c>
      <c r="B338" s="737" t="s">
        <v>2959</v>
      </c>
      <c r="C338" s="737" t="s">
        <v>3204</v>
      </c>
      <c r="D338" s="737" t="s">
        <v>1602</v>
      </c>
      <c r="E338" s="737" t="s">
        <v>3205</v>
      </c>
      <c r="F338" s="740"/>
      <c r="G338" s="740"/>
      <c r="H338" s="753">
        <v>0</v>
      </c>
      <c r="I338" s="740">
        <v>1</v>
      </c>
      <c r="J338" s="740">
        <v>170.32</v>
      </c>
      <c r="K338" s="753">
        <v>1</v>
      </c>
      <c r="L338" s="740">
        <v>1</v>
      </c>
      <c r="M338" s="741">
        <v>170.32</v>
      </c>
    </row>
    <row r="339" spans="1:13" ht="14.4" customHeight="1" x14ac:dyDescent="0.3">
      <c r="A339" s="736" t="s">
        <v>3158</v>
      </c>
      <c r="B339" s="737" t="s">
        <v>2828</v>
      </c>
      <c r="C339" s="737" t="s">
        <v>3267</v>
      </c>
      <c r="D339" s="737" t="s">
        <v>1686</v>
      </c>
      <c r="E339" s="737" t="s">
        <v>2829</v>
      </c>
      <c r="F339" s="740"/>
      <c r="G339" s="740"/>
      <c r="H339" s="753">
        <v>0</v>
      </c>
      <c r="I339" s="740">
        <v>38</v>
      </c>
      <c r="J339" s="740">
        <v>25404.519999999997</v>
      </c>
      <c r="K339" s="753">
        <v>1</v>
      </c>
      <c r="L339" s="740">
        <v>38</v>
      </c>
      <c r="M339" s="741">
        <v>25404.519999999997</v>
      </c>
    </row>
    <row r="340" spans="1:13" ht="14.4" customHeight="1" x14ac:dyDescent="0.3">
      <c r="A340" s="736" t="s">
        <v>3158</v>
      </c>
      <c r="B340" s="737" t="s">
        <v>2828</v>
      </c>
      <c r="C340" s="737" t="s">
        <v>1685</v>
      </c>
      <c r="D340" s="737" t="s">
        <v>1686</v>
      </c>
      <c r="E340" s="737" t="s">
        <v>2829</v>
      </c>
      <c r="F340" s="740"/>
      <c r="G340" s="740"/>
      <c r="H340" s="753">
        <v>0</v>
      </c>
      <c r="I340" s="740">
        <v>6</v>
      </c>
      <c r="J340" s="740">
        <v>4011.24</v>
      </c>
      <c r="K340" s="753">
        <v>1</v>
      </c>
      <c r="L340" s="740">
        <v>6</v>
      </c>
      <c r="M340" s="741">
        <v>4011.24</v>
      </c>
    </row>
    <row r="341" spans="1:13" ht="14.4" customHeight="1" x14ac:dyDescent="0.3">
      <c r="A341" s="736" t="s">
        <v>3158</v>
      </c>
      <c r="B341" s="737" t="s">
        <v>2828</v>
      </c>
      <c r="C341" s="737" t="s">
        <v>3323</v>
      </c>
      <c r="D341" s="737" t="s">
        <v>3324</v>
      </c>
      <c r="E341" s="737" t="s">
        <v>3325</v>
      </c>
      <c r="F341" s="740">
        <v>4</v>
      </c>
      <c r="G341" s="740">
        <v>2674.16</v>
      </c>
      <c r="H341" s="753">
        <v>1</v>
      </c>
      <c r="I341" s="740"/>
      <c r="J341" s="740"/>
      <c r="K341" s="753">
        <v>0</v>
      </c>
      <c r="L341" s="740">
        <v>4</v>
      </c>
      <c r="M341" s="741">
        <v>2674.16</v>
      </c>
    </row>
    <row r="342" spans="1:13" ht="14.4" customHeight="1" x14ac:dyDescent="0.3">
      <c r="A342" s="736" t="s">
        <v>3158</v>
      </c>
      <c r="B342" s="737" t="s">
        <v>2845</v>
      </c>
      <c r="C342" s="737" t="s">
        <v>3317</v>
      </c>
      <c r="D342" s="737" t="s">
        <v>1673</v>
      </c>
      <c r="E342" s="737" t="s">
        <v>2848</v>
      </c>
      <c r="F342" s="740"/>
      <c r="G342" s="740"/>
      <c r="H342" s="753">
        <v>0</v>
      </c>
      <c r="I342" s="740">
        <v>20</v>
      </c>
      <c r="J342" s="740">
        <v>9817.7999999999993</v>
      </c>
      <c r="K342" s="753">
        <v>1</v>
      </c>
      <c r="L342" s="740">
        <v>20</v>
      </c>
      <c r="M342" s="741">
        <v>9817.7999999999993</v>
      </c>
    </row>
    <row r="343" spans="1:13" ht="14.4" customHeight="1" x14ac:dyDescent="0.3">
      <c r="A343" s="736" t="s">
        <v>3158</v>
      </c>
      <c r="B343" s="737" t="s">
        <v>2845</v>
      </c>
      <c r="C343" s="737" t="s">
        <v>3249</v>
      </c>
      <c r="D343" s="737" t="s">
        <v>1673</v>
      </c>
      <c r="E343" s="737" t="s">
        <v>2995</v>
      </c>
      <c r="F343" s="740"/>
      <c r="G343" s="740"/>
      <c r="H343" s="753">
        <v>0</v>
      </c>
      <c r="I343" s="740">
        <v>8</v>
      </c>
      <c r="J343" s="740">
        <v>5890.64</v>
      </c>
      <c r="K343" s="753">
        <v>1</v>
      </c>
      <c r="L343" s="740">
        <v>8</v>
      </c>
      <c r="M343" s="741">
        <v>5890.64</v>
      </c>
    </row>
    <row r="344" spans="1:13" ht="14.4" customHeight="1" x14ac:dyDescent="0.3">
      <c r="A344" s="736" t="s">
        <v>3158</v>
      </c>
      <c r="B344" s="737" t="s">
        <v>2845</v>
      </c>
      <c r="C344" s="737" t="s">
        <v>2221</v>
      </c>
      <c r="D344" s="737" t="s">
        <v>1673</v>
      </c>
      <c r="E344" s="737" t="s">
        <v>2997</v>
      </c>
      <c r="F344" s="740"/>
      <c r="G344" s="740"/>
      <c r="H344" s="753">
        <v>0</v>
      </c>
      <c r="I344" s="740">
        <v>17</v>
      </c>
      <c r="J344" s="740">
        <v>15703.580000000002</v>
      </c>
      <c r="K344" s="753">
        <v>1</v>
      </c>
      <c r="L344" s="740">
        <v>17</v>
      </c>
      <c r="M344" s="741">
        <v>15703.580000000002</v>
      </c>
    </row>
    <row r="345" spans="1:13" ht="14.4" customHeight="1" x14ac:dyDescent="0.3">
      <c r="A345" s="736" t="s">
        <v>3158</v>
      </c>
      <c r="B345" s="737" t="s">
        <v>2845</v>
      </c>
      <c r="C345" s="737" t="s">
        <v>3250</v>
      </c>
      <c r="D345" s="737" t="s">
        <v>1535</v>
      </c>
      <c r="E345" s="737" t="s">
        <v>2847</v>
      </c>
      <c r="F345" s="740"/>
      <c r="G345" s="740"/>
      <c r="H345" s="753">
        <v>0</v>
      </c>
      <c r="I345" s="740">
        <v>4</v>
      </c>
      <c r="J345" s="740">
        <v>5542.48</v>
      </c>
      <c r="K345" s="753">
        <v>1</v>
      </c>
      <c r="L345" s="740">
        <v>4</v>
      </c>
      <c r="M345" s="741">
        <v>5542.48</v>
      </c>
    </row>
    <row r="346" spans="1:13" ht="14.4" customHeight="1" x14ac:dyDescent="0.3">
      <c r="A346" s="736" t="s">
        <v>3158</v>
      </c>
      <c r="B346" s="737" t="s">
        <v>2845</v>
      </c>
      <c r="C346" s="737" t="s">
        <v>1667</v>
      </c>
      <c r="D346" s="737" t="s">
        <v>1535</v>
      </c>
      <c r="E346" s="737" t="s">
        <v>2847</v>
      </c>
      <c r="F346" s="740"/>
      <c r="G346" s="740"/>
      <c r="H346" s="753">
        <v>0</v>
      </c>
      <c r="I346" s="740">
        <v>8</v>
      </c>
      <c r="J346" s="740">
        <v>11084.96</v>
      </c>
      <c r="K346" s="753">
        <v>1</v>
      </c>
      <c r="L346" s="740">
        <v>8</v>
      </c>
      <c r="M346" s="741">
        <v>11084.96</v>
      </c>
    </row>
    <row r="347" spans="1:13" ht="14.4" customHeight="1" x14ac:dyDescent="0.3">
      <c r="A347" s="736" t="s">
        <v>3158</v>
      </c>
      <c r="B347" s="737" t="s">
        <v>2870</v>
      </c>
      <c r="C347" s="737" t="s">
        <v>1569</v>
      </c>
      <c r="D347" s="737" t="s">
        <v>2871</v>
      </c>
      <c r="E347" s="737" t="s">
        <v>2872</v>
      </c>
      <c r="F347" s="740"/>
      <c r="G347" s="740"/>
      <c r="H347" s="753">
        <v>0</v>
      </c>
      <c r="I347" s="740">
        <v>2</v>
      </c>
      <c r="J347" s="740">
        <v>219.94</v>
      </c>
      <c r="K347" s="753">
        <v>1</v>
      </c>
      <c r="L347" s="740">
        <v>2</v>
      </c>
      <c r="M347" s="741">
        <v>219.94</v>
      </c>
    </row>
    <row r="348" spans="1:13" ht="14.4" customHeight="1" x14ac:dyDescent="0.3">
      <c r="A348" s="736" t="s">
        <v>3158</v>
      </c>
      <c r="B348" s="737" t="s">
        <v>2915</v>
      </c>
      <c r="C348" s="737" t="s">
        <v>3912</v>
      </c>
      <c r="D348" s="737" t="s">
        <v>2916</v>
      </c>
      <c r="E348" s="737" t="s">
        <v>3015</v>
      </c>
      <c r="F348" s="740"/>
      <c r="G348" s="740"/>
      <c r="H348" s="753"/>
      <c r="I348" s="740">
        <v>6</v>
      </c>
      <c r="J348" s="740">
        <v>0</v>
      </c>
      <c r="K348" s="753"/>
      <c r="L348" s="740">
        <v>6</v>
      </c>
      <c r="M348" s="741">
        <v>0</v>
      </c>
    </row>
    <row r="349" spans="1:13" ht="14.4" customHeight="1" x14ac:dyDescent="0.3">
      <c r="A349" s="736" t="s">
        <v>3158</v>
      </c>
      <c r="B349" s="737" t="s">
        <v>2915</v>
      </c>
      <c r="C349" s="737" t="s">
        <v>1647</v>
      </c>
      <c r="D349" s="737" t="s">
        <v>2916</v>
      </c>
      <c r="E349" s="737" t="s">
        <v>2917</v>
      </c>
      <c r="F349" s="740"/>
      <c r="G349" s="740"/>
      <c r="H349" s="753">
        <v>0</v>
      </c>
      <c r="I349" s="740">
        <v>11</v>
      </c>
      <c r="J349" s="740">
        <v>5525.41</v>
      </c>
      <c r="K349" s="753">
        <v>1</v>
      </c>
      <c r="L349" s="740">
        <v>11</v>
      </c>
      <c r="M349" s="741">
        <v>5525.41</v>
      </c>
    </row>
    <row r="350" spans="1:13" ht="14.4" customHeight="1" x14ac:dyDescent="0.3">
      <c r="A350" s="736" t="s">
        <v>3158</v>
      </c>
      <c r="B350" s="737" t="s">
        <v>4815</v>
      </c>
      <c r="C350" s="737" t="s">
        <v>3770</v>
      </c>
      <c r="D350" s="737" t="s">
        <v>3633</v>
      </c>
      <c r="E350" s="737" t="s">
        <v>3499</v>
      </c>
      <c r="F350" s="740">
        <v>21</v>
      </c>
      <c r="G350" s="740">
        <v>11558.19</v>
      </c>
      <c r="H350" s="753">
        <v>1</v>
      </c>
      <c r="I350" s="740"/>
      <c r="J350" s="740"/>
      <c r="K350" s="753">
        <v>0</v>
      </c>
      <c r="L350" s="740">
        <v>21</v>
      </c>
      <c r="M350" s="741">
        <v>11558.19</v>
      </c>
    </row>
    <row r="351" spans="1:13" ht="14.4" customHeight="1" x14ac:dyDescent="0.3">
      <c r="A351" s="736" t="s">
        <v>3158</v>
      </c>
      <c r="B351" s="737" t="s">
        <v>4815</v>
      </c>
      <c r="C351" s="737" t="s">
        <v>3497</v>
      </c>
      <c r="D351" s="737" t="s">
        <v>3498</v>
      </c>
      <c r="E351" s="737" t="s">
        <v>3499</v>
      </c>
      <c r="F351" s="740"/>
      <c r="G351" s="740"/>
      <c r="H351" s="753">
        <v>0</v>
      </c>
      <c r="I351" s="740">
        <v>82</v>
      </c>
      <c r="J351" s="740">
        <v>45131.979999999989</v>
      </c>
      <c r="K351" s="753">
        <v>1</v>
      </c>
      <c r="L351" s="740">
        <v>82</v>
      </c>
      <c r="M351" s="741">
        <v>45131.979999999989</v>
      </c>
    </row>
    <row r="352" spans="1:13" ht="14.4" customHeight="1" x14ac:dyDescent="0.3">
      <c r="A352" s="736" t="s">
        <v>3158</v>
      </c>
      <c r="B352" s="737" t="s">
        <v>4819</v>
      </c>
      <c r="C352" s="737" t="s">
        <v>3751</v>
      </c>
      <c r="D352" s="737" t="s">
        <v>3752</v>
      </c>
      <c r="E352" s="737" t="s">
        <v>3753</v>
      </c>
      <c r="F352" s="740"/>
      <c r="G352" s="740"/>
      <c r="H352" s="753">
        <v>0</v>
      </c>
      <c r="I352" s="740">
        <v>21</v>
      </c>
      <c r="J352" s="740">
        <v>11558.19</v>
      </c>
      <c r="K352" s="753">
        <v>1</v>
      </c>
      <c r="L352" s="740">
        <v>21</v>
      </c>
      <c r="M352" s="741">
        <v>11558.19</v>
      </c>
    </row>
    <row r="353" spans="1:13" ht="14.4" customHeight="1" x14ac:dyDescent="0.3">
      <c r="A353" s="736" t="s">
        <v>3158</v>
      </c>
      <c r="B353" s="737" t="s">
        <v>4819</v>
      </c>
      <c r="C353" s="737" t="s">
        <v>3967</v>
      </c>
      <c r="D353" s="737" t="s">
        <v>3968</v>
      </c>
      <c r="E353" s="737" t="s">
        <v>3969</v>
      </c>
      <c r="F353" s="740">
        <v>2</v>
      </c>
      <c r="G353" s="740">
        <v>3302.36</v>
      </c>
      <c r="H353" s="753">
        <v>1</v>
      </c>
      <c r="I353" s="740"/>
      <c r="J353" s="740"/>
      <c r="K353" s="753">
        <v>0</v>
      </c>
      <c r="L353" s="740">
        <v>2</v>
      </c>
      <c r="M353" s="741">
        <v>3302.36</v>
      </c>
    </row>
    <row r="354" spans="1:13" ht="14.4" customHeight="1" x14ac:dyDescent="0.3">
      <c r="A354" s="736" t="s">
        <v>3158</v>
      </c>
      <c r="B354" s="737" t="s">
        <v>2923</v>
      </c>
      <c r="C354" s="737" t="s">
        <v>2364</v>
      </c>
      <c r="D354" s="737" t="s">
        <v>3051</v>
      </c>
      <c r="E354" s="737" t="s">
        <v>2925</v>
      </c>
      <c r="F354" s="740"/>
      <c r="G354" s="740"/>
      <c r="H354" s="753">
        <v>0</v>
      </c>
      <c r="I354" s="740">
        <v>6</v>
      </c>
      <c r="J354" s="740">
        <v>5451.18</v>
      </c>
      <c r="K354" s="753">
        <v>1</v>
      </c>
      <c r="L354" s="740">
        <v>6</v>
      </c>
      <c r="M354" s="741">
        <v>5451.18</v>
      </c>
    </row>
    <row r="355" spans="1:13" ht="14.4" customHeight="1" x14ac:dyDescent="0.3">
      <c r="A355" s="736" t="s">
        <v>3158</v>
      </c>
      <c r="B355" s="737" t="s">
        <v>2926</v>
      </c>
      <c r="C355" s="737" t="s">
        <v>607</v>
      </c>
      <c r="D355" s="737" t="s">
        <v>2932</v>
      </c>
      <c r="E355" s="737" t="s">
        <v>3369</v>
      </c>
      <c r="F355" s="740">
        <v>12</v>
      </c>
      <c r="G355" s="740">
        <v>23267.64</v>
      </c>
      <c r="H355" s="753">
        <v>1</v>
      </c>
      <c r="I355" s="740"/>
      <c r="J355" s="740"/>
      <c r="K355" s="753">
        <v>0</v>
      </c>
      <c r="L355" s="740">
        <v>12</v>
      </c>
      <c r="M355" s="741">
        <v>23267.64</v>
      </c>
    </row>
    <row r="356" spans="1:13" ht="14.4" customHeight="1" x14ac:dyDescent="0.3">
      <c r="A356" s="736" t="s">
        <v>3158</v>
      </c>
      <c r="B356" s="737" t="s">
        <v>2926</v>
      </c>
      <c r="C356" s="737" t="s">
        <v>588</v>
      </c>
      <c r="D356" s="737" t="s">
        <v>2932</v>
      </c>
      <c r="E356" s="737" t="s">
        <v>3303</v>
      </c>
      <c r="F356" s="740">
        <v>8</v>
      </c>
      <c r="G356" s="740">
        <v>3878</v>
      </c>
      <c r="H356" s="753">
        <v>1</v>
      </c>
      <c r="I356" s="740"/>
      <c r="J356" s="740"/>
      <c r="K356" s="753">
        <v>0</v>
      </c>
      <c r="L356" s="740">
        <v>8</v>
      </c>
      <c r="M356" s="741">
        <v>3878</v>
      </c>
    </row>
    <row r="357" spans="1:13" ht="14.4" customHeight="1" x14ac:dyDescent="0.3">
      <c r="A357" s="736" t="s">
        <v>3158</v>
      </c>
      <c r="B357" s="737" t="s">
        <v>2926</v>
      </c>
      <c r="C357" s="737" t="s">
        <v>1723</v>
      </c>
      <c r="D357" s="737" t="s">
        <v>2927</v>
      </c>
      <c r="E357" s="737" t="s">
        <v>2930</v>
      </c>
      <c r="F357" s="740"/>
      <c r="G357" s="740"/>
      <c r="H357" s="753">
        <v>0</v>
      </c>
      <c r="I357" s="740">
        <v>8</v>
      </c>
      <c r="J357" s="740">
        <v>3878</v>
      </c>
      <c r="K357" s="753">
        <v>1</v>
      </c>
      <c r="L357" s="740">
        <v>8</v>
      </c>
      <c r="M357" s="741">
        <v>3878</v>
      </c>
    </row>
    <row r="358" spans="1:13" ht="14.4" customHeight="1" x14ac:dyDescent="0.3">
      <c r="A358" s="736" t="s">
        <v>3158</v>
      </c>
      <c r="B358" s="737" t="s">
        <v>2926</v>
      </c>
      <c r="C358" s="737" t="s">
        <v>1719</v>
      </c>
      <c r="D358" s="737" t="s">
        <v>2927</v>
      </c>
      <c r="E358" s="737" t="s">
        <v>2931</v>
      </c>
      <c r="F358" s="740"/>
      <c r="G358" s="740"/>
      <c r="H358" s="753">
        <v>0</v>
      </c>
      <c r="I358" s="740">
        <v>8</v>
      </c>
      <c r="J358" s="740">
        <v>7755.84</v>
      </c>
      <c r="K358" s="753">
        <v>1</v>
      </c>
      <c r="L358" s="740">
        <v>8</v>
      </c>
      <c r="M358" s="741">
        <v>7755.84</v>
      </c>
    </row>
    <row r="359" spans="1:13" ht="14.4" customHeight="1" x14ac:dyDescent="0.3">
      <c r="A359" s="736" t="s">
        <v>3158</v>
      </c>
      <c r="B359" s="737" t="s">
        <v>2926</v>
      </c>
      <c r="C359" s="737" t="s">
        <v>3481</v>
      </c>
      <c r="D359" s="737" t="s">
        <v>2927</v>
      </c>
      <c r="E359" s="737" t="s">
        <v>3482</v>
      </c>
      <c r="F359" s="740"/>
      <c r="G359" s="740"/>
      <c r="H359" s="753">
        <v>0</v>
      </c>
      <c r="I359" s="740">
        <v>8</v>
      </c>
      <c r="J359" s="740">
        <v>1938.96</v>
      </c>
      <c r="K359" s="753">
        <v>1</v>
      </c>
      <c r="L359" s="740">
        <v>8</v>
      </c>
      <c r="M359" s="741">
        <v>1938.96</v>
      </c>
    </row>
    <row r="360" spans="1:13" ht="14.4" customHeight="1" x14ac:dyDescent="0.3">
      <c r="A360" s="736" t="s">
        <v>3158</v>
      </c>
      <c r="B360" s="737" t="s">
        <v>2937</v>
      </c>
      <c r="C360" s="737" t="s">
        <v>1531</v>
      </c>
      <c r="D360" s="737" t="s">
        <v>2938</v>
      </c>
      <c r="E360" s="737" t="s">
        <v>2939</v>
      </c>
      <c r="F360" s="740"/>
      <c r="G360" s="740"/>
      <c r="H360" s="753"/>
      <c r="I360" s="740">
        <v>8</v>
      </c>
      <c r="J360" s="740">
        <v>0</v>
      </c>
      <c r="K360" s="753"/>
      <c r="L360" s="740">
        <v>8</v>
      </c>
      <c r="M360" s="741">
        <v>0</v>
      </c>
    </row>
    <row r="361" spans="1:13" ht="14.4" customHeight="1" x14ac:dyDescent="0.3">
      <c r="A361" s="736" t="s">
        <v>3158</v>
      </c>
      <c r="B361" s="737" t="s">
        <v>2946</v>
      </c>
      <c r="C361" s="737" t="s">
        <v>3766</v>
      </c>
      <c r="D361" s="737" t="s">
        <v>3767</v>
      </c>
      <c r="E361" s="737" t="s">
        <v>3768</v>
      </c>
      <c r="F361" s="740"/>
      <c r="G361" s="740"/>
      <c r="H361" s="753">
        <v>0</v>
      </c>
      <c r="I361" s="740">
        <v>2</v>
      </c>
      <c r="J361" s="740">
        <v>732.62</v>
      </c>
      <c r="K361" s="753">
        <v>1</v>
      </c>
      <c r="L361" s="740">
        <v>2</v>
      </c>
      <c r="M361" s="741">
        <v>732.62</v>
      </c>
    </row>
    <row r="362" spans="1:13" ht="14.4" customHeight="1" x14ac:dyDescent="0.3">
      <c r="A362" s="736" t="s">
        <v>3158</v>
      </c>
      <c r="B362" s="737" t="s">
        <v>2946</v>
      </c>
      <c r="C362" s="737" t="s">
        <v>4099</v>
      </c>
      <c r="D362" s="737" t="s">
        <v>3767</v>
      </c>
      <c r="E362" s="737" t="s">
        <v>4100</v>
      </c>
      <c r="F362" s="740"/>
      <c r="G362" s="740"/>
      <c r="H362" s="753">
        <v>0</v>
      </c>
      <c r="I362" s="740">
        <v>6</v>
      </c>
      <c r="J362" s="740">
        <v>659.34</v>
      </c>
      <c r="K362" s="753">
        <v>1</v>
      </c>
      <c r="L362" s="740">
        <v>6</v>
      </c>
      <c r="M362" s="741">
        <v>659.34</v>
      </c>
    </row>
    <row r="363" spans="1:13" ht="14.4" customHeight="1" x14ac:dyDescent="0.3">
      <c r="A363" s="736" t="s">
        <v>3158</v>
      </c>
      <c r="B363" s="737" t="s">
        <v>3054</v>
      </c>
      <c r="C363" s="737" t="s">
        <v>1912</v>
      </c>
      <c r="D363" s="737" t="s">
        <v>3055</v>
      </c>
      <c r="E363" s="737" t="s">
        <v>3056</v>
      </c>
      <c r="F363" s="740"/>
      <c r="G363" s="740"/>
      <c r="H363" s="753">
        <v>0</v>
      </c>
      <c r="I363" s="740">
        <v>2</v>
      </c>
      <c r="J363" s="740">
        <v>848.48</v>
      </c>
      <c r="K363" s="753">
        <v>1</v>
      </c>
      <c r="L363" s="740">
        <v>2</v>
      </c>
      <c r="M363" s="741">
        <v>848.48</v>
      </c>
    </row>
    <row r="364" spans="1:13" ht="14.4" customHeight="1" x14ac:dyDescent="0.3">
      <c r="A364" s="736" t="s">
        <v>3158</v>
      </c>
      <c r="B364" s="737" t="s">
        <v>3054</v>
      </c>
      <c r="C364" s="737" t="s">
        <v>845</v>
      </c>
      <c r="D364" s="737" t="s">
        <v>3055</v>
      </c>
      <c r="E364" s="737" t="s">
        <v>3375</v>
      </c>
      <c r="F364" s="740"/>
      <c r="G364" s="740"/>
      <c r="H364" s="753">
        <v>0</v>
      </c>
      <c r="I364" s="740">
        <v>3</v>
      </c>
      <c r="J364" s="740">
        <v>2545.4700000000003</v>
      </c>
      <c r="K364" s="753">
        <v>1</v>
      </c>
      <c r="L364" s="740">
        <v>3</v>
      </c>
      <c r="M364" s="741">
        <v>2545.4700000000003</v>
      </c>
    </row>
    <row r="365" spans="1:13" ht="14.4" customHeight="1" x14ac:dyDescent="0.3">
      <c r="A365" s="736" t="s">
        <v>3158</v>
      </c>
      <c r="B365" s="737" t="s">
        <v>2955</v>
      </c>
      <c r="C365" s="737" t="s">
        <v>3339</v>
      </c>
      <c r="D365" s="737" t="s">
        <v>1699</v>
      </c>
      <c r="E365" s="737" t="s">
        <v>3340</v>
      </c>
      <c r="F365" s="740"/>
      <c r="G365" s="740"/>
      <c r="H365" s="753"/>
      <c r="I365" s="740">
        <v>4</v>
      </c>
      <c r="J365" s="740">
        <v>0</v>
      </c>
      <c r="K365" s="753"/>
      <c r="L365" s="740">
        <v>4</v>
      </c>
      <c r="M365" s="741">
        <v>0</v>
      </c>
    </row>
    <row r="366" spans="1:13" ht="14.4" customHeight="1" x14ac:dyDescent="0.3">
      <c r="A366" s="736" t="s">
        <v>3158</v>
      </c>
      <c r="B366" s="737" t="s">
        <v>2959</v>
      </c>
      <c r="C366" s="737" t="s">
        <v>3476</v>
      </c>
      <c r="D366" s="737" t="s">
        <v>1602</v>
      </c>
      <c r="E366" s="737" t="s">
        <v>2883</v>
      </c>
      <c r="F366" s="740"/>
      <c r="G366" s="740"/>
      <c r="H366" s="753">
        <v>0</v>
      </c>
      <c r="I366" s="740">
        <v>3</v>
      </c>
      <c r="J366" s="740">
        <v>255.48</v>
      </c>
      <c r="K366" s="753">
        <v>1</v>
      </c>
      <c r="L366" s="740">
        <v>3</v>
      </c>
      <c r="M366" s="741">
        <v>255.48</v>
      </c>
    </row>
    <row r="367" spans="1:13" ht="14.4" customHeight="1" x14ac:dyDescent="0.3">
      <c r="A367" s="736" t="s">
        <v>3158</v>
      </c>
      <c r="B367" s="737" t="s">
        <v>2959</v>
      </c>
      <c r="C367" s="737" t="s">
        <v>3477</v>
      </c>
      <c r="D367" s="737" t="s">
        <v>1602</v>
      </c>
      <c r="E367" s="737" t="s">
        <v>3205</v>
      </c>
      <c r="F367" s="740"/>
      <c r="G367" s="740"/>
      <c r="H367" s="753">
        <v>0</v>
      </c>
      <c r="I367" s="740">
        <v>4</v>
      </c>
      <c r="J367" s="740">
        <v>681.28</v>
      </c>
      <c r="K367" s="753">
        <v>1</v>
      </c>
      <c r="L367" s="740">
        <v>4</v>
      </c>
      <c r="M367" s="741">
        <v>681.28</v>
      </c>
    </row>
    <row r="368" spans="1:13" ht="14.4" customHeight="1" x14ac:dyDescent="0.3">
      <c r="A368" s="736" t="s">
        <v>3158</v>
      </c>
      <c r="B368" s="737" t="s">
        <v>2959</v>
      </c>
      <c r="C368" s="737" t="s">
        <v>1601</v>
      </c>
      <c r="D368" s="737" t="s">
        <v>1602</v>
      </c>
      <c r="E368" s="737" t="s">
        <v>2883</v>
      </c>
      <c r="F368" s="740"/>
      <c r="G368" s="740"/>
      <c r="H368" s="753">
        <v>0</v>
      </c>
      <c r="I368" s="740">
        <v>4</v>
      </c>
      <c r="J368" s="740">
        <v>340.64</v>
      </c>
      <c r="K368" s="753">
        <v>1</v>
      </c>
      <c r="L368" s="740">
        <v>4</v>
      </c>
      <c r="M368" s="741">
        <v>340.64</v>
      </c>
    </row>
    <row r="369" spans="1:13" ht="14.4" customHeight="1" x14ac:dyDescent="0.3">
      <c r="A369" s="736" t="s">
        <v>3158</v>
      </c>
      <c r="B369" s="737" t="s">
        <v>2959</v>
      </c>
      <c r="C369" s="737" t="s">
        <v>3204</v>
      </c>
      <c r="D369" s="737" t="s">
        <v>1602</v>
      </c>
      <c r="E369" s="737" t="s">
        <v>3205</v>
      </c>
      <c r="F369" s="740"/>
      <c r="G369" s="740"/>
      <c r="H369" s="753">
        <v>0</v>
      </c>
      <c r="I369" s="740">
        <v>1</v>
      </c>
      <c r="J369" s="740">
        <v>170.32</v>
      </c>
      <c r="K369" s="753">
        <v>1</v>
      </c>
      <c r="L369" s="740">
        <v>1</v>
      </c>
      <c r="M369" s="741">
        <v>170.32</v>
      </c>
    </row>
    <row r="370" spans="1:13" ht="14.4" customHeight="1" x14ac:dyDescent="0.3">
      <c r="A370" s="736" t="s">
        <v>3158</v>
      </c>
      <c r="B370" s="737" t="s">
        <v>2961</v>
      </c>
      <c r="C370" s="737" t="s">
        <v>1689</v>
      </c>
      <c r="D370" s="737" t="s">
        <v>2962</v>
      </c>
      <c r="E370" s="737" t="s">
        <v>2963</v>
      </c>
      <c r="F370" s="740"/>
      <c r="G370" s="740"/>
      <c r="H370" s="753">
        <v>0</v>
      </c>
      <c r="I370" s="740">
        <v>4</v>
      </c>
      <c r="J370" s="740">
        <v>317.92</v>
      </c>
      <c r="K370" s="753">
        <v>1</v>
      </c>
      <c r="L370" s="740">
        <v>4</v>
      </c>
      <c r="M370" s="741">
        <v>317.92</v>
      </c>
    </row>
    <row r="371" spans="1:13" ht="14.4" customHeight="1" x14ac:dyDescent="0.3">
      <c r="A371" s="736" t="s">
        <v>3158</v>
      </c>
      <c r="B371" s="737" t="s">
        <v>2961</v>
      </c>
      <c r="C371" s="737" t="s">
        <v>4083</v>
      </c>
      <c r="D371" s="737" t="s">
        <v>4084</v>
      </c>
      <c r="E371" s="737" t="s">
        <v>2960</v>
      </c>
      <c r="F371" s="740"/>
      <c r="G371" s="740"/>
      <c r="H371" s="753">
        <v>0</v>
      </c>
      <c r="I371" s="740">
        <v>2</v>
      </c>
      <c r="J371" s="740">
        <v>170.32</v>
      </c>
      <c r="K371" s="753">
        <v>1</v>
      </c>
      <c r="L371" s="740">
        <v>2</v>
      </c>
      <c r="M371" s="741">
        <v>170.32</v>
      </c>
    </row>
    <row r="372" spans="1:13" ht="14.4" customHeight="1" x14ac:dyDescent="0.3">
      <c r="A372" s="736" t="s">
        <v>3158</v>
      </c>
      <c r="B372" s="737" t="s">
        <v>3066</v>
      </c>
      <c r="C372" s="737" t="s">
        <v>2247</v>
      </c>
      <c r="D372" s="737" t="s">
        <v>2248</v>
      </c>
      <c r="E372" s="737" t="s">
        <v>2960</v>
      </c>
      <c r="F372" s="740"/>
      <c r="G372" s="740"/>
      <c r="H372" s="753">
        <v>0</v>
      </c>
      <c r="I372" s="740">
        <v>2</v>
      </c>
      <c r="J372" s="740">
        <v>138.32</v>
      </c>
      <c r="K372" s="753">
        <v>1</v>
      </c>
      <c r="L372" s="740">
        <v>2</v>
      </c>
      <c r="M372" s="741">
        <v>138.32</v>
      </c>
    </row>
    <row r="373" spans="1:13" ht="14.4" customHeight="1" x14ac:dyDescent="0.3">
      <c r="A373" s="736" t="s">
        <v>3158</v>
      </c>
      <c r="B373" s="737" t="s">
        <v>3066</v>
      </c>
      <c r="C373" s="737" t="s">
        <v>2280</v>
      </c>
      <c r="D373" s="737" t="s">
        <v>2248</v>
      </c>
      <c r="E373" s="737" t="s">
        <v>3067</v>
      </c>
      <c r="F373" s="740"/>
      <c r="G373" s="740"/>
      <c r="H373" s="753">
        <v>0</v>
      </c>
      <c r="I373" s="740">
        <v>2</v>
      </c>
      <c r="J373" s="740">
        <v>414.9</v>
      </c>
      <c r="K373" s="753">
        <v>1</v>
      </c>
      <c r="L373" s="740">
        <v>2</v>
      </c>
      <c r="M373" s="741">
        <v>414.9</v>
      </c>
    </row>
    <row r="374" spans="1:13" ht="14.4" customHeight="1" x14ac:dyDescent="0.3">
      <c r="A374" s="736" t="s">
        <v>3159</v>
      </c>
      <c r="B374" s="737" t="s">
        <v>2828</v>
      </c>
      <c r="C374" s="737" t="s">
        <v>3555</v>
      </c>
      <c r="D374" s="737" t="s">
        <v>3556</v>
      </c>
      <c r="E374" s="737" t="s">
        <v>2987</v>
      </c>
      <c r="F374" s="740">
        <v>2</v>
      </c>
      <c r="G374" s="740">
        <v>1337.08</v>
      </c>
      <c r="H374" s="753">
        <v>1</v>
      </c>
      <c r="I374" s="740"/>
      <c r="J374" s="740"/>
      <c r="K374" s="753">
        <v>0</v>
      </c>
      <c r="L374" s="740">
        <v>2</v>
      </c>
      <c r="M374" s="741">
        <v>1337.08</v>
      </c>
    </row>
    <row r="375" spans="1:13" ht="14.4" customHeight="1" x14ac:dyDescent="0.3">
      <c r="A375" s="736" t="s">
        <v>3159</v>
      </c>
      <c r="B375" s="737" t="s">
        <v>2828</v>
      </c>
      <c r="C375" s="737" t="s">
        <v>3323</v>
      </c>
      <c r="D375" s="737" t="s">
        <v>3324</v>
      </c>
      <c r="E375" s="737" t="s">
        <v>3325</v>
      </c>
      <c r="F375" s="740">
        <v>2</v>
      </c>
      <c r="G375" s="740">
        <v>1337.08</v>
      </c>
      <c r="H375" s="753">
        <v>1</v>
      </c>
      <c r="I375" s="740"/>
      <c r="J375" s="740"/>
      <c r="K375" s="753">
        <v>0</v>
      </c>
      <c r="L375" s="740">
        <v>2</v>
      </c>
      <c r="M375" s="741">
        <v>1337.08</v>
      </c>
    </row>
    <row r="376" spans="1:13" ht="14.4" customHeight="1" x14ac:dyDescent="0.3">
      <c r="A376" s="736" t="s">
        <v>3159</v>
      </c>
      <c r="B376" s="737" t="s">
        <v>2845</v>
      </c>
      <c r="C376" s="737" t="s">
        <v>3317</v>
      </c>
      <c r="D376" s="737" t="s">
        <v>1673</v>
      </c>
      <c r="E376" s="737" t="s">
        <v>2848</v>
      </c>
      <c r="F376" s="740"/>
      <c r="G376" s="740"/>
      <c r="H376" s="753">
        <v>0</v>
      </c>
      <c r="I376" s="740">
        <v>2</v>
      </c>
      <c r="J376" s="740">
        <v>981.78</v>
      </c>
      <c r="K376" s="753">
        <v>1</v>
      </c>
      <c r="L376" s="740">
        <v>2</v>
      </c>
      <c r="M376" s="741">
        <v>981.78</v>
      </c>
    </row>
    <row r="377" spans="1:13" ht="14.4" customHeight="1" x14ac:dyDescent="0.3">
      <c r="A377" s="736" t="s">
        <v>3159</v>
      </c>
      <c r="B377" s="737" t="s">
        <v>2845</v>
      </c>
      <c r="C377" s="737" t="s">
        <v>3250</v>
      </c>
      <c r="D377" s="737" t="s">
        <v>1535</v>
      </c>
      <c r="E377" s="737" t="s">
        <v>2847</v>
      </c>
      <c r="F377" s="740"/>
      <c r="G377" s="740"/>
      <c r="H377" s="753">
        <v>0</v>
      </c>
      <c r="I377" s="740">
        <v>2</v>
      </c>
      <c r="J377" s="740">
        <v>2771.24</v>
      </c>
      <c r="K377" s="753">
        <v>1</v>
      </c>
      <c r="L377" s="740">
        <v>2</v>
      </c>
      <c r="M377" s="741">
        <v>2771.24</v>
      </c>
    </row>
    <row r="378" spans="1:13" ht="14.4" customHeight="1" x14ac:dyDescent="0.3">
      <c r="A378" s="736" t="s">
        <v>3159</v>
      </c>
      <c r="B378" s="737" t="s">
        <v>3012</v>
      </c>
      <c r="C378" s="737" t="s">
        <v>3298</v>
      </c>
      <c r="D378" s="737" t="s">
        <v>3299</v>
      </c>
      <c r="E378" s="737" t="s">
        <v>2960</v>
      </c>
      <c r="F378" s="740">
        <v>2</v>
      </c>
      <c r="G378" s="740">
        <v>140.46</v>
      </c>
      <c r="H378" s="753">
        <v>1</v>
      </c>
      <c r="I378" s="740"/>
      <c r="J378" s="740"/>
      <c r="K378" s="753">
        <v>0</v>
      </c>
      <c r="L378" s="740">
        <v>2</v>
      </c>
      <c r="M378" s="741">
        <v>140.46</v>
      </c>
    </row>
    <row r="379" spans="1:13" ht="14.4" customHeight="1" x14ac:dyDescent="0.3">
      <c r="A379" s="736" t="s">
        <v>3159</v>
      </c>
      <c r="B379" s="737" t="s">
        <v>3016</v>
      </c>
      <c r="C379" s="737" t="s">
        <v>2264</v>
      </c>
      <c r="D379" s="737" t="s">
        <v>2265</v>
      </c>
      <c r="E379" s="737" t="s">
        <v>2977</v>
      </c>
      <c r="F379" s="740"/>
      <c r="G379" s="740"/>
      <c r="H379" s="753">
        <v>0</v>
      </c>
      <c r="I379" s="740">
        <v>2</v>
      </c>
      <c r="J379" s="740">
        <v>96.54</v>
      </c>
      <c r="K379" s="753">
        <v>1</v>
      </c>
      <c r="L379" s="740">
        <v>2</v>
      </c>
      <c r="M379" s="741">
        <v>96.54</v>
      </c>
    </row>
    <row r="380" spans="1:13" ht="14.4" customHeight="1" x14ac:dyDescent="0.3">
      <c r="A380" s="736" t="s">
        <v>3159</v>
      </c>
      <c r="B380" s="737" t="s">
        <v>2860</v>
      </c>
      <c r="C380" s="737" t="s">
        <v>3327</v>
      </c>
      <c r="D380" s="737" t="s">
        <v>2861</v>
      </c>
      <c r="E380" s="737" t="s">
        <v>3328</v>
      </c>
      <c r="F380" s="740"/>
      <c r="G380" s="740"/>
      <c r="H380" s="753">
        <v>0</v>
      </c>
      <c r="I380" s="740">
        <v>1</v>
      </c>
      <c r="J380" s="740">
        <v>87.41</v>
      </c>
      <c r="K380" s="753">
        <v>1</v>
      </c>
      <c r="L380" s="740">
        <v>1</v>
      </c>
      <c r="M380" s="741">
        <v>87.41</v>
      </c>
    </row>
    <row r="381" spans="1:13" ht="14.4" customHeight="1" x14ac:dyDescent="0.3">
      <c r="A381" s="736" t="s">
        <v>3159</v>
      </c>
      <c r="B381" s="737" t="s">
        <v>2926</v>
      </c>
      <c r="C381" s="737" t="s">
        <v>588</v>
      </c>
      <c r="D381" s="737" t="s">
        <v>2932</v>
      </c>
      <c r="E381" s="737" t="s">
        <v>3303</v>
      </c>
      <c r="F381" s="740">
        <v>2</v>
      </c>
      <c r="G381" s="740">
        <v>969.5</v>
      </c>
      <c r="H381" s="753">
        <v>1</v>
      </c>
      <c r="I381" s="740"/>
      <c r="J381" s="740"/>
      <c r="K381" s="753">
        <v>0</v>
      </c>
      <c r="L381" s="740">
        <v>2</v>
      </c>
      <c r="M381" s="741">
        <v>969.5</v>
      </c>
    </row>
    <row r="382" spans="1:13" ht="14.4" customHeight="1" x14ac:dyDescent="0.3">
      <c r="A382" s="736" t="s">
        <v>3159</v>
      </c>
      <c r="B382" s="737" t="s">
        <v>2955</v>
      </c>
      <c r="C382" s="737" t="s">
        <v>3339</v>
      </c>
      <c r="D382" s="737" t="s">
        <v>1699</v>
      </c>
      <c r="E382" s="737" t="s">
        <v>3340</v>
      </c>
      <c r="F382" s="740"/>
      <c r="G382" s="740"/>
      <c r="H382" s="753"/>
      <c r="I382" s="740">
        <v>4</v>
      </c>
      <c r="J382" s="740">
        <v>0</v>
      </c>
      <c r="K382" s="753"/>
      <c r="L382" s="740">
        <v>4</v>
      </c>
      <c r="M382" s="741">
        <v>0</v>
      </c>
    </row>
    <row r="383" spans="1:13" ht="14.4" customHeight="1" x14ac:dyDescent="0.3">
      <c r="A383" s="736" t="s">
        <v>3159</v>
      </c>
      <c r="B383" s="737" t="s">
        <v>2959</v>
      </c>
      <c r="C383" s="737" t="s">
        <v>1563</v>
      </c>
      <c r="D383" s="737" t="s">
        <v>1564</v>
      </c>
      <c r="E383" s="737" t="s">
        <v>2960</v>
      </c>
      <c r="F383" s="740"/>
      <c r="G383" s="740"/>
      <c r="H383" s="753">
        <v>0</v>
      </c>
      <c r="I383" s="740">
        <v>1</v>
      </c>
      <c r="J383" s="740">
        <v>42.57</v>
      </c>
      <c r="K383" s="753">
        <v>1</v>
      </c>
      <c r="L383" s="740">
        <v>1</v>
      </c>
      <c r="M383" s="741">
        <v>42.57</v>
      </c>
    </row>
    <row r="384" spans="1:13" ht="14.4" customHeight="1" x14ac:dyDescent="0.3">
      <c r="A384" s="736" t="s">
        <v>3160</v>
      </c>
      <c r="B384" s="737" t="s">
        <v>2816</v>
      </c>
      <c r="C384" s="737" t="s">
        <v>3269</v>
      </c>
      <c r="D384" s="737" t="s">
        <v>2818</v>
      </c>
      <c r="E384" s="737" t="s">
        <v>3270</v>
      </c>
      <c r="F384" s="740"/>
      <c r="G384" s="740"/>
      <c r="H384" s="753">
        <v>0</v>
      </c>
      <c r="I384" s="740">
        <v>2</v>
      </c>
      <c r="J384" s="740">
        <v>57.62</v>
      </c>
      <c r="K384" s="753">
        <v>1</v>
      </c>
      <c r="L384" s="740">
        <v>2</v>
      </c>
      <c r="M384" s="741">
        <v>57.62</v>
      </c>
    </row>
    <row r="385" spans="1:13" ht="14.4" customHeight="1" x14ac:dyDescent="0.3">
      <c r="A385" s="736" t="s">
        <v>3160</v>
      </c>
      <c r="B385" s="737" t="s">
        <v>2828</v>
      </c>
      <c r="C385" s="737" t="s">
        <v>3267</v>
      </c>
      <c r="D385" s="737" t="s">
        <v>1686</v>
      </c>
      <c r="E385" s="737" t="s">
        <v>2829</v>
      </c>
      <c r="F385" s="740"/>
      <c r="G385" s="740"/>
      <c r="H385" s="753">
        <v>0</v>
      </c>
      <c r="I385" s="740">
        <v>33</v>
      </c>
      <c r="J385" s="740">
        <v>22061.820000000007</v>
      </c>
      <c r="K385" s="753">
        <v>1</v>
      </c>
      <c r="L385" s="740">
        <v>33</v>
      </c>
      <c r="M385" s="741">
        <v>22061.820000000007</v>
      </c>
    </row>
    <row r="386" spans="1:13" ht="14.4" customHeight="1" x14ac:dyDescent="0.3">
      <c r="A386" s="736" t="s">
        <v>3160</v>
      </c>
      <c r="B386" s="737" t="s">
        <v>2828</v>
      </c>
      <c r="C386" s="737" t="s">
        <v>1685</v>
      </c>
      <c r="D386" s="737" t="s">
        <v>1686</v>
      </c>
      <c r="E386" s="737" t="s">
        <v>2829</v>
      </c>
      <c r="F386" s="740"/>
      <c r="G386" s="740"/>
      <c r="H386" s="753">
        <v>0</v>
      </c>
      <c r="I386" s="740">
        <v>22</v>
      </c>
      <c r="J386" s="740">
        <v>14707.88</v>
      </c>
      <c r="K386" s="753">
        <v>1</v>
      </c>
      <c r="L386" s="740">
        <v>22</v>
      </c>
      <c r="M386" s="741">
        <v>14707.88</v>
      </c>
    </row>
    <row r="387" spans="1:13" ht="14.4" customHeight="1" x14ac:dyDescent="0.3">
      <c r="A387" s="736" t="s">
        <v>3160</v>
      </c>
      <c r="B387" s="737" t="s">
        <v>2992</v>
      </c>
      <c r="C387" s="737" t="s">
        <v>2260</v>
      </c>
      <c r="D387" s="737" t="s">
        <v>2993</v>
      </c>
      <c r="E387" s="737" t="s">
        <v>2994</v>
      </c>
      <c r="F387" s="740"/>
      <c r="G387" s="740"/>
      <c r="H387" s="753">
        <v>0</v>
      </c>
      <c r="I387" s="740">
        <v>2</v>
      </c>
      <c r="J387" s="740">
        <v>369.48</v>
      </c>
      <c r="K387" s="753">
        <v>1</v>
      </c>
      <c r="L387" s="740">
        <v>2</v>
      </c>
      <c r="M387" s="741">
        <v>369.48</v>
      </c>
    </row>
    <row r="388" spans="1:13" ht="14.4" customHeight="1" x14ac:dyDescent="0.3">
      <c r="A388" s="736" t="s">
        <v>3160</v>
      </c>
      <c r="B388" s="737" t="s">
        <v>2845</v>
      </c>
      <c r="C388" s="737" t="s">
        <v>3504</v>
      </c>
      <c r="D388" s="737" t="s">
        <v>1673</v>
      </c>
      <c r="E388" s="737" t="s">
        <v>3505</v>
      </c>
      <c r="F388" s="740"/>
      <c r="G388" s="740"/>
      <c r="H388" s="753">
        <v>0</v>
      </c>
      <c r="I388" s="740">
        <v>6</v>
      </c>
      <c r="J388" s="740">
        <v>2208.96</v>
      </c>
      <c r="K388" s="753">
        <v>1</v>
      </c>
      <c r="L388" s="740">
        <v>6</v>
      </c>
      <c r="M388" s="741">
        <v>2208.96</v>
      </c>
    </row>
    <row r="389" spans="1:13" ht="14.4" customHeight="1" x14ac:dyDescent="0.3">
      <c r="A389" s="736" t="s">
        <v>3160</v>
      </c>
      <c r="B389" s="737" t="s">
        <v>2845</v>
      </c>
      <c r="C389" s="737" t="s">
        <v>3317</v>
      </c>
      <c r="D389" s="737" t="s">
        <v>1673</v>
      </c>
      <c r="E389" s="737" t="s">
        <v>2848</v>
      </c>
      <c r="F389" s="740"/>
      <c r="G389" s="740"/>
      <c r="H389" s="753">
        <v>0</v>
      </c>
      <c r="I389" s="740">
        <v>8</v>
      </c>
      <c r="J389" s="740">
        <v>3927.12</v>
      </c>
      <c r="K389" s="753">
        <v>1</v>
      </c>
      <c r="L389" s="740">
        <v>8</v>
      </c>
      <c r="M389" s="741">
        <v>3927.12</v>
      </c>
    </row>
    <row r="390" spans="1:13" ht="14.4" customHeight="1" x14ac:dyDescent="0.3">
      <c r="A390" s="736" t="s">
        <v>3160</v>
      </c>
      <c r="B390" s="737" t="s">
        <v>2845</v>
      </c>
      <c r="C390" s="737" t="s">
        <v>1667</v>
      </c>
      <c r="D390" s="737" t="s">
        <v>1535</v>
      </c>
      <c r="E390" s="737" t="s">
        <v>2847</v>
      </c>
      <c r="F390" s="740"/>
      <c r="G390" s="740"/>
      <c r="H390" s="753">
        <v>0</v>
      </c>
      <c r="I390" s="740">
        <v>3</v>
      </c>
      <c r="J390" s="740">
        <v>4156.8599999999997</v>
      </c>
      <c r="K390" s="753">
        <v>1</v>
      </c>
      <c r="L390" s="740">
        <v>3</v>
      </c>
      <c r="M390" s="741">
        <v>4156.8599999999997</v>
      </c>
    </row>
    <row r="391" spans="1:13" ht="14.4" customHeight="1" x14ac:dyDescent="0.3">
      <c r="A391" s="736" t="s">
        <v>3160</v>
      </c>
      <c r="B391" s="737" t="s">
        <v>3012</v>
      </c>
      <c r="C391" s="737" t="s">
        <v>3469</v>
      </c>
      <c r="D391" s="737" t="s">
        <v>2225</v>
      </c>
      <c r="E391" s="737" t="s">
        <v>3470</v>
      </c>
      <c r="F391" s="740"/>
      <c r="G391" s="740"/>
      <c r="H391" s="753">
        <v>0</v>
      </c>
      <c r="I391" s="740">
        <v>2</v>
      </c>
      <c r="J391" s="740">
        <v>210.64</v>
      </c>
      <c r="K391" s="753">
        <v>1</v>
      </c>
      <c r="L391" s="740">
        <v>2</v>
      </c>
      <c r="M391" s="741">
        <v>210.64</v>
      </c>
    </row>
    <row r="392" spans="1:13" ht="14.4" customHeight="1" x14ac:dyDescent="0.3">
      <c r="A392" s="736" t="s">
        <v>3160</v>
      </c>
      <c r="B392" s="737" t="s">
        <v>2881</v>
      </c>
      <c r="C392" s="737" t="s">
        <v>3517</v>
      </c>
      <c r="D392" s="737" t="s">
        <v>2882</v>
      </c>
      <c r="E392" s="737" t="s">
        <v>3518</v>
      </c>
      <c r="F392" s="740"/>
      <c r="G392" s="740"/>
      <c r="H392" s="753">
        <v>0</v>
      </c>
      <c r="I392" s="740">
        <v>2</v>
      </c>
      <c r="J392" s="740">
        <v>1086.72</v>
      </c>
      <c r="K392" s="753">
        <v>1</v>
      </c>
      <c r="L392" s="740">
        <v>2</v>
      </c>
      <c r="M392" s="741">
        <v>1086.72</v>
      </c>
    </row>
    <row r="393" spans="1:13" ht="14.4" customHeight="1" x14ac:dyDescent="0.3">
      <c r="A393" s="736" t="s">
        <v>3160</v>
      </c>
      <c r="B393" s="737" t="s">
        <v>2915</v>
      </c>
      <c r="C393" s="737" t="s">
        <v>1647</v>
      </c>
      <c r="D393" s="737" t="s">
        <v>2916</v>
      </c>
      <c r="E393" s="737" t="s">
        <v>2917</v>
      </c>
      <c r="F393" s="740"/>
      <c r="G393" s="740"/>
      <c r="H393" s="753">
        <v>0</v>
      </c>
      <c r="I393" s="740">
        <v>2</v>
      </c>
      <c r="J393" s="740">
        <v>1004.62</v>
      </c>
      <c r="K393" s="753">
        <v>1</v>
      </c>
      <c r="L393" s="740">
        <v>2</v>
      </c>
      <c r="M393" s="741">
        <v>1004.62</v>
      </c>
    </row>
    <row r="394" spans="1:13" ht="14.4" customHeight="1" x14ac:dyDescent="0.3">
      <c r="A394" s="736" t="s">
        <v>3160</v>
      </c>
      <c r="B394" s="737" t="s">
        <v>4818</v>
      </c>
      <c r="C394" s="737" t="s">
        <v>3466</v>
      </c>
      <c r="D394" s="737" t="s">
        <v>3467</v>
      </c>
      <c r="E394" s="737" t="s">
        <v>3468</v>
      </c>
      <c r="F394" s="740"/>
      <c r="G394" s="740"/>
      <c r="H394" s="753">
        <v>0</v>
      </c>
      <c r="I394" s="740">
        <v>2</v>
      </c>
      <c r="J394" s="740">
        <v>2182.1799999999998</v>
      </c>
      <c r="K394" s="753">
        <v>1</v>
      </c>
      <c r="L394" s="740">
        <v>2</v>
      </c>
      <c r="M394" s="741">
        <v>2182.1799999999998</v>
      </c>
    </row>
    <row r="395" spans="1:13" ht="14.4" customHeight="1" x14ac:dyDescent="0.3">
      <c r="A395" s="736" t="s">
        <v>3160</v>
      </c>
      <c r="B395" s="737" t="s">
        <v>4815</v>
      </c>
      <c r="C395" s="737" t="s">
        <v>3497</v>
      </c>
      <c r="D395" s="737" t="s">
        <v>3498</v>
      </c>
      <c r="E395" s="737" t="s">
        <v>3499</v>
      </c>
      <c r="F395" s="740"/>
      <c r="G395" s="740"/>
      <c r="H395" s="753">
        <v>0</v>
      </c>
      <c r="I395" s="740">
        <v>3</v>
      </c>
      <c r="J395" s="740">
        <v>1651.17</v>
      </c>
      <c r="K395" s="753">
        <v>1</v>
      </c>
      <c r="L395" s="740">
        <v>3</v>
      </c>
      <c r="M395" s="741">
        <v>1651.17</v>
      </c>
    </row>
    <row r="396" spans="1:13" ht="14.4" customHeight="1" x14ac:dyDescent="0.3">
      <c r="A396" s="736" t="s">
        <v>3160</v>
      </c>
      <c r="B396" s="737" t="s">
        <v>2926</v>
      </c>
      <c r="C396" s="737" t="s">
        <v>607</v>
      </c>
      <c r="D396" s="737" t="s">
        <v>2932</v>
      </c>
      <c r="E396" s="737" t="s">
        <v>3369</v>
      </c>
      <c r="F396" s="740">
        <v>6</v>
      </c>
      <c r="G396" s="740">
        <v>11633.82</v>
      </c>
      <c r="H396" s="753">
        <v>1</v>
      </c>
      <c r="I396" s="740"/>
      <c r="J396" s="740"/>
      <c r="K396" s="753">
        <v>0</v>
      </c>
      <c r="L396" s="740">
        <v>6</v>
      </c>
      <c r="M396" s="741">
        <v>11633.82</v>
      </c>
    </row>
    <row r="397" spans="1:13" ht="14.4" customHeight="1" x14ac:dyDescent="0.3">
      <c r="A397" s="736" t="s">
        <v>3160</v>
      </c>
      <c r="B397" s="737" t="s">
        <v>2926</v>
      </c>
      <c r="C397" s="737" t="s">
        <v>588</v>
      </c>
      <c r="D397" s="737" t="s">
        <v>2932</v>
      </c>
      <c r="E397" s="737" t="s">
        <v>3303</v>
      </c>
      <c r="F397" s="740">
        <v>6</v>
      </c>
      <c r="G397" s="740">
        <v>2908.5</v>
      </c>
      <c r="H397" s="753">
        <v>1</v>
      </c>
      <c r="I397" s="740"/>
      <c r="J397" s="740"/>
      <c r="K397" s="753">
        <v>0</v>
      </c>
      <c r="L397" s="740">
        <v>6</v>
      </c>
      <c r="M397" s="741">
        <v>2908.5</v>
      </c>
    </row>
    <row r="398" spans="1:13" ht="14.4" customHeight="1" x14ac:dyDescent="0.3">
      <c r="A398" s="736" t="s">
        <v>3160</v>
      </c>
      <c r="B398" s="737" t="s">
        <v>2926</v>
      </c>
      <c r="C398" s="737" t="s">
        <v>1723</v>
      </c>
      <c r="D398" s="737" t="s">
        <v>2927</v>
      </c>
      <c r="E398" s="737" t="s">
        <v>2930</v>
      </c>
      <c r="F398" s="740"/>
      <c r="G398" s="740"/>
      <c r="H398" s="753">
        <v>0</v>
      </c>
      <c r="I398" s="740">
        <v>20</v>
      </c>
      <c r="J398" s="740">
        <v>9695</v>
      </c>
      <c r="K398" s="753">
        <v>1</v>
      </c>
      <c r="L398" s="740">
        <v>20</v>
      </c>
      <c r="M398" s="741">
        <v>9695</v>
      </c>
    </row>
    <row r="399" spans="1:13" ht="14.4" customHeight="1" x14ac:dyDescent="0.3">
      <c r="A399" s="736" t="s">
        <v>3160</v>
      </c>
      <c r="B399" s="737" t="s">
        <v>2926</v>
      </c>
      <c r="C399" s="737" t="s">
        <v>1719</v>
      </c>
      <c r="D399" s="737" t="s">
        <v>2927</v>
      </c>
      <c r="E399" s="737" t="s">
        <v>2931</v>
      </c>
      <c r="F399" s="740"/>
      <c r="G399" s="740"/>
      <c r="H399" s="753">
        <v>0</v>
      </c>
      <c r="I399" s="740">
        <v>14</v>
      </c>
      <c r="J399" s="740">
        <v>13572.72</v>
      </c>
      <c r="K399" s="753">
        <v>1</v>
      </c>
      <c r="L399" s="740">
        <v>14</v>
      </c>
      <c r="M399" s="741">
        <v>13572.72</v>
      </c>
    </row>
    <row r="400" spans="1:13" ht="14.4" customHeight="1" x14ac:dyDescent="0.3">
      <c r="A400" s="736" t="s">
        <v>3160</v>
      </c>
      <c r="B400" s="737" t="s">
        <v>2926</v>
      </c>
      <c r="C400" s="737" t="s">
        <v>1715</v>
      </c>
      <c r="D400" s="737" t="s">
        <v>2927</v>
      </c>
      <c r="E400" s="737" t="s">
        <v>2928</v>
      </c>
      <c r="F400" s="740"/>
      <c r="G400" s="740"/>
      <c r="H400" s="753">
        <v>0</v>
      </c>
      <c r="I400" s="740">
        <v>6</v>
      </c>
      <c r="J400" s="740">
        <v>11633.82</v>
      </c>
      <c r="K400" s="753">
        <v>1</v>
      </c>
      <c r="L400" s="740">
        <v>6</v>
      </c>
      <c r="M400" s="741">
        <v>11633.82</v>
      </c>
    </row>
    <row r="401" spans="1:13" ht="14.4" customHeight="1" x14ac:dyDescent="0.3">
      <c r="A401" s="736" t="s">
        <v>3160</v>
      </c>
      <c r="B401" s="737" t="s">
        <v>2926</v>
      </c>
      <c r="C401" s="737" t="s">
        <v>3481</v>
      </c>
      <c r="D401" s="737" t="s">
        <v>2927</v>
      </c>
      <c r="E401" s="737" t="s">
        <v>3482</v>
      </c>
      <c r="F401" s="740"/>
      <c r="G401" s="740"/>
      <c r="H401" s="753">
        <v>0</v>
      </c>
      <c r="I401" s="740">
        <v>6</v>
      </c>
      <c r="J401" s="740">
        <v>1454.22</v>
      </c>
      <c r="K401" s="753">
        <v>1</v>
      </c>
      <c r="L401" s="740">
        <v>6</v>
      </c>
      <c r="M401" s="741">
        <v>1454.22</v>
      </c>
    </row>
    <row r="402" spans="1:13" ht="14.4" customHeight="1" x14ac:dyDescent="0.3">
      <c r="A402" s="736" t="s">
        <v>3160</v>
      </c>
      <c r="B402" s="737" t="s">
        <v>2937</v>
      </c>
      <c r="C402" s="737" t="s">
        <v>1531</v>
      </c>
      <c r="D402" s="737" t="s">
        <v>2938</v>
      </c>
      <c r="E402" s="737" t="s">
        <v>2939</v>
      </c>
      <c r="F402" s="740"/>
      <c r="G402" s="740"/>
      <c r="H402" s="753"/>
      <c r="I402" s="740">
        <v>42</v>
      </c>
      <c r="J402" s="740">
        <v>0</v>
      </c>
      <c r="K402" s="753"/>
      <c r="L402" s="740">
        <v>42</v>
      </c>
      <c r="M402" s="741">
        <v>0</v>
      </c>
    </row>
    <row r="403" spans="1:13" ht="14.4" customHeight="1" x14ac:dyDescent="0.3">
      <c r="A403" s="736" t="s">
        <v>3160</v>
      </c>
      <c r="B403" s="737" t="s">
        <v>2949</v>
      </c>
      <c r="C403" s="737" t="s">
        <v>580</v>
      </c>
      <c r="D403" s="737" t="s">
        <v>581</v>
      </c>
      <c r="E403" s="737" t="s">
        <v>2950</v>
      </c>
      <c r="F403" s="740">
        <v>8</v>
      </c>
      <c r="G403" s="740">
        <v>37.6</v>
      </c>
      <c r="H403" s="753">
        <v>1</v>
      </c>
      <c r="I403" s="740"/>
      <c r="J403" s="740"/>
      <c r="K403" s="753">
        <v>0</v>
      </c>
      <c r="L403" s="740">
        <v>8</v>
      </c>
      <c r="M403" s="741">
        <v>37.6</v>
      </c>
    </row>
    <row r="404" spans="1:13" ht="14.4" customHeight="1" x14ac:dyDescent="0.3">
      <c r="A404" s="736" t="s">
        <v>3160</v>
      </c>
      <c r="B404" s="737" t="s">
        <v>2949</v>
      </c>
      <c r="C404" s="737" t="s">
        <v>596</v>
      </c>
      <c r="D404" s="737" t="s">
        <v>581</v>
      </c>
      <c r="E404" s="737" t="s">
        <v>2951</v>
      </c>
      <c r="F404" s="740"/>
      <c r="G404" s="740"/>
      <c r="H404" s="753">
        <v>0</v>
      </c>
      <c r="I404" s="740">
        <v>1</v>
      </c>
      <c r="J404" s="740">
        <v>9.4</v>
      </c>
      <c r="K404" s="753">
        <v>1</v>
      </c>
      <c r="L404" s="740">
        <v>1</v>
      </c>
      <c r="M404" s="741">
        <v>9.4</v>
      </c>
    </row>
    <row r="405" spans="1:13" ht="14.4" customHeight="1" x14ac:dyDescent="0.3">
      <c r="A405" s="736" t="s">
        <v>3160</v>
      </c>
      <c r="B405" s="737" t="s">
        <v>2949</v>
      </c>
      <c r="C405" s="737" t="s">
        <v>2306</v>
      </c>
      <c r="D405" s="737" t="s">
        <v>3058</v>
      </c>
      <c r="E405" s="737" t="s">
        <v>2950</v>
      </c>
      <c r="F405" s="740"/>
      <c r="G405" s="740"/>
      <c r="H405" s="753">
        <v>0</v>
      </c>
      <c r="I405" s="740">
        <v>8</v>
      </c>
      <c r="J405" s="740">
        <v>37.6</v>
      </c>
      <c r="K405" s="753">
        <v>1</v>
      </c>
      <c r="L405" s="740">
        <v>8</v>
      </c>
      <c r="M405" s="741">
        <v>37.6</v>
      </c>
    </row>
    <row r="406" spans="1:13" ht="14.4" customHeight="1" x14ac:dyDescent="0.3">
      <c r="A406" s="736" t="s">
        <v>3160</v>
      </c>
      <c r="B406" s="737" t="s">
        <v>2952</v>
      </c>
      <c r="C406" s="737" t="s">
        <v>1523</v>
      </c>
      <c r="D406" s="737" t="s">
        <v>2953</v>
      </c>
      <c r="E406" s="737" t="s">
        <v>2954</v>
      </c>
      <c r="F406" s="740"/>
      <c r="G406" s="740"/>
      <c r="H406" s="753"/>
      <c r="I406" s="740">
        <v>4</v>
      </c>
      <c r="J406" s="740">
        <v>0</v>
      </c>
      <c r="K406" s="753"/>
      <c r="L406" s="740">
        <v>4</v>
      </c>
      <c r="M406" s="741">
        <v>0</v>
      </c>
    </row>
    <row r="407" spans="1:13" ht="14.4" customHeight="1" x14ac:dyDescent="0.3">
      <c r="A407" s="736" t="s">
        <v>3160</v>
      </c>
      <c r="B407" s="737" t="s">
        <v>2955</v>
      </c>
      <c r="C407" s="737" t="s">
        <v>1698</v>
      </c>
      <c r="D407" s="737" t="s">
        <v>1699</v>
      </c>
      <c r="E407" s="737" t="s">
        <v>2956</v>
      </c>
      <c r="F407" s="740"/>
      <c r="G407" s="740"/>
      <c r="H407" s="753"/>
      <c r="I407" s="740">
        <v>2</v>
      </c>
      <c r="J407" s="740">
        <v>0</v>
      </c>
      <c r="K407" s="753"/>
      <c r="L407" s="740">
        <v>2</v>
      </c>
      <c r="M407" s="741">
        <v>0</v>
      </c>
    </row>
    <row r="408" spans="1:13" ht="14.4" customHeight="1" x14ac:dyDescent="0.3">
      <c r="A408" s="736" t="s">
        <v>3160</v>
      </c>
      <c r="B408" s="737" t="s">
        <v>2959</v>
      </c>
      <c r="C408" s="737" t="s">
        <v>3476</v>
      </c>
      <c r="D408" s="737" t="s">
        <v>1602</v>
      </c>
      <c r="E408" s="737" t="s">
        <v>2883</v>
      </c>
      <c r="F408" s="740"/>
      <c r="G408" s="740"/>
      <c r="H408" s="753">
        <v>0</v>
      </c>
      <c r="I408" s="740">
        <v>4</v>
      </c>
      <c r="J408" s="740">
        <v>340.64</v>
      </c>
      <c r="K408" s="753">
        <v>1</v>
      </c>
      <c r="L408" s="740">
        <v>4</v>
      </c>
      <c r="M408" s="741">
        <v>340.64</v>
      </c>
    </row>
    <row r="409" spans="1:13" ht="14.4" customHeight="1" x14ac:dyDescent="0.3">
      <c r="A409" s="736" t="s">
        <v>3160</v>
      </c>
      <c r="B409" s="737" t="s">
        <v>2959</v>
      </c>
      <c r="C409" s="737" t="s">
        <v>3477</v>
      </c>
      <c r="D409" s="737" t="s">
        <v>1602</v>
      </c>
      <c r="E409" s="737" t="s">
        <v>3205</v>
      </c>
      <c r="F409" s="740"/>
      <c r="G409" s="740"/>
      <c r="H409" s="753">
        <v>0</v>
      </c>
      <c r="I409" s="740">
        <v>5</v>
      </c>
      <c r="J409" s="740">
        <v>851.59999999999991</v>
      </c>
      <c r="K409" s="753">
        <v>1</v>
      </c>
      <c r="L409" s="740">
        <v>5</v>
      </c>
      <c r="M409" s="741">
        <v>851.59999999999991</v>
      </c>
    </row>
    <row r="410" spans="1:13" ht="14.4" customHeight="1" x14ac:dyDescent="0.3">
      <c r="A410" s="736" t="s">
        <v>3160</v>
      </c>
      <c r="B410" s="737" t="s">
        <v>2959</v>
      </c>
      <c r="C410" s="737" t="s">
        <v>1563</v>
      </c>
      <c r="D410" s="737" t="s">
        <v>1564</v>
      </c>
      <c r="E410" s="737" t="s">
        <v>2960</v>
      </c>
      <c r="F410" s="740"/>
      <c r="G410" s="740"/>
      <c r="H410" s="753">
        <v>0</v>
      </c>
      <c r="I410" s="740">
        <v>2</v>
      </c>
      <c r="J410" s="740">
        <v>85.14</v>
      </c>
      <c r="K410" s="753">
        <v>1</v>
      </c>
      <c r="L410" s="740">
        <v>2</v>
      </c>
      <c r="M410" s="741">
        <v>85.14</v>
      </c>
    </row>
    <row r="411" spans="1:13" ht="14.4" customHeight="1" x14ac:dyDescent="0.3">
      <c r="A411" s="736" t="s">
        <v>3160</v>
      </c>
      <c r="B411" s="737" t="s">
        <v>2975</v>
      </c>
      <c r="C411" s="737" t="s">
        <v>3208</v>
      </c>
      <c r="D411" s="737" t="s">
        <v>2976</v>
      </c>
      <c r="E411" s="737" t="s">
        <v>3209</v>
      </c>
      <c r="F411" s="740"/>
      <c r="G411" s="740"/>
      <c r="H411" s="753">
        <v>0</v>
      </c>
      <c r="I411" s="740">
        <v>1</v>
      </c>
      <c r="J411" s="740">
        <v>115.26</v>
      </c>
      <c r="K411" s="753">
        <v>1</v>
      </c>
      <c r="L411" s="740">
        <v>1</v>
      </c>
      <c r="M411" s="741">
        <v>115.26</v>
      </c>
    </row>
    <row r="412" spans="1:13" ht="14.4" customHeight="1" x14ac:dyDescent="0.3">
      <c r="A412" s="736" t="s">
        <v>3161</v>
      </c>
      <c r="B412" s="737" t="s">
        <v>2820</v>
      </c>
      <c r="C412" s="737" t="s">
        <v>3449</v>
      </c>
      <c r="D412" s="737" t="s">
        <v>2218</v>
      </c>
      <c r="E412" s="737" t="s">
        <v>3450</v>
      </c>
      <c r="F412" s="740"/>
      <c r="G412" s="740"/>
      <c r="H412" s="753">
        <v>0</v>
      </c>
      <c r="I412" s="740">
        <v>2</v>
      </c>
      <c r="J412" s="740">
        <v>230.54</v>
      </c>
      <c r="K412" s="753">
        <v>1</v>
      </c>
      <c r="L412" s="740">
        <v>2</v>
      </c>
      <c r="M412" s="741">
        <v>230.54</v>
      </c>
    </row>
    <row r="413" spans="1:13" ht="14.4" customHeight="1" x14ac:dyDescent="0.3">
      <c r="A413" s="736" t="s">
        <v>3161</v>
      </c>
      <c r="B413" s="737" t="s">
        <v>2828</v>
      </c>
      <c r="C413" s="737" t="s">
        <v>3267</v>
      </c>
      <c r="D413" s="737" t="s">
        <v>1686</v>
      </c>
      <c r="E413" s="737" t="s">
        <v>2829</v>
      </c>
      <c r="F413" s="740"/>
      <c r="G413" s="740"/>
      <c r="H413" s="753">
        <v>0</v>
      </c>
      <c r="I413" s="740">
        <v>2</v>
      </c>
      <c r="J413" s="740">
        <v>1337.08</v>
      </c>
      <c r="K413" s="753">
        <v>1</v>
      </c>
      <c r="L413" s="740">
        <v>2</v>
      </c>
      <c r="M413" s="741">
        <v>1337.08</v>
      </c>
    </row>
    <row r="414" spans="1:13" ht="14.4" customHeight="1" x14ac:dyDescent="0.3">
      <c r="A414" s="736" t="s">
        <v>3161</v>
      </c>
      <c r="B414" s="737" t="s">
        <v>2828</v>
      </c>
      <c r="C414" s="737" t="s">
        <v>1685</v>
      </c>
      <c r="D414" s="737" t="s">
        <v>1686</v>
      </c>
      <c r="E414" s="737" t="s">
        <v>2829</v>
      </c>
      <c r="F414" s="740"/>
      <c r="G414" s="740"/>
      <c r="H414" s="753">
        <v>0</v>
      </c>
      <c r="I414" s="740">
        <v>4</v>
      </c>
      <c r="J414" s="740">
        <v>2674.16</v>
      </c>
      <c r="K414" s="753">
        <v>1</v>
      </c>
      <c r="L414" s="740">
        <v>4</v>
      </c>
      <c r="M414" s="741">
        <v>2674.16</v>
      </c>
    </row>
    <row r="415" spans="1:13" ht="14.4" customHeight="1" x14ac:dyDescent="0.3">
      <c r="A415" s="736" t="s">
        <v>3161</v>
      </c>
      <c r="B415" s="737" t="s">
        <v>2923</v>
      </c>
      <c r="C415" s="737" t="s">
        <v>2364</v>
      </c>
      <c r="D415" s="737" t="s">
        <v>3051</v>
      </c>
      <c r="E415" s="737" t="s">
        <v>2925</v>
      </c>
      <c r="F415" s="740"/>
      <c r="G415" s="740"/>
      <c r="H415" s="753">
        <v>0</v>
      </c>
      <c r="I415" s="740">
        <v>2</v>
      </c>
      <c r="J415" s="740">
        <v>1817.06</v>
      </c>
      <c r="K415" s="753">
        <v>1</v>
      </c>
      <c r="L415" s="740">
        <v>2</v>
      </c>
      <c r="M415" s="741">
        <v>1817.06</v>
      </c>
    </row>
    <row r="416" spans="1:13" ht="14.4" customHeight="1" x14ac:dyDescent="0.3">
      <c r="A416" s="736" t="s">
        <v>3161</v>
      </c>
      <c r="B416" s="737" t="s">
        <v>2923</v>
      </c>
      <c r="C416" s="737" t="s">
        <v>2366</v>
      </c>
      <c r="D416" s="737" t="s">
        <v>3051</v>
      </c>
      <c r="E416" s="737" t="s">
        <v>3052</v>
      </c>
      <c r="F416" s="740"/>
      <c r="G416" s="740"/>
      <c r="H416" s="753">
        <v>0</v>
      </c>
      <c r="I416" s="740">
        <v>2</v>
      </c>
      <c r="J416" s="740">
        <v>3354.6</v>
      </c>
      <c r="K416" s="753">
        <v>1</v>
      </c>
      <c r="L416" s="740">
        <v>2</v>
      </c>
      <c r="M416" s="741">
        <v>3354.6</v>
      </c>
    </row>
    <row r="417" spans="1:13" ht="14.4" customHeight="1" x14ac:dyDescent="0.3">
      <c r="A417" s="736" t="s">
        <v>3161</v>
      </c>
      <c r="B417" s="737" t="s">
        <v>2926</v>
      </c>
      <c r="C417" s="737" t="s">
        <v>607</v>
      </c>
      <c r="D417" s="737" t="s">
        <v>2932</v>
      </c>
      <c r="E417" s="737" t="s">
        <v>3369</v>
      </c>
      <c r="F417" s="740">
        <v>2</v>
      </c>
      <c r="G417" s="740">
        <v>3877.94</v>
      </c>
      <c r="H417" s="753">
        <v>1</v>
      </c>
      <c r="I417" s="740"/>
      <c r="J417" s="740"/>
      <c r="K417" s="753">
        <v>0</v>
      </c>
      <c r="L417" s="740">
        <v>2</v>
      </c>
      <c r="M417" s="741">
        <v>3877.94</v>
      </c>
    </row>
    <row r="418" spans="1:13" ht="14.4" customHeight="1" x14ac:dyDescent="0.3">
      <c r="A418" s="736" t="s">
        <v>3161</v>
      </c>
      <c r="B418" s="737" t="s">
        <v>2926</v>
      </c>
      <c r="C418" s="737" t="s">
        <v>592</v>
      </c>
      <c r="D418" s="737" t="s">
        <v>2932</v>
      </c>
      <c r="E418" s="737" t="s">
        <v>3304</v>
      </c>
      <c r="F418" s="740">
        <v>2</v>
      </c>
      <c r="G418" s="740">
        <v>1938.96</v>
      </c>
      <c r="H418" s="753">
        <v>1</v>
      </c>
      <c r="I418" s="740"/>
      <c r="J418" s="740"/>
      <c r="K418" s="753">
        <v>0</v>
      </c>
      <c r="L418" s="740">
        <v>2</v>
      </c>
      <c r="M418" s="741">
        <v>1938.96</v>
      </c>
    </row>
    <row r="419" spans="1:13" ht="14.4" customHeight="1" x14ac:dyDescent="0.3">
      <c r="A419" s="736" t="s">
        <v>3161</v>
      </c>
      <c r="B419" s="737" t="s">
        <v>2937</v>
      </c>
      <c r="C419" s="737" t="s">
        <v>1531</v>
      </c>
      <c r="D419" s="737" t="s">
        <v>2938</v>
      </c>
      <c r="E419" s="737" t="s">
        <v>2939</v>
      </c>
      <c r="F419" s="740"/>
      <c r="G419" s="740"/>
      <c r="H419" s="753"/>
      <c r="I419" s="740">
        <v>6</v>
      </c>
      <c r="J419" s="740">
        <v>0</v>
      </c>
      <c r="K419" s="753"/>
      <c r="L419" s="740">
        <v>6</v>
      </c>
      <c r="M419" s="741">
        <v>0</v>
      </c>
    </row>
    <row r="420" spans="1:13" ht="14.4" customHeight="1" x14ac:dyDescent="0.3">
      <c r="A420" s="736" t="s">
        <v>3161</v>
      </c>
      <c r="B420" s="737" t="s">
        <v>2955</v>
      </c>
      <c r="C420" s="737" t="s">
        <v>1698</v>
      </c>
      <c r="D420" s="737" t="s">
        <v>1699</v>
      </c>
      <c r="E420" s="737" t="s">
        <v>2956</v>
      </c>
      <c r="F420" s="740"/>
      <c r="G420" s="740"/>
      <c r="H420" s="753"/>
      <c r="I420" s="740">
        <v>2</v>
      </c>
      <c r="J420" s="740">
        <v>0</v>
      </c>
      <c r="K420" s="753"/>
      <c r="L420" s="740">
        <v>2</v>
      </c>
      <c r="M420" s="741">
        <v>0</v>
      </c>
    </row>
    <row r="421" spans="1:13" ht="14.4" customHeight="1" x14ac:dyDescent="0.3">
      <c r="A421" s="736" t="s">
        <v>3162</v>
      </c>
      <c r="B421" s="737" t="s">
        <v>2816</v>
      </c>
      <c r="C421" s="737" t="s">
        <v>4221</v>
      </c>
      <c r="D421" s="737" t="s">
        <v>2818</v>
      </c>
      <c r="E421" s="737" t="s">
        <v>4222</v>
      </c>
      <c r="F421" s="740"/>
      <c r="G421" s="740"/>
      <c r="H421" s="753">
        <v>0</v>
      </c>
      <c r="I421" s="740">
        <v>2</v>
      </c>
      <c r="J421" s="740">
        <v>602.4</v>
      </c>
      <c r="K421" s="753">
        <v>1</v>
      </c>
      <c r="L421" s="740">
        <v>2</v>
      </c>
      <c r="M421" s="741">
        <v>602.4</v>
      </c>
    </row>
    <row r="422" spans="1:13" ht="14.4" customHeight="1" x14ac:dyDescent="0.3">
      <c r="A422" s="736" t="s">
        <v>3162</v>
      </c>
      <c r="B422" s="737" t="s">
        <v>2816</v>
      </c>
      <c r="C422" s="737" t="s">
        <v>1682</v>
      </c>
      <c r="D422" s="737" t="s">
        <v>2818</v>
      </c>
      <c r="E422" s="737" t="s">
        <v>2819</v>
      </c>
      <c r="F422" s="740"/>
      <c r="G422" s="740"/>
      <c r="H422" s="753">
        <v>0</v>
      </c>
      <c r="I422" s="740">
        <v>2</v>
      </c>
      <c r="J422" s="740">
        <v>411.68</v>
      </c>
      <c r="K422" s="753">
        <v>1</v>
      </c>
      <c r="L422" s="740">
        <v>2</v>
      </c>
      <c r="M422" s="741">
        <v>411.68</v>
      </c>
    </row>
    <row r="423" spans="1:13" ht="14.4" customHeight="1" x14ac:dyDescent="0.3">
      <c r="A423" s="736" t="s">
        <v>3162</v>
      </c>
      <c r="B423" s="737" t="s">
        <v>2822</v>
      </c>
      <c r="C423" s="737" t="s">
        <v>4153</v>
      </c>
      <c r="D423" s="737" t="s">
        <v>4154</v>
      </c>
      <c r="E423" s="737" t="s">
        <v>4155</v>
      </c>
      <c r="F423" s="740">
        <v>2</v>
      </c>
      <c r="G423" s="740">
        <v>0</v>
      </c>
      <c r="H423" s="753"/>
      <c r="I423" s="740"/>
      <c r="J423" s="740"/>
      <c r="K423" s="753"/>
      <c r="L423" s="740">
        <v>2</v>
      </c>
      <c r="M423" s="741">
        <v>0</v>
      </c>
    </row>
    <row r="424" spans="1:13" ht="14.4" customHeight="1" x14ac:dyDescent="0.3">
      <c r="A424" s="736" t="s">
        <v>3162</v>
      </c>
      <c r="B424" s="737" t="s">
        <v>2828</v>
      </c>
      <c r="C424" s="737" t="s">
        <v>2293</v>
      </c>
      <c r="D424" s="737" t="s">
        <v>2986</v>
      </c>
      <c r="E424" s="737" t="s">
        <v>2987</v>
      </c>
      <c r="F424" s="740"/>
      <c r="G424" s="740"/>
      <c r="H424" s="753">
        <v>0</v>
      </c>
      <c r="I424" s="740">
        <v>3</v>
      </c>
      <c r="J424" s="740">
        <v>2005.62</v>
      </c>
      <c r="K424" s="753">
        <v>1</v>
      </c>
      <c r="L424" s="740">
        <v>3</v>
      </c>
      <c r="M424" s="741">
        <v>2005.62</v>
      </c>
    </row>
    <row r="425" spans="1:13" ht="14.4" customHeight="1" x14ac:dyDescent="0.3">
      <c r="A425" s="736" t="s">
        <v>3162</v>
      </c>
      <c r="B425" s="737" t="s">
        <v>2828</v>
      </c>
      <c r="C425" s="737" t="s">
        <v>3267</v>
      </c>
      <c r="D425" s="737" t="s">
        <v>1686</v>
      </c>
      <c r="E425" s="737" t="s">
        <v>2829</v>
      </c>
      <c r="F425" s="740"/>
      <c r="G425" s="740"/>
      <c r="H425" s="753">
        <v>0</v>
      </c>
      <c r="I425" s="740">
        <v>17</v>
      </c>
      <c r="J425" s="740">
        <v>11365.18</v>
      </c>
      <c r="K425" s="753">
        <v>1</v>
      </c>
      <c r="L425" s="740">
        <v>17</v>
      </c>
      <c r="M425" s="741">
        <v>11365.18</v>
      </c>
    </row>
    <row r="426" spans="1:13" ht="14.4" customHeight="1" x14ac:dyDescent="0.3">
      <c r="A426" s="736" t="s">
        <v>3162</v>
      </c>
      <c r="B426" s="737" t="s">
        <v>2828</v>
      </c>
      <c r="C426" s="737" t="s">
        <v>1685</v>
      </c>
      <c r="D426" s="737" t="s">
        <v>1686</v>
      </c>
      <c r="E426" s="737" t="s">
        <v>2829</v>
      </c>
      <c r="F426" s="740"/>
      <c r="G426" s="740"/>
      <c r="H426" s="753">
        <v>0</v>
      </c>
      <c r="I426" s="740">
        <v>22</v>
      </c>
      <c r="J426" s="740">
        <v>14707.880000000001</v>
      </c>
      <c r="K426" s="753">
        <v>1</v>
      </c>
      <c r="L426" s="740">
        <v>22</v>
      </c>
      <c r="M426" s="741">
        <v>14707.880000000001</v>
      </c>
    </row>
    <row r="427" spans="1:13" ht="14.4" customHeight="1" x14ac:dyDescent="0.3">
      <c r="A427" s="736" t="s">
        <v>3162</v>
      </c>
      <c r="B427" s="737" t="s">
        <v>2839</v>
      </c>
      <c r="C427" s="737" t="s">
        <v>4208</v>
      </c>
      <c r="D427" s="737" t="s">
        <v>2240</v>
      </c>
      <c r="E427" s="737" t="s">
        <v>4209</v>
      </c>
      <c r="F427" s="740"/>
      <c r="G427" s="740"/>
      <c r="H427" s="753">
        <v>0</v>
      </c>
      <c r="I427" s="740">
        <v>2</v>
      </c>
      <c r="J427" s="740">
        <v>293.8</v>
      </c>
      <c r="K427" s="753">
        <v>1</v>
      </c>
      <c r="L427" s="740">
        <v>2</v>
      </c>
      <c r="M427" s="741">
        <v>293.8</v>
      </c>
    </row>
    <row r="428" spans="1:13" ht="14.4" customHeight="1" x14ac:dyDescent="0.3">
      <c r="A428" s="736" t="s">
        <v>3162</v>
      </c>
      <c r="B428" s="737" t="s">
        <v>2839</v>
      </c>
      <c r="C428" s="737" t="s">
        <v>4210</v>
      </c>
      <c r="D428" s="737" t="s">
        <v>2240</v>
      </c>
      <c r="E428" s="737" t="s">
        <v>4211</v>
      </c>
      <c r="F428" s="740"/>
      <c r="G428" s="740"/>
      <c r="H428" s="753">
        <v>0</v>
      </c>
      <c r="I428" s="740">
        <v>2</v>
      </c>
      <c r="J428" s="740">
        <v>293.8</v>
      </c>
      <c r="K428" s="753">
        <v>1</v>
      </c>
      <c r="L428" s="740">
        <v>2</v>
      </c>
      <c r="M428" s="741">
        <v>293.8</v>
      </c>
    </row>
    <row r="429" spans="1:13" ht="14.4" customHeight="1" x14ac:dyDescent="0.3">
      <c r="A429" s="736" t="s">
        <v>3162</v>
      </c>
      <c r="B429" s="737" t="s">
        <v>2845</v>
      </c>
      <c r="C429" s="737" t="s">
        <v>3317</v>
      </c>
      <c r="D429" s="737" t="s">
        <v>1673</v>
      </c>
      <c r="E429" s="737" t="s">
        <v>2848</v>
      </c>
      <c r="F429" s="740"/>
      <c r="G429" s="740"/>
      <c r="H429" s="753">
        <v>0</v>
      </c>
      <c r="I429" s="740">
        <v>6</v>
      </c>
      <c r="J429" s="740">
        <v>2945.34</v>
      </c>
      <c r="K429" s="753">
        <v>1</v>
      </c>
      <c r="L429" s="740">
        <v>6</v>
      </c>
      <c r="M429" s="741">
        <v>2945.34</v>
      </c>
    </row>
    <row r="430" spans="1:13" ht="14.4" customHeight="1" x14ac:dyDescent="0.3">
      <c r="A430" s="736" t="s">
        <v>3162</v>
      </c>
      <c r="B430" s="737" t="s">
        <v>2845</v>
      </c>
      <c r="C430" s="737" t="s">
        <v>3250</v>
      </c>
      <c r="D430" s="737" t="s">
        <v>1535</v>
      </c>
      <c r="E430" s="737" t="s">
        <v>2847</v>
      </c>
      <c r="F430" s="740"/>
      <c r="G430" s="740"/>
      <c r="H430" s="753">
        <v>0</v>
      </c>
      <c r="I430" s="740">
        <v>3</v>
      </c>
      <c r="J430" s="740">
        <v>4156.8599999999997</v>
      </c>
      <c r="K430" s="753">
        <v>1</v>
      </c>
      <c r="L430" s="740">
        <v>3</v>
      </c>
      <c r="M430" s="741">
        <v>4156.8599999999997</v>
      </c>
    </row>
    <row r="431" spans="1:13" ht="14.4" customHeight="1" x14ac:dyDescent="0.3">
      <c r="A431" s="736" t="s">
        <v>3162</v>
      </c>
      <c r="B431" s="737" t="s">
        <v>2845</v>
      </c>
      <c r="C431" s="737" t="s">
        <v>1534</v>
      </c>
      <c r="D431" s="737" t="s">
        <v>1535</v>
      </c>
      <c r="E431" s="737" t="s">
        <v>2849</v>
      </c>
      <c r="F431" s="740"/>
      <c r="G431" s="740"/>
      <c r="H431" s="753">
        <v>0</v>
      </c>
      <c r="I431" s="740">
        <v>12</v>
      </c>
      <c r="J431" s="740">
        <v>22169.88</v>
      </c>
      <c r="K431" s="753">
        <v>1</v>
      </c>
      <c r="L431" s="740">
        <v>12</v>
      </c>
      <c r="M431" s="741">
        <v>22169.88</v>
      </c>
    </row>
    <row r="432" spans="1:13" ht="14.4" customHeight="1" x14ac:dyDescent="0.3">
      <c r="A432" s="736" t="s">
        <v>3162</v>
      </c>
      <c r="B432" s="737" t="s">
        <v>2845</v>
      </c>
      <c r="C432" s="737" t="s">
        <v>4219</v>
      </c>
      <c r="D432" s="737" t="s">
        <v>1535</v>
      </c>
      <c r="E432" s="737" t="s">
        <v>4220</v>
      </c>
      <c r="F432" s="740"/>
      <c r="G432" s="740"/>
      <c r="H432" s="753">
        <v>0</v>
      </c>
      <c r="I432" s="740">
        <v>6</v>
      </c>
      <c r="J432" s="740">
        <v>13856.16</v>
      </c>
      <c r="K432" s="753">
        <v>1</v>
      </c>
      <c r="L432" s="740">
        <v>6</v>
      </c>
      <c r="M432" s="741">
        <v>13856.16</v>
      </c>
    </row>
    <row r="433" spans="1:13" ht="14.4" customHeight="1" x14ac:dyDescent="0.3">
      <c r="A433" s="736" t="s">
        <v>3162</v>
      </c>
      <c r="B433" s="737" t="s">
        <v>3012</v>
      </c>
      <c r="C433" s="737" t="s">
        <v>4131</v>
      </c>
      <c r="D433" s="737" t="s">
        <v>4132</v>
      </c>
      <c r="E433" s="737" t="s">
        <v>4133</v>
      </c>
      <c r="F433" s="740">
        <v>2</v>
      </c>
      <c r="G433" s="740">
        <v>0</v>
      </c>
      <c r="H433" s="753"/>
      <c r="I433" s="740"/>
      <c r="J433" s="740"/>
      <c r="K433" s="753"/>
      <c r="L433" s="740">
        <v>2</v>
      </c>
      <c r="M433" s="741">
        <v>0</v>
      </c>
    </row>
    <row r="434" spans="1:13" ht="14.4" customHeight="1" x14ac:dyDescent="0.3">
      <c r="A434" s="736" t="s">
        <v>3162</v>
      </c>
      <c r="B434" s="737" t="s">
        <v>3016</v>
      </c>
      <c r="C434" s="737" t="s">
        <v>4223</v>
      </c>
      <c r="D434" s="737" t="s">
        <v>4224</v>
      </c>
      <c r="E434" s="737" t="s">
        <v>3359</v>
      </c>
      <c r="F434" s="740"/>
      <c r="G434" s="740"/>
      <c r="H434" s="753">
        <v>0</v>
      </c>
      <c r="I434" s="740">
        <v>2</v>
      </c>
      <c r="J434" s="740">
        <v>321.77999999999997</v>
      </c>
      <c r="K434" s="753">
        <v>1</v>
      </c>
      <c r="L434" s="740">
        <v>2</v>
      </c>
      <c r="M434" s="741">
        <v>321.77999999999997</v>
      </c>
    </row>
    <row r="435" spans="1:13" ht="14.4" customHeight="1" x14ac:dyDescent="0.3">
      <c r="A435" s="736" t="s">
        <v>3162</v>
      </c>
      <c r="B435" s="737" t="s">
        <v>2856</v>
      </c>
      <c r="C435" s="737" t="s">
        <v>2243</v>
      </c>
      <c r="D435" s="737" t="s">
        <v>2857</v>
      </c>
      <c r="E435" s="737" t="s">
        <v>3017</v>
      </c>
      <c r="F435" s="740"/>
      <c r="G435" s="740"/>
      <c r="H435" s="753">
        <v>0</v>
      </c>
      <c r="I435" s="740">
        <v>2</v>
      </c>
      <c r="J435" s="740">
        <v>96.54</v>
      </c>
      <c r="K435" s="753">
        <v>1</v>
      </c>
      <c r="L435" s="740">
        <v>2</v>
      </c>
      <c r="M435" s="741">
        <v>96.54</v>
      </c>
    </row>
    <row r="436" spans="1:13" ht="14.4" customHeight="1" x14ac:dyDescent="0.3">
      <c r="A436" s="736" t="s">
        <v>3162</v>
      </c>
      <c r="B436" s="737" t="s">
        <v>2856</v>
      </c>
      <c r="C436" s="737" t="s">
        <v>4239</v>
      </c>
      <c r="D436" s="737" t="s">
        <v>2857</v>
      </c>
      <c r="E436" s="737" t="s">
        <v>4240</v>
      </c>
      <c r="F436" s="740">
        <v>2</v>
      </c>
      <c r="G436" s="740">
        <v>0</v>
      </c>
      <c r="H436" s="753"/>
      <c r="I436" s="740"/>
      <c r="J436" s="740"/>
      <c r="K436" s="753"/>
      <c r="L436" s="740">
        <v>2</v>
      </c>
      <c r="M436" s="741">
        <v>0</v>
      </c>
    </row>
    <row r="437" spans="1:13" ht="14.4" customHeight="1" x14ac:dyDescent="0.3">
      <c r="A437" s="736" t="s">
        <v>3162</v>
      </c>
      <c r="B437" s="737" t="s">
        <v>2875</v>
      </c>
      <c r="C437" s="737" t="s">
        <v>1542</v>
      </c>
      <c r="D437" s="737" t="s">
        <v>2876</v>
      </c>
      <c r="E437" s="737" t="s">
        <v>2879</v>
      </c>
      <c r="F437" s="740"/>
      <c r="G437" s="740"/>
      <c r="H437" s="753">
        <v>0</v>
      </c>
      <c r="I437" s="740">
        <v>2</v>
      </c>
      <c r="J437" s="740">
        <v>784.84</v>
      </c>
      <c r="K437" s="753">
        <v>1</v>
      </c>
      <c r="L437" s="740">
        <v>2</v>
      </c>
      <c r="M437" s="741">
        <v>784.84</v>
      </c>
    </row>
    <row r="438" spans="1:13" ht="14.4" customHeight="1" x14ac:dyDescent="0.3">
      <c r="A438" s="736" t="s">
        <v>3162</v>
      </c>
      <c r="B438" s="737" t="s">
        <v>2888</v>
      </c>
      <c r="C438" s="737" t="s">
        <v>4194</v>
      </c>
      <c r="D438" s="737" t="s">
        <v>4195</v>
      </c>
      <c r="E438" s="737" t="s">
        <v>4196</v>
      </c>
      <c r="F438" s="740"/>
      <c r="G438" s="740"/>
      <c r="H438" s="753">
        <v>0</v>
      </c>
      <c r="I438" s="740">
        <v>2</v>
      </c>
      <c r="J438" s="740">
        <v>158.06</v>
      </c>
      <c r="K438" s="753">
        <v>1</v>
      </c>
      <c r="L438" s="740">
        <v>2</v>
      </c>
      <c r="M438" s="741">
        <v>158.06</v>
      </c>
    </row>
    <row r="439" spans="1:13" ht="14.4" customHeight="1" x14ac:dyDescent="0.3">
      <c r="A439" s="736" t="s">
        <v>3162</v>
      </c>
      <c r="B439" s="737" t="s">
        <v>2906</v>
      </c>
      <c r="C439" s="737" t="s">
        <v>2467</v>
      </c>
      <c r="D439" s="737" t="s">
        <v>3035</v>
      </c>
      <c r="E439" s="737" t="s">
        <v>3036</v>
      </c>
      <c r="F439" s="740"/>
      <c r="G439" s="740"/>
      <c r="H439" s="753">
        <v>0</v>
      </c>
      <c r="I439" s="740">
        <v>2</v>
      </c>
      <c r="J439" s="740">
        <v>6463.62</v>
      </c>
      <c r="K439" s="753">
        <v>1</v>
      </c>
      <c r="L439" s="740">
        <v>2</v>
      </c>
      <c r="M439" s="741">
        <v>6463.62</v>
      </c>
    </row>
    <row r="440" spans="1:13" ht="14.4" customHeight="1" x14ac:dyDescent="0.3">
      <c r="A440" s="736" t="s">
        <v>3162</v>
      </c>
      <c r="B440" s="737" t="s">
        <v>4813</v>
      </c>
      <c r="C440" s="737" t="s">
        <v>3621</v>
      </c>
      <c r="D440" s="737" t="s">
        <v>3622</v>
      </c>
      <c r="E440" s="737" t="s">
        <v>3623</v>
      </c>
      <c r="F440" s="740"/>
      <c r="G440" s="740"/>
      <c r="H440" s="753">
        <v>0</v>
      </c>
      <c r="I440" s="740">
        <v>4</v>
      </c>
      <c r="J440" s="740">
        <v>14756.44</v>
      </c>
      <c r="K440" s="753">
        <v>1</v>
      </c>
      <c r="L440" s="740">
        <v>4</v>
      </c>
      <c r="M440" s="741">
        <v>14756.44</v>
      </c>
    </row>
    <row r="441" spans="1:13" ht="14.4" customHeight="1" x14ac:dyDescent="0.3">
      <c r="A441" s="736" t="s">
        <v>3162</v>
      </c>
      <c r="B441" s="737" t="s">
        <v>4813</v>
      </c>
      <c r="C441" s="737" t="s">
        <v>3886</v>
      </c>
      <c r="D441" s="737" t="s">
        <v>3622</v>
      </c>
      <c r="E441" s="737" t="s">
        <v>3887</v>
      </c>
      <c r="F441" s="740"/>
      <c r="G441" s="740"/>
      <c r="H441" s="753">
        <v>0</v>
      </c>
      <c r="I441" s="740">
        <v>6</v>
      </c>
      <c r="J441" s="740">
        <v>22134.66</v>
      </c>
      <c r="K441" s="753">
        <v>1</v>
      </c>
      <c r="L441" s="740">
        <v>6</v>
      </c>
      <c r="M441" s="741">
        <v>22134.66</v>
      </c>
    </row>
    <row r="442" spans="1:13" ht="14.4" customHeight="1" x14ac:dyDescent="0.3">
      <c r="A442" s="736" t="s">
        <v>3162</v>
      </c>
      <c r="B442" s="737" t="s">
        <v>2915</v>
      </c>
      <c r="C442" s="737" t="s">
        <v>1647</v>
      </c>
      <c r="D442" s="737" t="s">
        <v>2916</v>
      </c>
      <c r="E442" s="737" t="s">
        <v>2917</v>
      </c>
      <c r="F442" s="740"/>
      <c r="G442" s="740"/>
      <c r="H442" s="753">
        <v>0</v>
      </c>
      <c r="I442" s="740">
        <v>18</v>
      </c>
      <c r="J442" s="740">
        <v>9041.5800000000017</v>
      </c>
      <c r="K442" s="753">
        <v>1</v>
      </c>
      <c r="L442" s="740">
        <v>18</v>
      </c>
      <c r="M442" s="741">
        <v>9041.5800000000017</v>
      </c>
    </row>
    <row r="443" spans="1:13" ht="14.4" customHeight="1" x14ac:dyDescent="0.3">
      <c r="A443" s="736" t="s">
        <v>3162</v>
      </c>
      <c r="B443" s="737" t="s">
        <v>4814</v>
      </c>
      <c r="C443" s="737" t="s">
        <v>3856</v>
      </c>
      <c r="D443" s="737" t="s">
        <v>3571</v>
      </c>
      <c r="E443" s="737" t="s">
        <v>3857</v>
      </c>
      <c r="F443" s="740"/>
      <c r="G443" s="740"/>
      <c r="H443" s="753">
        <v>0</v>
      </c>
      <c r="I443" s="740">
        <v>2</v>
      </c>
      <c r="J443" s="740">
        <v>3669.28</v>
      </c>
      <c r="K443" s="753">
        <v>1</v>
      </c>
      <c r="L443" s="740">
        <v>2</v>
      </c>
      <c r="M443" s="741">
        <v>3669.28</v>
      </c>
    </row>
    <row r="444" spans="1:13" ht="14.4" customHeight="1" x14ac:dyDescent="0.3">
      <c r="A444" s="736" t="s">
        <v>3162</v>
      </c>
      <c r="B444" s="737" t="s">
        <v>4814</v>
      </c>
      <c r="C444" s="737" t="s">
        <v>4129</v>
      </c>
      <c r="D444" s="737" t="s">
        <v>4130</v>
      </c>
      <c r="E444" s="737" t="s">
        <v>3574</v>
      </c>
      <c r="F444" s="740">
        <v>6</v>
      </c>
      <c r="G444" s="740">
        <v>3302.34</v>
      </c>
      <c r="H444" s="753">
        <v>1</v>
      </c>
      <c r="I444" s="740"/>
      <c r="J444" s="740"/>
      <c r="K444" s="753">
        <v>0</v>
      </c>
      <c r="L444" s="740">
        <v>6</v>
      </c>
      <c r="M444" s="741">
        <v>3302.34</v>
      </c>
    </row>
    <row r="445" spans="1:13" ht="14.4" customHeight="1" x14ac:dyDescent="0.3">
      <c r="A445" s="736" t="s">
        <v>3162</v>
      </c>
      <c r="B445" s="737" t="s">
        <v>4815</v>
      </c>
      <c r="C445" s="737" t="s">
        <v>4187</v>
      </c>
      <c r="D445" s="737" t="s">
        <v>3633</v>
      </c>
      <c r="E445" s="737" t="s">
        <v>4188</v>
      </c>
      <c r="F445" s="740">
        <v>26</v>
      </c>
      <c r="G445" s="740">
        <v>0</v>
      </c>
      <c r="H445" s="753"/>
      <c r="I445" s="740"/>
      <c r="J445" s="740"/>
      <c r="K445" s="753"/>
      <c r="L445" s="740">
        <v>26</v>
      </c>
      <c r="M445" s="741">
        <v>0</v>
      </c>
    </row>
    <row r="446" spans="1:13" ht="14.4" customHeight="1" x14ac:dyDescent="0.3">
      <c r="A446" s="736" t="s">
        <v>3162</v>
      </c>
      <c r="B446" s="737" t="s">
        <v>4815</v>
      </c>
      <c r="C446" s="737" t="s">
        <v>3497</v>
      </c>
      <c r="D446" s="737" t="s">
        <v>3498</v>
      </c>
      <c r="E446" s="737" t="s">
        <v>3499</v>
      </c>
      <c r="F446" s="740"/>
      <c r="G446" s="740"/>
      <c r="H446" s="753">
        <v>0</v>
      </c>
      <c r="I446" s="740">
        <v>130</v>
      </c>
      <c r="J446" s="740">
        <v>71550.699999999983</v>
      </c>
      <c r="K446" s="753">
        <v>1</v>
      </c>
      <c r="L446" s="740">
        <v>130</v>
      </c>
      <c r="M446" s="741">
        <v>71550.699999999983</v>
      </c>
    </row>
    <row r="447" spans="1:13" ht="14.4" customHeight="1" x14ac:dyDescent="0.3">
      <c r="A447" s="736" t="s">
        <v>3162</v>
      </c>
      <c r="B447" s="737" t="s">
        <v>4815</v>
      </c>
      <c r="C447" s="737" t="s">
        <v>4189</v>
      </c>
      <c r="D447" s="737" t="s">
        <v>3498</v>
      </c>
      <c r="E447" s="737" t="s">
        <v>4190</v>
      </c>
      <c r="F447" s="740">
        <v>2</v>
      </c>
      <c r="G447" s="740">
        <v>0</v>
      </c>
      <c r="H447" s="753"/>
      <c r="I447" s="740"/>
      <c r="J447" s="740"/>
      <c r="K447" s="753"/>
      <c r="L447" s="740">
        <v>2</v>
      </c>
      <c r="M447" s="741">
        <v>0</v>
      </c>
    </row>
    <row r="448" spans="1:13" ht="14.4" customHeight="1" x14ac:dyDescent="0.3">
      <c r="A448" s="736" t="s">
        <v>3162</v>
      </c>
      <c r="B448" s="737" t="s">
        <v>4816</v>
      </c>
      <c r="C448" s="737" t="s">
        <v>3610</v>
      </c>
      <c r="D448" s="737" t="s">
        <v>3611</v>
      </c>
      <c r="E448" s="737" t="s">
        <v>3612</v>
      </c>
      <c r="F448" s="740"/>
      <c r="G448" s="740"/>
      <c r="H448" s="753">
        <v>0</v>
      </c>
      <c r="I448" s="740">
        <v>9</v>
      </c>
      <c r="J448" s="740">
        <v>19619.369999999995</v>
      </c>
      <c r="K448" s="753">
        <v>1</v>
      </c>
      <c r="L448" s="740">
        <v>9</v>
      </c>
      <c r="M448" s="741">
        <v>19619.369999999995</v>
      </c>
    </row>
    <row r="449" spans="1:13" ht="14.4" customHeight="1" x14ac:dyDescent="0.3">
      <c r="A449" s="736" t="s">
        <v>3162</v>
      </c>
      <c r="B449" s="737" t="s">
        <v>2921</v>
      </c>
      <c r="C449" s="737" t="s">
        <v>3644</v>
      </c>
      <c r="D449" s="737" t="s">
        <v>616</v>
      </c>
      <c r="E449" s="737" t="s">
        <v>2922</v>
      </c>
      <c r="F449" s="740"/>
      <c r="G449" s="740"/>
      <c r="H449" s="753">
        <v>0</v>
      </c>
      <c r="I449" s="740">
        <v>8</v>
      </c>
      <c r="J449" s="740">
        <v>387.36</v>
      </c>
      <c r="K449" s="753">
        <v>1</v>
      </c>
      <c r="L449" s="740">
        <v>8</v>
      </c>
      <c r="M449" s="741">
        <v>387.36</v>
      </c>
    </row>
    <row r="450" spans="1:13" ht="14.4" customHeight="1" x14ac:dyDescent="0.3">
      <c r="A450" s="736" t="s">
        <v>3162</v>
      </c>
      <c r="B450" s="737" t="s">
        <v>2921</v>
      </c>
      <c r="C450" s="737" t="s">
        <v>3833</v>
      </c>
      <c r="D450" s="737" t="s">
        <v>3834</v>
      </c>
      <c r="E450" s="737" t="s">
        <v>3835</v>
      </c>
      <c r="F450" s="740">
        <v>20</v>
      </c>
      <c r="G450" s="740">
        <v>968.40000000000009</v>
      </c>
      <c r="H450" s="753">
        <v>1</v>
      </c>
      <c r="I450" s="740"/>
      <c r="J450" s="740"/>
      <c r="K450" s="753">
        <v>0</v>
      </c>
      <c r="L450" s="740">
        <v>20</v>
      </c>
      <c r="M450" s="741">
        <v>968.40000000000009</v>
      </c>
    </row>
    <row r="451" spans="1:13" ht="14.4" customHeight="1" x14ac:dyDescent="0.3">
      <c r="A451" s="736" t="s">
        <v>3162</v>
      </c>
      <c r="B451" s="737" t="s">
        <v>2937</v>
      </c>
      <c r="C451" s="737" t="s">
        <v>1531</v>
      </c>
      <c r="D451" s="737" t="s">
        <v>2938</v>
      </c>
      <c r="E451" s="737" t="s">
        <v>2939</v>
      </c>
      <c r="F451" s="740"/>
      <c r="G451" s="740"/>
      <c r="H451" s="753"/>
      <c r="I451" s="740">
        <v>12</v>
      </c>
      <c r="J451" s="740">
        <v>0</v>
      </c>
      <c r="K451" s="753"/>
      <c r="L451" s="740">
        <v>12</v>
      </c>
      <c r="M451" s="741">
        <v>0</v>
      </c>
    </row>
    <row r="452" spans="1:13" ht="14.4" customHeight="1" x14ac:dyDescent="0.3">
      <c r="A452" s="736" t="s">
        <v>3162</v>
      </c>
      <c r="B452" s="737" t="s">
        <v>4812</v>
      </c>
      <c r="C452" s="737" t="s">
        <v>4192</v>
      </c>
      <c r="D452" s="737" t="s">
        <v>4193</v>
      </c>
      <c r="E452" s="737" t="s">
        <v>3590</v>
      </c>
      <c r="F452" s="740">
        <v>2</v>
      </c>
      <c r="G452" s="740">
        <v>0</v>
      </c>
      <c r="H452" s="753"/>
      <c r="I452" s="740"/>
      <c r="J452" s="740"/>
      <c r="K452" s="753"/>
      <c r="L452" s="740">
        <v>2</v>
      </c>
      <c r="M452" s="741">
        <v>0</v>
      </c>
    </row>
    <row r="453" spans="1:13" ht="14.4" customHeight="1" x14ac:dyDescent="0.3">
      <c r="A453" s="736" t="s">
        <v>3162</v>
      </c>
      <c r="B453" s="737" t="s">
        <v>4817</v>
      </c>
      <c r="C453" s="737" t="s">
        <v>4225</v>
      </c>
      <c r="D453" s="737" t="s">
        <v>3699</v>
      </c>
      <c r="E453" s="737" t="s">
        <v>4226</v>
      </c>
      <c r="F453" s="740">
        <v>4</v>
      </c>
      <c r="G453" s="740">
        <v>1195.76</v>
      </c>
      <c r="H453" s="753">
        <v>1</v>
      </c>
      <c r="I453" s="740"/>
      <c r="J453" s="740"/>
      <c r="K453" s="753">
        <v>0</v>
      </c>
      <c r="L453" s="740">
        <v>4</v>
      </c>
      <c r="M453" s="741">
        <v>1195.76</v>
      </c>
    </row>
    <row r="454" spans="1:13" ht="14.4" customHeight="1" x14ac:dyDescent="0.3">
      <c r="A454" s="736" t="s">
        <v>3162</v>
      </c>
      <c r="B454" s="737" t="s">
        <v>4817</v>
      </c>
      <c r="C454" s="737" t="s">
        <v>4227</v>
      </c>
      <c r="D454" s="737" t="s">
        <v>3408</v>
      </c>
      <c r="E454" s="737" t="s">
        <v>4228</v>
      </c>
      <c r="F454" s="740"/>
      <c r="G454" s="740"/>
      <c r="H454" s="753">
        <v>0</v>
      </c>
      <c r="I454" s="740">
        <v>2</v>
      </c>
      <c r="J454" s="740">
        <v>1195.76</v>
      </c>
      <c r="K454" s="753">
        <v>1</v>
      </c>
      <c r="L454" s="740">
        <v>2</v>
      </c>
      <c r="M454" s="741">
        <v>1195.76</v>
      </c>
    </row>
    <row r="455" spans="1:13" ht="14.4" customHeight="1" x14ac:dyDescent="0.3">
      <c r="A455" s="736" t="s">
        <v>3162</v>
      </c>
      <c r="B455" s="737" t="s">
        <v>4817</v>
      </c>
      <c r="C455" s="737" t="s">
        <v>4229</v>
      </c>
      <c r="D455" s="737" t="s">
        <v>3699</v>
      </c>
      <c r="E455" s="737" t="s">
        <v>4230</v>
      </c>
      <c r="F455" s="740">
        <v>2</v>
      </c>
      <c r="G455" s="740">
        <v>3587.24</v>
      </c>
      <c r="H455" s="753">
        <v>1</v>
      </c>
      <c r="I455" s="740"/>
      <c r="J455" s="740"/>
      <c r="K455" s="753">
        <v>0</v>
      </c>
      <c r="L455" s="740">
        <v>2</v>
      </c>
      <c r="M455" s="741">
        <v>3587.24</v>
      </c>
    </row>
    <row r="456" spans="1:13" ht="14.4" customHeight="1" x14ac:dyDescent="0.3">
      <c r="A456" s="736" t="s">
        <v>3162</v>
      </c>
      <c r="B456" s="737" t="s">
        <v>2949</v>
      </c>
      <c r="C456" s="737" t="s">
        <v>2358</v>
      </c>
      <c r="D456" s="737" t="s">
        <v>3057</v>
      </c>
      <c r="E456" s="737" t="s">
        <v>2951</v>
      </c>
      <c r="F456" s="740">
        <v>1</v>
      </c>
      <c r="G456" s="740">
        <v>9.4</v>
      </c>
      <c r="H456" s="753">
        <v>0.1111111111111111</v>
      </c>
      <c r="I456" s="740">
        <v>8</v>
      </c>
      <c r="J456" s="740">
        <v>75.2</v>
      </c>
      <c r="K456" s="753">
        <v>0.88888888888888884</v>
      </c>
      <c r="L456" s="740">
        <v>9</v>
      </c>
      <c r="M456" s="741">
        <v>84.600000000000009</v>
      </c>
    </row>
    <row r="457" spans="1:13" ht="14.4" customHeight="1" x14ac:dyDescent="0.3">
      <c r="A457" s="736" t="s">
        <v>3162</v>
      </c>
      <c r="B457" s="737" t="s">
        <v>2949</v>
      </c>
      <c r="C457" s="737" t="s">
        <v>3563</v>
      </c>
      <c r="D457" s="737" t="s">
        <v>3564</v>
      </c>
      <c r="E457" s="737" t="s">
        <v>3059</v>
      </c>
      <c r="F457" s="740"/>
      <c r="G457" s="740"/>
      <c r="H457" s="753">
        <v>0</v>
      </c>
      <c r="I457" s="740">
        <v>6</v>
      </c>
      <c r="J457" s="740">
        <v>112.85999999999999</v>
      </c>
      <c r="K457" s="753">
        <v>1</v>
      </c>
      <c r="L457" s="740">
        <v>6</v>
      </c>
      <c r="M457" s="741">
        <v>112.85999999999999</v>
      </c>
    </row>
    <row r="458" spans="1:13" ht="14.4" customHeight="1" x14ac:dyDescent="0.3">
      <c r="A458" s="736" t="s">
        <v>3162</v>
      </c>
      <c r="B458" s="737" t="s">
        <v>2949</v>
      </c>
      <c r="C458" s="737" t="s">
        <v>2306</v>
      </c>
      <c r="D458" s="737" t="s">
        <v>3058</v>
      </c>
      <c r="E458" s="737" t="s">
        <v>2950</v>
      </c>
      <c r="F458" s="740">
        <v>1</v>
      </c>
      <c r="G458" s="740">
        <v>4.7</v>
      </c>
      <c r="H458" s="753">
        <v>0.2</v>
      </c>
      <c r="I458" s="740">
        <v>4</v>
      </c>
      <c r="J458" s="740">
        <v>18.8</v>
      </c>
      <c r="K458" s="753">
        <v>0.8</v>
      </c>
      <c r="L458" s="740">
        <v>5</v>
      </c>
      <c r="M458" s="741">
        <v>23.5</v>
      </c>
    </row>
    <row r="459" spans="1:13" ht="14.4" customHeight="1" x14ac:dyDescent="0.3">
      <c r="A459" s="736" t="s">
        <v>3162</v>
      </c>
      <c r="B459" s="737" t="s">
        <v>2949</v>
      </c>
      <c r="C459" s="737" t="s">
        <v>1858</v>
      </c>
      <c r="D459" s="737" t="s">
        <v>581</v>
      </c>
      <c r="E459" s="737" t="s">
        <v>3059</v>
      </c>
      <c r="F459" s="740">
        <v>2</v>
      </c>
      <c r="G459" s="740">
        <v>37.619999999999997</v>
      </c>
      <c r="H459" s="753">
        <v>1</v>
      </c>
      <c r="I459" s="740"/>
      <c r="J459" s="740"/>
      <c r="K459" s="753">
        <v>0</v>
      </c>
      <c r="L459" s="740">
        <v>2</v>
      </c>
      <c r="M459" s="741">
        <v>37.619999999999997</v>
      </c>
    </row>
    <row r="460" spans="1:13" ht="14.4" customHeight="1" x14ac:dyDescent="0.3">
      <c r="A460" s="736" t="s">
        <v>3162</v>
      </c>
      <c r="B460" s="737" t="s">
        <v>2952</v>
      </c>
      <c r="C460" s="737" t="s">
        <v>3895</v>
      </c>
      <c r="D460" s="737" t="s">
        <v>2953</v>
      </c>
      <c r="E460" s="737" t="s">
        <v>3896</v>
      </c>
      <c r="F460" s="740"/>
      <c r="G460" s="740"/>
      <c r="H460" s="753"/>
      <c r="I460" s="740">
        <v>6</v>
      </c>
      <c r="J460" s="740">
        <v>0</v>
      </c>
      <c r="K460" s="753"/>
      <c r="L460" s="740">
        <v>6</v>
      </c>
      <c r="M460" s="741">
        <v>0</v>
      </c>
    </row>
    <row r="461" spans="1:13" ht="14.4" customHeight="1" x14ac:dyDescent="0.3">
      <c r="A461" s="736" t="s">
        <v>3162</v>
      </c>
      <c r="B461" s="737" t="s">
        <v>2952</v>
      </c>
      <c r="C461" s="737" t="s">
        <v>4214</v>
      </c>
      <c r="D461" s="737" t="s">
        <v>2953</v>
      </c>
      <c r="E461" s="737" t="s">
        <v>4215</v>
      </c>
      <c r="F461" s="740">
        <v>2</v>
      </c>
      <c r="G461" s="740">
        <v>0</v>
      </c>
      <c r="H461" s="753"/>
      <c r="I461" s="740"/>
      <c r="J461" s="740"/>
      <c r="K461" s="753"/>
      <c r="L461" s="740">
        <v>2</v>
      </c>
      <c r="M461" s="741">
        <v>0</v>
      </c>
    </row>
    <row r="462" spans="1:13" ht="14.4" customHeight="1" x14ac:dyDescent="0.3">
      <c r="A462" s="736" t="s">
        <v>3162</v>
      </c>
      <c r="B462" s="737" t="s">
        <v>2952</v>
      </c>
      <c r="C462" s="737" t="s">
        <v>4216</v>
      </c>
      <c r="D462" s="737" t="s">
        <v>2953</v>
      </c>
      <c r="E462" s="737" t="s">
        <v>4217</v>
      </c>
      <c r="F462" s="740">
        <v>2</v>
      </c>
      <c r="G462" s="740">
        <v>0</v>
      </c>
      <c r="H462" s="753"/>
      <c r="I462" s="740"/>
      <c r="J462" s="740"/>
      <c r="K462" s="753"/>
      <c r="L462" s="740">
        <v>2</v>
      </c>
      <c r="M462" s="741">
        <v>0</v>
      </c>
    </row>
    <row r="463" spans="1:13" ht="14.4" customHeight="1" x14ac:dyDescent="0.3">
      <c r="A463" s="736" t="s">
        <v>3162</v>
      </c>
      <c r="B463" s="737" t="s">
        <v>2955</v>
      </c>
      <c r="C463" s="737" t="s">
        <v>3339</v>
      </c>
      <c r="D463" s="737" t="s">
        <v>1699</v>
      </c>
      <c r="E463" s="737" t="s">
        <v>3340</v>
      </c>
      <c r="F463" s="740"/>
      <c r="G463" s="740"/>
      <c r="H463" s="753"/>
      <c r="I463" s="740">
        <v>4</v>
      </c>
      <c r="J463" s="740">
        <v>0</v>
      </c>
      <c r="K463" s="753"/>
      <c r="L463" s="740">
        <v>4</v>
      </c>
      <c r="M463" s="741">
        <v>0</v>
      </c>
    </row>
    <row r="464" spans="1:13" ht="14.4" customHeight="1" x14ac:dyDescent="0.3">
      <c r="A464" s="736" t="s">
        <v>3162</v>
      </c>
      <c r="B464" s="737" t="s">
        <v>2955</v>
      </c>
      <c r="C464" s="737" t="s">
        <v>3723</v>
      </c>
      <c r="D464" s="737" t="s">
        <v>3721</v>
      </c>
      <c r="E464" s="737" t="s">
        <v>3340</v>
      </c>
      <c r="F464" s="740">
        <v>4</v>
      </c>
      <c r="G464" s="740">
        <v>0</v>
      </c>
      <c r="H464" s="753"/>
      <c r="I464" s="740"/>
      <c r="J464" s="740"/>
      <c r="K464" s="753"/>
      <c r="L464" s="740">
        <v>4</v>
      </c>
      <c r="M464" s="741">
        <v>0</v>
      </c>
    </row>
    <row r="465" spans="1:13" ht="14.4" customHeight="1" x14ac:dyDescent="0.3">
      <c r="A465" s="736" t="s">
        <v>3162</v>
      </c>
      <c r="B465" s="737" t="s">
        <v>2955</v>
      </c>
      <c r="C465" s="737" t="s">
        <v>4275</v>
      </c>
      <c r="D465" s="737" t="s">
        <v>3851</v>
      </c>
      <c r="E465" s="737" t="s">
        <v>2958</v>
      </c>
      <c r="F465" s="740">
        <v>4</v>
      </c>
      <c r="G465" s="740">
        <v>0</v>
      </c>
      <c r="H465" s="753"/>
      <c r="I465" s="740"/>
      <c r="J465" s="740"/>
      <c r="K465" s="753"/>
      <c r="L465" s="740">
        <v>4</v>
      </c>
      <c r="M465" s="741">
        <v>0</v>
      </c>
    </row>
    <row r="466" spans="1:13" ht="14.4" customHeight="1" x14ac:dyDescent="0.3">
      <c r="A466" s="736" t="s">
        <v>3162</v>
      </c>
      <c r="B466" s="737" t="s">
        <v>2955</v>
      </c>
      <c r="C466" s="737" t="s">
        <v>4277</v>
      </c>
      <c r="D466" s="737" t="s">
        <v>4278</v>
      </c>
      <c r="E466" s="737" t="s">
        <v>2958</v>
      </c>
      <c r="F466" s="740">
        <v>2</v>
      </c>
      <c r="G466" s="740">
        <v>0</v>
      </c>
      <c r="H466" s="753"/>
      <c r="I466" s="740"/>
      <c r="J466" s="740"/>
      <c r="K466" s="753"/>
      <c r="L466" s="740">
        <v>2</v>
      </c>
      <c r="M466" s="741">
        <v>0</v>
      </c>
    </row>
    <row r="467" spans="1:13" ht="14.4" customHeight="1" x14ac:dyDescent="0.3">
      <c r="A467" s="736" t="s">
        <v>3162</v>
      </c>
      <c r="B467" s="737" t="s">
        <v>2955</v>
      </c>
      <c r="C467" s="737" t="s">
        <v>4276</v>
      </c>
      <c r="D467" s="737" t="s">
        <v>1699</v>
      </c>
      <c r="E467" s="737" t="s">
        <v>2958</v>
      </c>
      <c r="F467" s="740">
        <v>2</v>
      </c>
      <c r="G467" s="740">
        <v>0</v>
      </c>
      <c r="H467" s="753"/>
      <c r="I467" s="740"/>
      <c r="J467" s="740"/>
      <c r="K467" s="753"/>
      <c r="L467" s="740">
        <v>2</v>
      </c>
      <c r="M467" s="741">
        <v>0</v>
      </c>
    </row>
    <row r="468" spans="1:13" ht="14.4" customHeight="1" x14ac:dyDescent="0.3">
      <c r="A468" s="736" t="s">
        <v>3162</v>
      </c>
      <c r="B468" s="737" t="s">
        <v>2955</v>
      </c>
      <c r="C468" s="737" t="s">
        <v>613</v>
      </c>
      <c r="D468" s="737" t="s">
        <v>2957</v>
      </c>
      <c r="E468" s="737" t="s">
        <v>2958</v>
      </c>
      <c r="F468" s="740">
        <v>2</v>
      </c>
      <c r="G468" s="740">
        <v>0</v>
      </c>
      <c r="H468" s="753"/>
      <c r="I468" s="740"/>
      <c r="J468" s="740"/>
      <c r="K468" s="753"/>
      <c r="L468" s="740">
        <v>2</v>
      </c>
      <c r="M468" s="741">
        <v>0</v>
      </c>
    </row>
    <row r="469" spans="1:13" ht="14.4" customHeight="1" x14ac:dyDescent="0.3">
      <c r="A469" s="736" t="s">
        <v>3162</v>
      </c>
      <c r="B469" s="737" t="s">
        <v>2955</v>
      </c>
      <c r="C469" s="737" t="s">
        <v>610</v>
      </c>
      <c r="D469" s="737" t="s">
        <v>2957</v>
      </c>
      <c r="E469" s="737" t="s">
        <v>3340</v>
      </c>
      <c r="F469" s="740">
        <v>2</v>
      </c>
      <c r="G469" s="740">
        <v>0</v>
      </c>
      <c r="H469" s="753"/>
      <c r="I469" s="740"/>
      <c r="J469" s="740"/>
      <c r="K469" s="753"/>
      <c r="L469" s="740">
        <v>2</v>
      </c>
      <c r="M469" s="741">
        <v>0</v>
      </c>
    </row>
    <row r="470" spans="1:13" ht="14.4" customHeight="1" x14ac:dyDescent="0.3">
      <c r="A470" s="736" t="s">
        <v>3162</v>
      </c>
      <c r="B470" s="737" t="s">
        <v>2955</v>
      </c>
      <c r="C470" s="737" t="s">
        <v>4279</v>
      </c>
      <c r="D470" s="737" t="s">
        <v>4280</v>
      </c>
      <c r="E470" s="737" t="s">
        <v>2960</v>
      </c>
      <c r="F470" s="740">
        <v>2</v>
      </c>
      <c r="G470" s="740">
        <v>0</v>
      </c>
      <c r="H470" s="753"/>
      <c r="I470" s="740"/>
      <c r="J470" s="740"/>
      <c r="K470" s="753"/>
      <c r="L470" s="740">
        <v>2</v>
      </c>
      <c r="M470" s="741">
        <v>0</v>
      </c>
    </row>
    <row r="471" spans="1:13" ht="14.4" customHeight="1" x14ac:dyDescent="0.3">
      <c r="A471" s="736" t="s">
        <v>3162</v>
      </c>
      <c r="B471" s="737" t="s">
        <v>2955</v>
      </c>
      <c r="C471" s="737" t="s">
        <v>3850</v>
      </c>
      <c r="D471" s="737" t="s">
        <v>3851</v>
      </c>
      <c r="E471" s="737" t="s">
        <v>2958</v>
      </c>
      <c r="F471" s="740">
        <v>2</v>
      </c>
      <c r="G471" s="740">
        <v>0</v>
      </c>
      <c r="H471" s="753"/>
      <c r="I471" s="740"/>
      <c r="J471" s="740"/>
      <c r="K471" s="753"/>
      <c r="L471" s="740">
        <v>2</v>
      </c>
      <c r="M471" s="741">
        <v>0</v>
      </c>
    </row>
    <row r="472" spans="1:13" ht="14.4" customHeight="1" x14ac:dyDescent="0.3">
      <c r="A472" s="736" t="s">
        <v>3162</v>
      </c>
      <c r="B472" s="737" t="s">
        <v>2959</v>
      </c>
      <c r="C472" s="737" t="s">
        <v>1563</v>
      </c>
      <c r="D472" s="737" t="s">
        <v>1564</v>
      </c>
      <c r="E472" s="737" t="s">
        <v>2960</v>
      </c>
      <c r="F472" s="740"/>
      <c r="G472" s="740"/>
      <c r="H472" s="753">
        <v>0</v>
      </c>
      <c r="I472" s="740">
        <v>21</v>
      </c>
      <c r="J472" s="740">
        <v>893.97000000000014</v>
      </c>
      <c r="K472" s="753">
        <v>1</v>
      </c>
      <c r="L472" s="740">
        <v>21</v>
      </c>
      <c r="M472" s="741">
        <v>893.97000000000014</v>
      </c>
    </row>
    <row r="473" spans="1:13" ht="14.4" customHeight="1" x14ac:dyDescent="0.3">
      <c r="A473" s="736" t="s">
        <v>3162</v>
      </c>
      <c r="B473" s="737" t="s">
        <v>2959</v>
      </c>
      <c r="C473" s="737" t="s">
        <v>1601</v>
      </c>
      <c r="D473" s="737" t="s">
        <v>1602</v>
      </c>
      <c r="E473" s="737" t="s">
        <v>2883</v>
      </c>
      <c r="F473" s="740"/>
      <c r="G473" s="740"/>
      <c r="H473" s="753">
        <v>0</v>
      </c>
      <c r="I473" s="740">
        <v>4</v>
      </c>
      <c r="J473" s="740">
        <v>340.64</v>
      </c>
      <c r="K473" s="753">
        <v>1</v>
      </c>
      <c r="L473" s="740">
        <v>4</v>
      </c>
      <c r="M473" s="741">
        <v>340.64</v>
      </c>
    </row>
    <row r="474" spans="1:13" ht="14.4" customHeight="1" x14ac:dyDescent="0.3">
      <c r="A474" s="736" t="s">
        <v>3162</v>
      </c>
      <c r="B474" s="737" t="s">
        <v>2959</v>
      </c>
      <c r="C474" s="737" t="s">
        <v>3206</v>
      </c>
      <c r="D474" s="737" t="s">
        <v>1602</v>
      </c>
      <c r="E474" s="737" t="s">
        <v>2883</v>
      </c>
      <c r="F474" s="740"/>
      <c r="G474" s="740"/>
      <c r="H474" s="753">
        <v>0</v>
      </c>
      <c r="I474" s="740">
        <v>4</v>
      </c>
      <c r="J474" s="740">
        <v>340.64</v>
      </c>
      <c r="K474" s="753">
        <v>1</v>
      </c>
      <c r="L474" s="740">
        <v>4</v>
      </c>
      <c r="M474" s="741">
        <v>340.64</v>
      </c>
    </row>
    <row r="475" spans="1:13" ht="14.4" customHeight="1" x14ac:dyDescent="0.3">
      <c r="A475" s="736" t="s">
        <v>3162</v>
      </c>
      <c r="B475" s="737" t="s">
        <v>2959</v>
      </c>
      <c r="C475" s="737" t="s">
        <v>4135</v>
      </c>
      <c r="D475" s="737" t="s">
        <v>1564</v>
      </c>
      <c r="E475" s="737" t="s">
        <v>3958</v>
      </c>
      <c r="F475" s="740">
        <v>2</v>
      </c>
      <c r="G475" s="740">
        <v>0</v>
      </c>
      <c r="H475" s="753"/>
      <c r="I475" s="740"/>
      <c r="J475" s="740"/>
      <c r="K475" s="753"/>
      <c r="L475" s="740">
        <v>2</v>
      </c>
      <c r="M475" s="741">
        <v>0</v>
      </c>
    </row>
    <row r="476" spans="1:13" ht="14.4" customHeight="1" x14ac:dyDescent="0.3">
      <c r="A476" s="736" t="s">
        <v>3162</v>
      </c>
      <c r="B476" s="737" t="s">
        <v>4824</v>
      </c>
      <c r="C476" s="737" t="s">
        <v>4286</v>
      </c>
      <c r="D476" s="737" t="s">
        <v>4287</v>
      </c>
      <c r="E476" s="737" t="s">
        <v>4288</v>
      </c>
      <c r="F476" s="740"/>
      <c r="G476" s="740"/>
      <c r="H476" s="753">
        <v>0</v>
      </c>
      <c r="I476" s="740">
        <v>4</v>
      </c>
      <c r="J476" s="740">
        <v>3209.92</v>
      </c>
      <c r="K476" s="753">
        <v>1</v>
      </c>
      <c r="L476" s="740">
        <v>4</v>
      </c>
      <c r="M476" s="741">
        <v>3209.92</v>
      </c>
    </row>
    <row r="477" spans="1:13" ht="14.4" customHeight="1" x14ac:dyDescent="0.3">
      <c r="A477" s="736" t="s">
        <v>3162</v>
      </c>
      <c r="B477" s="737" t="s">
        <v>4830</v>
      </c>
      <c r="C477" s="737" t="s">
        <v>4125</v>
      </c>
      <c r="D477" s="737" t="s">
        <v>4126</v>
      </c>
      <c r="E477" s="737" t="s">
        <v>4127</v>
      </c>
      <c r="F477" s="740">
        <v>1</v>
      </c>
      <c r="G477" s="740">
        <v>0</v>
      </c>
      <c r="H477" s="753"/>
      <c r="I477" s="740"/>
      <c r="J477" s="740"/>
      <c r="K477" s="753"/>
      <c r="L477" s="740">
        <v>1</v>
      </c>
      <c r="M477" s="741">
        <v>0</v>
      </c>
    </row>
    <row r="478" spans="1:13" ht="14.4" customHeight="1" x14ac:dyDescent="0.3">
      <c r="A478" s="736" t="s">
        <v>3162</v>
      </c>
      <c r="B478" s="737" t="s">
        <v>3066</v>
      </c>
      <c r="C478" s="737" t="s">
        <v>3957</v>
      </c>
      <c r="D478" s="737" t="s">
        <v>2248</v>
      </c>
      <c r="E478" s="737" t="s">
        <v>3958</v>
      </c>
      <c r="F478" s="740"/>
      <c r="G478" s="740"/>
      <c r="H478" s="753">
        <v>0</v>
      </c>
      <c r="I478" s="740">
        <v>2</v>
      </c>
      <c r="J478" s="740">
        <v>276.62</v>
      </c>
      <c r="K478" s="753">
        <v>1</v>
      </c>
      <c r="L478" s="740">
        <v>2</v>
      </c>
      <c r="M478" s="741">
        <v>276.62</v>
      </c>
    </row>
    <row r="479" spans="1:13" ht="14.4" customHeight="1" x14ac:dyDescent="0.3">
      <c r="A479" s="736" t="s">
        <v>3162</v>
      </c>
      <c r="B479" s="737" t="s">
        <v>3066</v>
      </c>
      <c r="C479" s="737" t="s">
        <v>2247</v>
      </c>
      <c r="D479" s="737" t="s">
        <v>2248</v>
      </c>
      <c r="E479" s="737" t="s">
        <v>2960</v>
      </c>
      <c r="F479" s="740"/>
      <c r="G479" s="740"/>
      <c r="H479" s="753">
        <v>0</v>
      </c>
      <c r="I479" s="740">
        <v>12</v>
      </c>
      <c r="J479" s="740">
        <v>829.91999999999985</v>
      </c>
      <c r="K479" s="753">
        <v>1</v>
      </c>
      <c r="L479" s="740">
        <v>12</v>
      </c>
      <c r="M479" s="741">
        <v>829.91999999999985</v>
      </c>
    </row>
    <row r="480" spans="1:13" ht="14.4" customHeight="1" x14ac:dyDescent="0.3">
      <c r="A480" s="736" t="s">
        <v>3162</v>
      </c>
      <c r="B480" s="737" t="s">
        <v>3066</v>
      </c>
      <c r="C480" s="737" t="s">
        <v>2280</v>
      </c>
      <c r="D480" s="737" t="s">
        <v>2248</v>
      </c>
      <c r="E480" s="737" t="s">
        <v>3067</v>
      </c>
      <c r="F480" s="740"/>
      <c r="G480" s="740"/>
      <c r="H480" s="753">
        <v>0</v>
      </c>
      <c r="I480" s="740">
        <v>4</v>
      </c>
      <c r="J480" s="740">
        <v>829.8</v>
      </c>
      <c r="K480" s="753">
        <v>1</v>
      </c>
      <c r="L480" s="740">
        <v>4</v>
      </c>
      <c r="M480" s="741">
        <v>829.8</v>
      </c>
    </row>
    <row r="481" spans="1:13" ht="14.4" customHeight="1" x14ac:dyDescent="0.3">
      <c r="A481" s="736" t="s">
        <v>3162</v>
      </c>
      <c r="B481" s="737" t="s">
        <v>2975</v>
      </c>
      <c r="C481" s="737" t="s">
        <v>4136</v>
      </c>
      <c r="D481" s="737" t="s">
        <v>4137</v>
      </c>
      <c r="E481" s="737" t="s">
        <v>4138</v>
      </c>
      <c r="F481" s="740">
        <v>2</v>
      </c>
      <c r="G481" s="740">
        <v>0</v>
      </c>
      <c r="H481" s="753"/>
      <c r="I481" s="740"/>
      <c r="J481" s="740"/>
      <c r="K481" s="753"/>
      <c r="L481" s="740">
        <v>2</v>
      </c>
      <c r="M481" s="741">
        <v>0</v>
      </c>
    </row>
    <row r="482" spans="1:13" ht="14.4" customHeight="1" x14ac:dyDescent="0.3">
      <c r="A482" s="736" t="s">
        <v>3162</v>
      </c>
      <c r="B482" s="737" t="s">
        <v>2934</v>
      </c>
      <c r="C482" s="737" t="s">
        <v>4291</v>
      </c>
      <c r="D482" s="737" t="s">
        <v>3288</v>
      </c>
      <c r="E482" s="737" t="s">
        <v>4292</v>
      </c>
      <c r="F482" s="740">
        <v>2</v>
      </c>
      <c r="G482" s="740">
        <v>0</v>
      </c>
      <c r="H482" s="753"/>
      <c r="I482" s="740"/>
      <c r="J482" s="740"/>
      <c r="K482" s="753"/>
      <c r="L482" s="740">
        <v>2</v>
      </c>
      <c r="M482" s="741">
        <v>0</v>
      </c>
    </row>
    <row r="483" spans="1:13" ht="14.4" customHeight="1" x14ac:dyDescent="0.3">
      <c r="A483" s="736" t="s">
        <v>3163</v>
      </c>
      <c r="B483" s="737" t="s">
        <v>2845</v>
      </c>
      <c r="C483" s="737" t="s">
        <v>2221</v>
      </c>
      <c r="D483" s="737" t="s">
        <v>1673</v>
      </c>
      <c r="E483" s="737" t="s">
        <v>2997</v>
      </c>
      <c r="F483" s="740"/>
      <c r="G483" s="740"/>
      <c r="H483" s="753">
        <v>0</v>
      </c>
      <c r="I483" s="740">
        <v>2</v>
      </c>
      <c r="J483" s="740">
        <v>1847.48</v>
      </c>
      <c r="K483" s="753">
        <v>1</v>
      </c>
      <c r="L483" s="740">
        <v>2</v>
      </c>
      <c r="M483" s="741">
        <v>1847.48</v>
      </c>
    </row>
    <row r="484" spans="1:13" ht="14.4" customHeight="1" x14ac:dyDescent="0.3">
      <c r="A484" s="736" t="s">
        <v>3164</v>
      </c>
      <c r="B484" s="737" t="s">
        <v>4815</v>
      </c>
      <c r="C484" s="737" t="s">
        <v>3497</v>
      </c>
      <c r="D484" s="737" t="s">
        <v>3498</v>
      </c>
      <c r="E484" s="737" t="s">
        <v>3499</v>
      </c>
      <c r="F484" s="740"/>
      <c r="G484" s="740"/>
      <c r="H484" s="753">
        <v>0</v>
      </c>
      <c r="I484" s="740">
        <v>3</v>
      </c>
      <c r="J484" s="740">
        <v>1651.17</v>
      </c>
      <c r="K484" s="753">
        <v>1</v>
      </c>
      <c r="L484" s="740">
        <v>3</v>
      </c>
      <c r="M484" s="741">
        <v>1651.17</v>
      </c>
    </row>
    <row r="485" spans="1:13" ht="14.4" customHeight="1" x14ac:dyDescent="0.3">
      <c r="A485" s="736" t="s">
        <v>3165</v>
      </c>
      <c r="B485" s="737" t="s">
        <v>2816</v>
      </c>
      <c r="C485" s="737" t="s">
        <v>3652</v>
      </c>
      <c r="D485" s="737" t="s">
        <v>2818</v>
      </c>
      <c r="E485" s="737" t="s">
        <v>3653</v>
      </c>
      <c r="F485" s="740"/>
      <c r="G485" s="740"/>
      <c r="H485" s="753">
        <v>0</v>
      </c>
      <c r="I485" s="740">
        <v>2</v>
      </c>
      <c r="J485" s="740">
        <v>205.86</v>
      </c>
      <c r="K485" s="753">
        <v>1</v>
      </c>
      <c r="L485" s="740">
        <v>2</v>
      </c>
      <c r="M485" s="741">
        <v>205.86</v>
      </c>
    </row>
    <row r="486" spans="1:13" ht="14.4" customHeight="1" x14ac:dyDescent="0.3">
      <c r="A486" s="736" t="s">
        <v>3165</v>
      </c>
      <c r="B486" s="737" t="s">
        <v>2828</v>
      </c>
      <c r="C486" s="737" t="s">
        <v>3267</v>
      </c>
      <c r="D486" s="737" t="s">
        <v>1686</v>
      </c>
      <c r="E486" s="737" t="s">
        <v>2829</v>
      </c>
      <c r="F486" s="740"/>
      <c r="G486" s="740"/>
      <c r="H486" s="753">
        <v>0</v>
      </c>
      <c r="I486" s="740">
        <v>4</v>
      </c>
      <c r="J486" s="740">
        <v>2674.16</v>
      </c>
      <c r="K486" s="753">
        <v>1</v>
      </c>
      <c r="L486" s="740">
        <v>4</v>
      </c>
      <c r="M486" s="741">
        <v>2674.16</v>
      </c>
    </row>
    <row r="487" spans="1:13" ht="14.4" customHeight="1" x14ac:dyDescent="0.3">
      <c r="A487" s="736" t="s">
        <v>3165</v>
      </c>
      <c r="B487" s="737" t="s">
        <v>2837</v>
      </c>
      <c r="C487" s="737" t="s">
        <v>1615</v>
      </c>
      <c r="D487" s="737" t="s">
        <v>1616</v>
      </c>
      <c r="E487" s="737" t="s">
        <v>2838</v>
      </c>
      <c r="F487" s="740"/>
      <c r="G487" s="740"/>
      <c r="H487" s="753"/>
      <c r="I487" s="740">
        <v>4</v>
      </c>
      <c r="J487" s="740">
        <v>0</v>
      </c>
      <c r="K487" s="753"/>
      <c r="L487" s="740">
        <v>4</v>
      </c>
      <c r="M487" s="741">
        <v>0</v>
      </c>
    </row>
    <row r="488" spans="1:13" ht="14.4" customHeight="1" x14ac:dyDescent="0.3">
      <c r="A488" s="736" t="s">
        <v>3165</v>
      </c>
      <c r="B488" s="737" t="s">
        <v>2839</v>
      </c>
      <c r="C488" s="737" t="s">
        <v>4603</v>
      </c>
      <c r="D488" s="737" t="s">
        <v>2203</v>
      </c>
      <c r="E488" s="737" t="s">
        <v>3887</v>
      </c>
      <c r="F488" s="740"/>
      <c r="G488" s="740"/>
      <c r="H488" s="753">
        <v>0</v>
      </c>
      <c r="I488" s="740">
        <v>2</v>
      </c>
      <c r="J488" s="740">
        <v>172.86</v>
      </c>
      <c r="K488" s="753">
        <v>1</v>
      </c>
      <c r="L488" s="740">
        <v>2</v>
      </c>
      <c r="M488" s="741">
        <v>172.86</v>
      </c>
    </row>
    <row r="489" spans="1:13" ht="14.4" customHeight="1" x14ac:dyDescent="0.3">
      <c r="A489" s="736" t="s">
        <v>3165</v>
      </c>
      <c r="B489" s="737" t="s">
        <v>2845</v>
      </c>
      <c r="C489" s="737" t="s">
        <v>2221</v>
      </c>
      <c r="D489" s="737" t="s">
        <v>1673</v>
      </c>
      <c r="E489" s="737" t="s">
        <v>2997</v>
      </c>
      <c r="F489" s="740"/>
      <c r="G489" s="740"/>
      <c r="H489" s="753">
        <v>0</v>
      </c>
      <c r="I489" s="740">
        <v>19</v>
      </c>
      <c r="J489" s="740">
        <v>17551.060000000001</v>
      </c>
      <c r="K489" s="753">
        <v>1</v>
      </c>
      <c r="L489" s="740">
        <v>19</v>
      </c>
      <c r="M489" s="741">
        <v>17551.060000000001</v>
      </c>
    </row>
    <row r="490" spans="1:13" ht="14.4" customHeight="1" x14ac:dyDescent="0.3">
      <c r="A490" s="736" t="s">
        <v>3165</v>
      </c>
      <c r="B490" s="737" t="s">
        <v>2845</v>
      </c>
      <c r="C490" s="737" t="s">
        <v>1534</v>
      </c>
      <c r="D490" s="737" t="s">
        <v>1535</v>
      </c>
      <c r="E490" s="737" t="s">
        <v>2849</v>
      </c>
      <c r="F490" s="740"/>
      <c r="G490" s="740"/>
      <c r="H490" s="753">
        <v>0</v>
      </c>
      <c r="I490" s="740">
        <v>15</v>
      </c>
      <c r="J490" s="740">
        <v>27712.35</v>
      </c>
      <c r="K490" s="753">
        <v>1</v>
      </c>
      <c r="L490" s="740">
        <v>15</v>
      </c>
      <c r="M490" s="741">
        <v>27712.35</v>
      </c>
    </row>
    <row r="491" spans="1:13" ht="14.4" customHeight="1" x14ac:dyDescent="0.3">
      <c r="A491" s="736" t="s">
        <v>3165</v>
      </c>
      <c r="B491" s="737" t="s">
        <v>4831</v>
      </c>
      <c r="C491" s="737" t="s">
        <v>4609</v>
      </c>
      <c r="D491" s="737" t="s">
        <v>4610</v>
      </c>
      <c r="E491" s="737" t="s">
        <v>4611</v>
      </c>
      <c r="F491" s="740">
        <v>2</v>
      </c>
      <c r="G491" s="740">
        <v>0</v>
      </c>
      <c r="H491" s="753"/>
      <c r="I491" s="740"/>
      <c r="J491" s="740"/>
      <c r="K491" s="753"/>
      <c r="L491" s="740">
        <v>2</v>
      </c>
      <c r="M491" s="741">
        <v>0</v>
      </c>
    </row>
    <row r="492" spans="1:13" ht="14.4" customHeight="1" x14ac:dyDescent="0.3">
      <c r="A492" s="736" t="s">
        <v>3165</v>
      </c>
      <c r="B492" s="737" t="s">
        <v>3016</v>
      </c>
      <c r="C492" s="737" t="s">
        <v>4032</v>
      </c>
      <c r="D492" s="737" t="s">
        <v>2265</v>
      </c>
      <c r="E492" s="737" t="s">
        <v>3470</v>
      </c>
      <c r="F492" s="740"/>
      <c r="G492" s="740"/>
      <c r="H492" s="753">
        <v>0</v>
      </c>
      <c r="I492" s="740">
        <v>3</v>
      </c>
      <c r="J492" s="740">
        <v>434.43</v>
      </c>
      <c r="K492" s="753">
        <v>1</v>
      </c>
      <c r="L492" s="740">
        <v>3</v>
      </c>
      <c r="M492" s="741">
        <v>434.43</v>
      </c>
    </row>
    <row r="493" spans="1:13" ht="14.4" customHeight="1" x14ac:dyDescent="0.3">
      <c r="A493" s="736" t="s">
        <v>3165</v>
      </c>
      <c r="B493" s="737" t="s">
        <v>3016</v>
      </c>
      <c r="C493" s="737" t="s">
        <v>4435</v>
      </c>
      <c r="D493" s="737" t="s">
        <v>4436</v>
      </c>
      <c r="E493" s="737" t="s">
        <v>3067</v>
      </c>
      <c r="F493" s="740"/>
      <c r="G493" s="740"/>
      <c r="H493" s="753">
        <v>0</v>
      </c>
      <c r="I493" s="740">
        <v>1</v>
      </c>
      <c r="J493" s="740">
        <v>289.62</v>
      </c>
      <c r="K493" s="753">
        <v>1</v>
      </c>
      <c r="L493" s="740">
        <v>1</v>
      </c>
      <c r="M493" s="741">
        <v>289.62</v>
      </c>
    </row>
    <row r="494" spans="1:13" ht="14.4" customHeight="1" x14ac:dyDescent="0.3">
      <c r="A494" s="736" t="s">
        <v>3165</v>
      </c>
      <c r="B494" s="737" t="s">
        <v>2867</v>
      </c>
      <c r="C494" s="737" t="s">
        <v>4593</v>
      </c>
      <c r="D494" s="737" t="s">
        <v>4594</v>
      </c>
      <c r="E494" s="737" t="s">
        <v>4595</v>
      </c>
      <c r="F494" s="740"/>
      <c r="G494" s="740"/>
      <c r="H494" s="753">
        <v>0</v>
      </c>
      <c r="I494" s="740">
        <v>4</v>
      </c>
      <c r="J494" s="740">
        <v>610.24</v>
      </c>
      <c r="K494" s="753">
        <v>1</v>
      </c>
      <c r="L494" s="740">
        <v>4</v>
      </c>
      <c r="M494" s="741">
        <v>610.24</v>
      </c>
    </row>
    <row r="495" spans="1:13" ht="14.4" customHeight="1" x14ac:dyDescent="0.3">
      <c r="A495" s="736" t="s">
        <v>3165</v>
      </c>
      <c r="B495" s="737" t="s">
        <v>2867</v>
      </c>
      <c r="C495" s="737" t="s">
        <v>4596</v>
      </c>
      <c r="D495" s="737" t="s">
        <v>2868</v>
      </c>
      <c r="E495" s="737" t="s">
        <v>4597</v>
      </c>
      <c r="F495" s="740"/>
      <c r="G495" s="740"/>
      <c r="H495" s="753"/>
      <c r="I495" s="740">
        <v>2</v>
      </c>
      <c r="J495" s="740">
        <v>0</v>
      </c>
      <c r="K495" s="753"/>
      <c r="L495" s="740">
        <v>2</v>
      </c>
      <c r="M495" s="741">
        <v>0</v>
      </c>
    </row>
    <row r="496" spans="1:13" ht="14.4" customHeight="1" x14ac:dyDescent="0.3">
      <c r="A496" s="736" t="s">
        <v>3165</v>
      </c>
      <c r="B496" s="737" t="s">
        <v>2888</v>
      </c>
      <c r="C496" s="737" t="s">
        <v>4194</v>
      </c>
      <c r="D496" s="737" t="s">
        <v>4195</v>
      </c>
      <c r="E496" s="737" t="s">
        <v>4196</v>
      </c>
      <c r="F496" s="740"/>
      <c r="G496" s="740"/>
      <c r="H496" s="753">
        <v>0</v>
      </c>
      <c r="I496" s="740">
        <v>3</v>
      </c>
      <c r="J496" s="740">
        <v>237.09</v>
      </c>
      <c r="K496" s="753">
        <v>1</v>
      </c>
      <c r="L496" s="740">
        <v>3</v>
      </c>
      <c r="M496" s="741">
        <v>237.09</v>
      </c>
    </row>
    <row r="497" spans="1:13" ht="14.4" customHeight="1" x14ac:dyDescent="0.3">
      <c r="A497" s="736" t="s">
        <v>3165</v>
      </c>
      <c r="B497" s="737" t="s">
        <v>2888</v>
      </c>
      <c r="C497" s="737" t="s">
        <v>3772</v>
      </c>
      <c r="D497" s="737" t="s">
        <v>2889</v>
      </c>
      <c r="E497" s="737" t="s">
        <v>3773</v>
      </c>
      <c r="F497" s="740"/>
      <c r="G497" s="740"/>
      <c r="H497" s="753">
        <v>0</v>
      </c>
      <c r="I497" s="740">
        <v>4</v>
      </c>
      <c r="J497" s="740">
        <v>237.08</v>
      </c>
      <c r="K497" s="753">
        <v>1</v>
      </c>
      <c r="L497" s="740">
        <v>4</v>
      </c>
      <c r="M497" s="741">
        <v>237.08</v>
      </c>
    </row>
    <row r="498" spans="1:13" ht="14.4" customHeight="1" x14ac:dyDescent="0.3">
      <c r="A498" s="736" t="s">
        <v>3165</v>
      </c>
      <c r="B498" s="737" t="s">
        <v>2888</v>
      </c>
      <c r="C498" s="737" t="s">
        <v>1573</v>
      </c>
      <c r="D498" s="737" t="s">
        <v>2889</v>
      </c>
      <c r="E498" s="737" t="s">
        <v>2891</v>
      </c>
      <c r="F498" s="740"/>
      <c r="G498" s="740"/>
      <c r="H498" s="753">
        <v>0</v>
      </c>
      <c r="I498" s="740">
        <v>5</v>
      </c>
      <c r="J498" s="740">
        <v>230.35000000000002</v>
      </c>
      <c r="K498" s="753">
        <v>1</v>
      </c>
      <c r="L498" s="740">
        <v>5</v>
      </c>
      <c r="M498" s="741">
        <v>230.35000000000002</v>
      </c>
    </row>
    <row r="499" spans="1:13" ht="14.4" customHeight="1" x14ac:dyDescent="0.3">
      <c r="A499" s="736" t="s">
        <v>3165</v>
      </c>
      <c r="B499" s="737" t="s">
        <v>2888</v>
      </c>
      <c r="C499" s="737" t="s">
        <v>4413</v>
      </c>
      <c r="D499" s="737" t="s">
        <v>2889</v>
      </c>
      <c r="E499" s="737" t="s">
        <v>4414</v>
      </c>
      <c r="F499" s="740"/>
      <c r="G499" s="740"/>
      <c r="H499" s="753"/>
      <c r="I499" s="740">
        <v>1</v>
      </c>
      <c r="J499" s="740">
        <v>0</v>
      </c>
      <c r="K499" s="753"/>
      <c r="L499" s="740">
        <v>1</v>
      </c>
      <c r="M499" s="741">
        <v>0</v>
      </c>
    </row>
    <row r="500" spans="1:13" ht="14.4" customHeight="1" x14ac:dyDescent="0.3">
      <c r="A500" s="736" t="s">
        <v>3165</v>
      </c>
      <c r="B500" s="737" t="s">
        <v>2888</v>
      </c>
      <c r="C500" s="737" t="s">
        <v>4417</v>
      </c>
      <c r="D500" s="737" t="s">
        <v>2889</v>
      </c>
      <c r="E500" s="737" t="s">
        <v>4418</v>
      </c>
      <c r="F500" s="740">
        <v>3</v>
      </c>
      <c r="G500" s="740">
        <v>237.09</v>
      </c>
      <c r="H500" s="753">
        <v>1</v>
      </c>
      <c r="I500" s="740"/>
      <c r="J500" s="740"/>
      <c r="K500" s="753">
        <v>0</v>
      </c>
      <c r="L500" s="740">
        <v>3</v>
      </c>
      <c r="M500" s="741">
        <v>237.09</v>
      </c>
    </row>
    <row r="501" spans="1:13" ht="14.4" customHeight="1" x14ac:dyDescent="0.3">
      <c r="A501" s="736" t="s">
        <v>3165</v>
      </c>
      <c r="B501" s="737" t="s">
        <v>2915</v>
      </c>
      <c r="C501" s="737" t="s">
        <v>1647</v>
      </c>
      <c r="D501" s="737" t="s">
        <v>2916</v>
      </c>
      <c r="E501" s="737" t="s">
        <v>2917</v>
      </c>
      <c r="F501" s="740"/>
      <c r="G501" s="740"/>
      <c r="H501" s="753">
        <v>0</v>
      </c>
      <c r="I501" s="740">
        <v>2</v>
      </c>
      <c r="J501" s="740">
        <v>1004.62</v>
      </c>
      <c r="K501" s="753">
        <v>1</v>
      </c>
      <c r="L501" s="740">
        <v>2</v>
      </c>
      <c r="M501" s="741">
        <v>1004.62</v>
      </c>
    </row>
    <row r="502" spans="1:13" ht="14.4" customHeight="1" x14ac:dyDescent="0.3">
      <c r="A502" s="736" t="s">
        <v>3165</v>
      </c>
      <c r="B502" s="737" t="s">
        <v>4818</v>
      </c>
      <c r="C502" s="737" t="s">
        <v>3466</v>
      </c>
      <c r="D502" s="737" t="s">
        <v>3467</v>
      </c>
      <c r="E502" s="737" t="s">
        <v>3468</v>
      </c>
      <c r="F502" s="740"/>
      <c r="G502" s="740"/>
      <c r="H502" s="753">
        <v>0</v>
      </c>
      <c r="I502" s="740">
        <v>4</v>
      </c>
      <c r="J502" s="740">
        <v>4364.3599999999997</v>
      </c>
      <c r="K502" s="753">
        <v>1</v>
      </c>
      <c r="L502" s="740">
        <v>4</v>
      </c>
      <c r="M502" s="741">
        <v>4364.3599999999997</v>
      </c>
    </row>
    <row r="503" spans="1:13" ht="14.4" customHeight="1" x14ac:dyDescent="0.3">
      <c r="A503" s="736" t="s">
        <v>3165</v>
      </c>
      <c r="B503" s="737" t="s">
        <v>4815</v>
      </c>
      <c r="C503" s="737" t="s">
        <v>3632</v>
      </c>
      <c r="D503" s="737" t="s">
        <v>3633</v>
      </c>
      <c r="E503" s="737" t="s">
        <v>3634</v>
      </c>
      <c r="F503" s="740">
        <v>21</v>
      </c>
      <c r="G503" s="740">
        <v>11558.19</v>
      </c>
      <c r="H503" s="753">
        <v>1</v>
      </c>
      <c r="I503" s="740"/>
      <c r="J503" s="740"/>
      <c r="K503" s="753">
        <v>0</v>
      </c>
      <c r="L503" s="740">
        <v>21</v>
      </c>
      <c r="M503" s="741">
        <v>11558.19</v>
      </c>
    </row>
    <row r="504" spans="1:13" ht="14.4" customHeight="1" x14ac:dyDescent="0.3">
      <c r="A504" s="736" t="s">
        <v>3165</v>
      </c>
      <c r="B504" s="737" t="s">
        <v>4815</v>
      </c>
      <c r="C504" s="737" t="s">
        <v>3497</v>
      </c>
      <c r="D504" s="737" t="s">
        <v>3498</v>
      </c>
      <c r="E504" s="737" t="s">
        <v>3499</v>
      </c>
      <c r="F504" s="740"/>
      <c r="G504" s="740"/>
      <c r="H504" s="753">
        <v>0</v>
      </c>
      <c r="I504" s="740">
        <v>6</v>
      </c>
      <c r="J504" s="740">
        <v>3302.34</v>
      </c>
      <c r="K504" s="753">
        <v>1</v>
      </c>
      <c r="L504" s="740">
        <v>6</v>
      </c>
      <c r="M504" s="741">
        <v>3302.34</v>
      </c>
    </row>
    <row r="505" spans="1:13" ht="14.4" customHeight="1" x14ac:dyDescent="0.3">
      <c r="A505" s="736" t="s">
        <v>3165</v>
      </c>
      <c r="B505" s="737" t="s">
        <v>4816</v>
      </c>
      <c r="C505" s="737" t="s">
        <v>3610</v>
      </c>
      <c r="D505" s="737" t="s">
        <v>3611</v>
      </c>
      <c r="E505" s="737" t="s">
        <v>3612</v>
      </c>
      <c r="F505" s="740"/>
      <c r="G505" s="740"/>
      <c r="H505" s="753">
        <v>0</v>
      </c>
      <c r="I505" s="740">
        <v>1</v>
      </c>
      <c r="J505" s="740">
        <v>2179.9299999999998</v>
      </c>
      <c r="K505" s="753">
        <v>1</v>
      </c>
      <c r="L505" s="740">
        <v>1</v>
      </c>
      <c r="M505" s="741">
        <v>2179.9299999999998</v>
      </c>
    </row>
    <row r="506" spans="1:13" ht="14.4" customHeight="1" x14ac:dyDescent="0.3">
      <c r="A506" s="736" t="s">
        <v>3165</v>
      </c>
      <c r="B506" s="737" t="s">
        <v>2923</v>
      </c>
      <c r="C506" s="737" t="s">
        <v>619</v>
      </c>
      <c r="D506" s="737" t="s">
        <v>2924</v>
      </c>
      <c r="E506" s="737" t="s">
        <v>2925</v>
      </c>
      <c r="F506" s="740">
        <v>4</v>
      </c>
      <c r="G506" s="740">
        <v>3634.12</v>
      </c>
      <c r="H506" s="753">
        <v>1</v>
      </c>
      <c r="I506" s="740"/>
      <c r="J506" s="740"/>
      <c r="K506" s="753">
        <v>0</v>
      </c>
      <c r="L506" s="740">
        <v>4</v>
      </c>
      <c r="M506" s="741">
        <v>3634.12</v>
      </c>
    </row>
    <row r="507" spans="1:13" ht="14.4" customHeight="1" x14ac:dyDescent="0.3">
      <c r="A507" s="736" t="s">
        <v>3165</v>
      </c>
      <c r="B507" s="737" t="s">
        <v>2923</v>
      </c>
      <c r="C507" s="737" t="s">
        <v>2364</v>
      </c>
      <c r="D507" s="737" t="s">
        <v>3051</v>
      </c>
      <c r="E507" s="737" t="s">
        <v>2925</v>
      </c>
      <c r="F507" s="740"/>
      <c r="G507" s="740"/>
      <c r="H507" s="753">
        <v>0</v>
      </c>
      <c r="I507" s="740">
        <v>10</v>
      </c>
      <c r="J507" s="740">
        <v>9085.2999999999993</v>
      </c>
      <c r="K507" s="753">
        <v>1</v>
      </c>
      <c r="L507" s="740">
        <v>10</v>
      </c>
      <c r="M507" s="741">
        <v>9085.2999999999993</v>
      </c>
    </row>
    <row r="508" spans="1:13" ht="14.4" customHeight="1" x14ac:dyDescent="0.3">
      <c r="A508" s="736" t="s">
        <v>3165</v>
      </c>
      <c r="B508" s="737" t="s">
        <v>2923</v>
      </c>
      <c r="C508" s="737" t="s">
        <v>2366</v>
      </c>
      <c r="D508" s="737" t="s">
        <v>3051</v>
      </c>
      <c r="E508" s="737" t="s">
        <v>3052</v>
      </c>
      <c r="F508" s="740"/>
      <c r="G508" s="740"/>
      <c r="H508" s="753">
        <v>0</v>
      </c>
      <c r="I508" s="740">
        <v>6</v>
      </c>
      <c r="J508" s="740">
        <v>10063.799999999999</v>
      </c>
      <c r="K508" s="753">
        <v>1</v>
      </c>
      <c r="L508" s="740">
        <v>6</v>
      </c>
      <c r="M508" s="741">
        <v>10063.799999999999</v>
      </c>
    </row>
    <row r="509" spans="1:13" ht="14.4" customHeight="1" x14ac:dyDescent="0.3">
      <c r="A509" s="736" t="s">
        <v>3165</v>
      </c>
      <c r="B509" s="737" t="s">
        <v>2926</v>
      </c>
      <c r="C509" s="737" t="s">
        <v>4383</v>
      </c>
      <c r="D509" s="737" t="s">
        <v>3755</v>
      </c>
      <c r="E509" s="737" t="s">
        <v>2931</v>
      </c>
      <c r="F509" s="740">
        <v>6</v>
      </c>
      <c r="G509" s="740">
        <v>5816.88</v>
      </c>
      <c r="H509" s="753">
        <v>1</v>
      </c>
      <c r="I509" s="740"/>
      <c r="J509" s="740"/>
      <c r="K509" s="753">
        <v>0</v>
      </c>
      <c r="L509" s="740">
        <v>6</v>
      </c>
      <c r="M509" s="741">
        <v>5816.88</v>
      </c>
    </row>
    <row r="510" spans="1:13" ht="14.4" customHeight="1" x14ac:dyDescent="0.3">
      <c r="A510" s="736" t="s">
        <v>3165</v>
      </c>
      <c r="B510" s="737" t="s">
        <v>2926</v>
      </c>
      <c r="C510" s="737" t="s">
        <v>4580</v>
      </c>
      <c r="D510" s="737" t="s">
        <v>3755</v>
      </c>
      <c r="E510" s="737" t="s">
        <v>2929</v>
      </c>
      <c r="F510" s="740">
        <v>6</v>
      </c>
      <c r="G510" s="740">
        <v>8725.380000000001</v>
      </c>
      <c r="H510" s="753">
        <v>1</v>
      </c>
      <c r="I510" s="740"/>
      <c r="J510" s="740"/>
      <c r="K510" s="753">
        <v>0</v>
      </c>
      <c r="L510" s="740">
        <v>6</v>
      </c>
      <c r="M510" s="741">
        <v>8725.380000000001</v>
      </c>
    </row>
    <row r="511" spans="1:13" ht="14.4" customHeight="1" x14ac:dyDescent="0.3">
      <c r="A511" s="736" t="s">
        <v>3165</v>
      </c>
      <c r="B511" s="737" t="s">
        <v>2926</v>
      </c>
      <c r="C511" s="737" t="s">
        <v>4384</v>
      </c>
      <c r="D511" s="737" t="s">
        <v>3755</v>
      </c>
      <c r="E511" s="737" t="s">
        <v>2928</v>
      </c>
      <c r="F511" s="740">
        <v>12</v>
      </c>
      <c r="G511" s="740">
        <v>23267.64</v>
      </c>
      <c r="H511" s="753">
        <v>1</v>
      </c>
      <c r="I511" s="740"/>
      <c r="J511" s="740"/>
      <c r="K511" s="753">
        <v>0</v>
      </c>
      <c r="L511" s="740">
        <v>12</v>
      </c>
      <c r="M511" s="741">
        <v>23267.64</v>
      </c>
    </row>
    <row r="512" spans="1:13" ht="14.4" customHeight="1" x14ac:dyDescent="0.3">
      <c r="A512" s="736" t="s">
        <v>3165</v>
      </c>
      <c r="B512" s="737" t="s">
        <v>4811</v>
      </c>
      <c r="C512" s="737" t="s">
        <v>4573</v>
      </c>
      <c r="D512" s="737" t="s">
        <v>4536</v>
      </c>
      <c r="E512" s="737" t="s">
        <v>3357</v>
      </c>
      <c r="F512" s="740">
        <v>6</v>
      </c>
      <c r="G512" s="740">
        <v>6786.36</v>
      </c>
      <c r="H512" s="753">
        <v>1</v>
      </c>
      <c r="I512" s="740"/>
      <c r="J512" s="740"/>
      <c r="K512" s="753">
        <v>0</v>
      </c>
      <c r="L512" s="740">
        <v>6</v>
      </c>
      <c r="M512" s="741">
        <v>6786.36</v>
      </c>
    </row>
    <row r="513" spans="1:13" ht="14.4" customHeight="1" x14ac:dyDescent="0.3">
      <c r="A513" s="736" t="s">
        <v>3165</v>
      </c>
      <c r="B513" s="737" t="s">
        <v>2937</v>
      </c>
      <c r="C513" s="737" t="s">
        <v>1531</v>
      </c>
      <c r="D513" s="737" t="s">
        <v>2938</v>
      </c>
      <c r="E513" s="737" t="s">
        <v>2939</v>
      </c>
      <c r="F513" s="740"/>
      <c r="G513" s="740"/>
      <c r="H513" s="753"/>
      <c r="I513" s="740">
        <v>2</v>
      </c>
      <c r="J513" s="740">
        <v>0</v>
      </c>
      <c r="K513" s="753"/>
      <c r="L513" s="740">
        <v>2</v>
      </c>
      <c r="M513" s="741">
        <v>0</v>
      </c>
    </row>
    <row r="514" spans="1:13" ht="14.4" customHeight="1" x14ac:dyDescent="0.3">
      <c r="A514" s="736" t="s">
        <v>3165</v>
      </c>
      <c r="B514" s="737" t="s">
        <v>3054</v>
      </c>
      <c r="C514" s="737" t="s">
        <v>845</v>
      </c>
      <c r="D514" s="737" t="s">
        <v>3055</v>
      </c>
      <c r="E514" s="737" t="s">
        <v>3375</v>
      </c>
      <c r="F514" s="740"/>
      <c r="G514" s="740"/>
      <c r="H514" s="753">
        <v>0</v>
      </c>
      <c r="I514" s="740">
        <v>3</v>
      </c>
      <c r="J514" s="740">
        <v>2545.4700000000003</v>
      </c>
      <c r="K514" s="753">
        <v>1</v>
      </c>
      <c r="L514" s="740">
        <v>3</v>
      </c>
      <c r="M514" s="741">
        <v>2545.4700000000003</v>
      </c>
    </row>
    <row r="515" spans="1:13" ht="14.4" customHeight="1" x14ac:dyDescent="0.3">
      <c r="A515" s="736" t="s">
        <v>3165</v>
      </c>
      <c r="B515" s="737" t="s">
        <v>4817</v>
      </c>
      <c r="C515" s="737" t="s">
        <v>3903</v>
      </c>
      <c r="D515" s="737" t="s">
        <v>3699</v>
      </c>
      <c r="E515" s="737" t="s">
        <v>3904</v>
      </c>
      <c r="F515" s="740">
        <v>4</v>
      </c>
      <c r="G515" s="740">
        <v>0</v>
      </c>
      <c r="H515" s="753"/>
      <c r="I515" s="740"/>
      <c r="J515" s="740"/>
      <c r="K515" s="753"/>
      <c r="L515" s="740">
        <v>4</v>
      </c>
      <c r="M515" s="741">
        <v>0</v>
      </c>
    </row>
    <row r="516" spans="1:13" ht="14.4" customHeight="1" x14ac:dyDescent="0.3">
      <c r="A516" s="736" t="s">
        <v>3165</v>
      </c>
      <c r="B516" s="737" t="s">
        <v>2949</v>
      </c>
      <c r="C516" s="737" t="s">
        <v>2358</v>
      </c>
      <c r="D516" s="737" t="s">
        <v>3057</v>
      </c>
      <c r="E516" s="737" t="s">
        <v>2951</v>
      </c>
      <c r="F516" s="740">
        <v>2</v>
      </c>
      <c r="G516" s="740">
        <v>18.8</v>
      </c>
      <c r="H516" s="753">
        <v>0.33333333333333331</v>
      </c>
      <c r="I516" s="740">
        <v>4</v>
      </c>
      <c r="J516" s="740">
        <v>37.6</v>
      </c>
      <c r="K516" s="753">
        <v>0.66666666666666663</v>
      </c>
      <c r="L516" s="740">
        <v>6</v>
      </c>
      <c r="M516" s="741">
        <v>56.400000000000006</v>
      </c>
    </row>
    <row r="517" spans="1:13" ht="14.4" customHeight="1" x14ac:dyDescent="0.3">
      <c r="A517" s="736" t="s">
        <v>3165</v>
      </c>
      <c r="B517" s="737" t="s">
        <v>2949</v>
      </c>
      <c r="C517" s="737" t="s">
        <v>4471</v>
      </c>
      <c r="D517" s="737" t="s">
        <v>4472</v>
      </c>
      <c r="E517" s="737" t="s">
        <v>4473</v>
      </c>
      <c r="F517" s="740"/>
      <c r="G517" s="740"/>
      <c r="H517" s="753">
        <v>0</v>
      </c>
      <c r="I517" s="740">
        <v>1</v>
      </c>
      <c r="J517" s="740">
        <v>14.11</v>
      </c>
      <c r="K517" s="753">
        <v>1</v>
      </c>
      <c r="L517" s="740">
        <v>1</v>
      </c>
      <c r="M517" s="741">
        <v>14.11</v>
      </c>
    </row>
    <row r="518" spans="1:13" ht="14.4" customHeight="1" x14ac:dyDescent="0.3">
      <c r="A518" s="736" t="s">
        <v>3165</v>
      </c>
      <c r="B518" s="737" t="s">
        <v>2949</v>
      </c>
      <c r="C518" s="737" t="s">
        <v>580</v>
      </c>
      <c r="D518" s="737" t="s">
        <v>581</v>
      </c>
      <c r="E518" s="737" t="s">
        <v>2950</v>
      </c>
      <c r="F518" s="740"/>
      <c r="G518" s="740"/>
      <c r="H518" s="753">
        <v>0</v>
      </c>
      <c r="I518" s="740">
        <v>2</v>
      </c>
      <c r="J518" s="740">
        <v>9.4</v>
      </c>
      <c r="K518" s="753">
        <v>1</v>
      </c>
      <c r="L518" s="740">
        <v>2</v>
      </c>
      <c r="M518" s="741">
        <v>9.4</v>
      </c>
    </row>
    <row r="519" spans="1:13" ht="14.4" customHeight="1" x14ac:dyDescent="0.3">
      <c r="A519" s="736" t="s">
        <v>3165</v>
      </c>
      <c r="B519" s="737" t="s">
        <v>2955</v>
      </c>
      <c r="C519" s="737" t="s">
        <v>4633</v>
      </c>
      <c r="D519" s="737" t="s">
        <v>4280</v>
      </c>
      <c r="E519" s="737" t="s">
        <v>2958</v>
      </c>
      <c r="F519" s="740">
        <v>2</v>
      </c>
      <c r="G519" s="740">
        <v>0</v>
      </c>
      <c r="H519" s="753"/>
      <c r="I519" s="740"/>
      <c r="J519" s="740"/>
      <c r="K519" s="753"/>
      <c r="L519" s="740">
        <v>2</v>
      </c>
      <c r="M519" s="741">
        <v>0</v>
      </c>
    </row>
    <row r="520" spans="1:13" ht="14.4" customHeight="1" x14ac:dyDescent="0.3">
      <c r="A520" s="736" t="s">
        <v>3165</v>
      </c>
      <c r="B520" s="737" t="s">
        <v>2955</v>
      </c>
      <c r="C520" s="737" t="s">
        <v>1698</v>
      </c>
      <c r="D520" s="737" t="s">
        <v>1699</v>
      </c>
      <c r="E520" s="737" t="s">
        <v>2956</v>
      </c>
      <c r="F520" s="740"/>
      <c r="G520" s="740"/>
      <c r="H520" s="753"/>
      <c r="I520" s="740">
        <v>2</v>
      </c>
      <c r="J520" s="740">
        <v>0</v>
      </c>
      <c r="K520" s="753"/>
      <c r="L520" s="740">
        <v>2</v>
      </c>
      <c r="M520" s="741">
        <v>0</v>
      </c>
    </row>
    <row r="521" spans="1:13" ht="14.4" customHeight="1" x14ac:dyDescent="0.3">
      <c r="A521" s="736" t="s">
        <v>3165</v>
      </c>
      <c r="B521" s="737" t="s">
        <v>2955</v>
      </c>
      <c r="C521" s="737" t="s">
        <v>3926</v>
      </c>
      <c r="D521" s="737" t="s">
        <v>3721</v>
      </c>
      <c r="E521" s="737" t="s">
        <v>3340</v>
      </c>
      <c r="F521" s="740">
        <v>10</v>
      </c>
      <c r="G521" s="740">
        <v>0</v>
      </c>
      <c r="H521" s="753"/>
      <c r="I521" s="740"/>
      <c r="J521" s="740"/>
      <c r="K521" s="753"/>
      <c r="L521" s="740">
        <v>10</v>
      </c>
      <c r="M521" s="741">
        <v>0</v>
      </c>
    </row>
    <row r="522" spans="1:13" ht="14.4" customHeight="1" x14ac:dyDescent="0.3">
      <c r="A522" s="736" t="s">
        <v>3165</v>
      </c>
      <c r="B522" s="737" t="s">
        <v>2959</v>
      </c>
      <c r="C522" s="737" t="s">
        <v>3476</v>
      </c>
      <c r="D522" s="737" t="s">
        <v>1602</v>
      </c>
      <c r="E522" s="737" t="s">
        <v>2883</v>
      </c>
      <c r="F522" s="740"/>
      <c r="G522" s="740"/>
      <c r="H522" s="753">
        <v>0</v>
      </c>
      <c r="I522" s="740">
        <v>2</v>
      </c>
      <c r="J522" s="740">
        <v>170.32</v>
      </c>
      <c r="K522" s="753">
        <v>1</v>
      </c>
      <c r="L522" s="740">
        <v>2</v>
      </c>
      <c r="M522" s="741">
        <v>170.32</v>
      </c>
    </row>
    <row r="523" spans="1:13" ht="14.4" customHeight="1" x14ac:dyDescent="0.3">
      <c r="A523" s="736" t="s">
        <v>3165</v>
      </c>
      <c r="B523" s="737" t="s">
        <v>2959</v>
      </c>
      <c r="C523" s="737" t="s">
        <v>3477</v>
      </c>
      <c r="D523" s="737" t="s">
        <v>1602</v>
      </c>
      <c r="E523" s="737" t="s">
        <v>3205</v>
      </c>
      <c r="F523" s="740"/>
      <c r="G523" s="740"/>
      <c r="H523" s="753">
        <v>0</v>
      </c>
      <c r="I523" s="740">
        <v>4</v>
      </c>
      <c r="J523" s="740">
        <v>681.28</v>
      </c>
      <c r="K523" s="753">
        <v>1</v>
      </c>
      <c r="L523" s="740">
        <v>4</v>
      </c>
      <c r="M523" s="741">
        <v>681.28</v>
      </c>
    </row>
    <row r="524" spans="1:13" ht="14.4" customHeight="1" x14ac:dyDescent="0.3">
      <c r="A524" s="736" t="s">
        <v>3165</v>
      </c>
      <c r="B524" s="737" t="s">
        <v>2959</v>
      </c>
      <c r="C524" s="737" t="s">
        <v>3204</v>
      </c>
      <c r="D524" s="737" t="s">
        <v>1602</v>
      </c>
      <c r="E524" s="737" t="s">
        <v>3205</v>
      </c>
      <c r="F524" s="740"/>
      <c r="G524" s="740"/>
      <c r="H524" s="753">
        <v>0</v>
      </c>
      <c r="I524" s="740">
        <v>4</v>
      </c>
      <c r="J524" s="740">
        <v>681.28</v>
      </c>
      <c r="K524" s="753">
        <v>1</v>
      </c>
      <c r="L524" s="740">
        <v>4</v>
      </c>
      <c r="M524" s="741">
        <v>681.28</v>
      </c>
    </row>
    <row r="525" spans="1:13" ht="14.4" customHeight="1" x14ac:dyDescent="0.3">
      <c r="A525" s="736" t="s">
        <v>3165</v>
      </c>
      <c r="B525" s="737" t="s">
        <v>2959</v>
      </c>
      <c r="C525" s="737" t="s">
        <v>4574</v>
      </c>
      <c r="D525" s="737" t="s">
        <v>4361</v>
      </c>
      <c r="E525" s="737" t="s">
        <v>4575</v>
      </c>
      <c r="F525" s="740">
        <v>2</v>
      </c>
      <c r="G525" s="740">
        <v>170.32</v>
      </c>
      <c r="H525" s="753">
        <v>1</v>
      </c>
      <c r="I525" s="740"/>
      <c r="J525" s="740"/>
      <c r="K525" s="753">
        <v>0</v>
      </c>
      <c r="L525" s="740">
        <v>2</v>
      </c>
      <c r="M525" s="741">
        <v>170.32</v>
      </c>
    </row>
    <row r="526" spans="1:13" ht="14.4" customHeight="1" x14ac:dyDescent="0.3">
      <c r="A526" s="736" t="s">
        <v>3165</v>
      </c>
      <c r="B526" s="737" t="s">
        <v>4832</v>
      </c>
      <c r="C526" s="737" t="s">
        <v>4628</v>
      </c>
      <c r="D526" s="737" t="s">
        <v>4629</v>
      </c>
      <c r="E526" s="737" t="s">
        <v>4630</v>
      </c>
      <c r="F526" s="740"/>
      <c r="G526" s="740"/>
      <c r="H526" s="753">
        <v>0</v>
      </c>
      <c r="I526" s="740">
        <v>2</v>
      </c>
      <c r="J526" s="740">
        <v>800.34</v>
      </c>
      <c r="K526" s="753">
        <v>1</v>
      </c>
      <c r="L526" s="740">
        <v>2</v>
      </c>
      <c r="M526" s="741">
        <v>800.34</v>
      </c>
    </row>
    <row r="527" spans="1:13" ht="14.4" customHeight="1" x14ac:dyDescent="0.3">
      <c r="A527" s="736" t="s">
        <v>3165</v>
      </c>
      <c r="B527" s="737" t="s">
        <v>2978</v>
      </c>
      <c r="C527" s="737" t="s">
        <v>2379</v>
      </c>
      <c r="D527" s="737" t="s">
        <v>3071</v>
      </c>
      <c r="E527" s="737" t="s">
        <v>2381</v>
      </c>
      <c r="F527" s="740"/>
      <c r="G527" s="740"/>
      <c r="H527" s="753">
        <v>0</v>
      </c>
      <c r="I527" s="740">
        <v>18</v>
      </c>
      <c r="J527" s="740">
        <v>3496.68</v>
      </c>
      <c r="K527" s="753">
        <v>1</v>
      </c>
      <c r="L527" s="740">
        <v>18</v>
      </c>
      <c r="M527" s="741">
        <v>3496.68</v>
      </c>
    </row>
    <row r="528" spans="1:13" ht="14.4" customHeight="1" x14ac:dyDescent="0.3">
      <c r="A528" s="736" t="s">
        <v>3165</v>
      </c>
      <c r="B528" s="737" t="s">
        <v>2999</v>
      </c>
      <c r="C528" s="737" t="s">
        <v>2325</v>
      </c>
      <c r="D528" s="737" t="s">
        <v>3000</v>
      </c>
      <c r="E528" s="737" t="s">
        <v>3001</v>
      </c>
      <c r="F528" s="740"/>
      <c r="G528" s="740"/>
      <c r="H528" s="753">
        <v>0</v>
      </c>
      <c r="I528" s="740">
        <v>4</v>
      </c>
      <c r="J528" s="740">
        <v>6179.96</v>
      </c>
      <c r="K528" s="753">
        <v>1</v>
      </c>
      <c r="L528" s="740">
        <v>4</v>
      </c>
      <c r="M528" s="741">
        <v>6179.96</v>
      </c>
    </row>
    <row r="529" spans="1:13" ht="14.4" customHeight="1" x14ac:dyDescent="0.3">
      <c r="A529" s="736" t="s">
        <v>3165</v>
      </c>
      <c r="B529" s="737" t="s">
        <v>2825</v>
      </c>
      <c r="C529" s="737" t="s">
        <v>1611</v>
      </c>
      <c r="D529" s="737" t="s">
        <v>2826</v>
      </c>
      <c r="E529" s="737" t="s">
        <v>2827</v>
      </c>
      <c r="F529" s="740"/>
      <c r="G529" s="740"/>
      <c r="H529" s="753">
        <v>0</v>
      </c>
      <c r="I529" s="740">
        <v>2</v>
      </c>
      <c r="J529" s="740">
        <v>267.88</v>
      </c>
      <c r="K529" s="753">
        <v>1</v>
      </c>
      <c r="L529" s="740">
        <v>2</v>
      </c>
      <c r="M529" s="741">
        <v>267.88</v>
      </c>
    </row>
    <row r="530" spans="1:13" ht="14.4" customHeight="1" x14ac:dyDescent="0.3">
      <c r="A530" s="736" t="s">
        <v>3166</v>
      </c>
      <c r="B530" s="737" t="s">
        <v>2816</v>
      </c>
      <c r="C530" s="737" t="s">
        <v>4321</v>
      </c>
      <c r="D530" s="737" t="s">
        <v>2818</v>
      </c>
      <c r="E530" s="737" t="s">
        <v>2819</v>
      </c>
      <c r="F530" s="740"/>
      <c r="G530" s="740"/>
      <c r="H530" s="753">
        <v>0</v>
      </c>
      <c r="I530" s="740">
        <v>2</v>
      </c>
      <c r="J530" s="740">
        <v>411.68</v>
      </c>
      <c r="K530" s="753">
        <v>1</v>
      </c>
      <c r="L530" s="740">
        <v>2</v>
      </c>
      <c r="M530" s="741">
        <v>411.68</v>
      </c>
    </row>
    <row r="531" spans="1:13" ht="14.4" customHeight="1" x14ac:dyDescent="0.3">
      <c r="A531" s="736" t="s">
        <v>3166</v>
      </c>
      <c r="B531" s="737" t="s">
        <v>2816</v>
      </c>
      <c r="C531" s="737" t="s">
        <v>3776</v>
      </c>
      <c r="D531" s="737" t="s">
        <v>2818</v>
      </c>
      <c r="E531" s="737" t="s">
        <v>3653</v>
      </c>
      <c r="F531" s="740"/>
      <c r="G531" s="740"/>
      <c r="H531" s="753">
        <v>0</v>
      </c>
      <c r="I531" s="740">
        <v>2</v>
      </c>
      <c r="J531" s="740">
        <v>205.86</v>
      </c>
      <c r="K531" s="753">
        <v>1</v>
      </c>
      <c r="L531" s="740">
        <v>2</v>
      </c>
      <c r="M531" s="741">
        <v>205.86</v>
      </c>
    </row>
    <row r="532" spans="1:13" ht="14.4" customHeight="1" x14ac:dyDescent="0.3">
      <c r="A532" s="736" t="s">
        <v>3166</v>
      </c>
      <c r="B532" s="737" t="s">
        <v>2816</v>
      </c>
      <c r="C532" s="737" t="s">
        <v>3652</v>
      </c>
      <c r="D532" s="737" t="s">
        <v>2818</v>
      </c>
      <c r="E532" s="737" t="s">
        <v>3653</v>
      </c>
      <c r="F532" s="740"/>
      <c r="G532" s="740"/>
      <c r="H532" s="753">
        <v>0</v>
      </c>
      <c r="I532" s="740">
        <v>1</v>
      </c>
      <c r="J532" s="740">
        <v>102.93</v>
      </c>
      <c r="K532" s="753">
        <v>1</v>
      </c>
      <c r="L532" s="740">
        <v>1</v>
      </c>
      <c r="M532" s="741">
        <v>102.93</v>
      </c>
    </row>
    <row r="533" spans="1:13" ht="14.4" customHeight="1" x14ac:dyDescent="0.3">
      <c r="A533" s="736" t="s">
        <v>3166</v>
      </c>
      <c r="B533" s="737" t="s">
        <v>2828</v>
      </c>
      <c r="C533" s="737" t="s">
        <v>3267</v>
      </c>
      <c r="D533" s="737" t="s">
        <v>1686</v>
      </c>
      <c r="E533" s="737" t="s">
        <v>2829</v>
      </c>
      <c r="F533" s="740"/>
      <c r="G533" s="740"/>
      <c r="H533" s="753">
        <v>0</v>
      </c>
      <c r="I533" s="740">
        <v>16</v>
      </c>
      <c r="J533" s="740">
        <v>10696.640000000001</v>
      </c>
      <c r="K533" s="753">
        <v>1</v>
      </c>
      <c r="L533" s="740">
        <v>16</v>
      </c>
      <c r="M533" s="741">
        <v>10696.640000000001</v>
      </c>
    </row>
    <row r="534" spans="1:13" ht="14.4" customHeight="1" x14ac:dyDescent="0.3">
      <c r="A534" s="736" t="s">
        <v>3166</v>
      </c>
      <c r="B534" s="737" t="s">
        <v>2828</v>
      </c>
      <c r="C534" s="737" t="s">
        <v>1685</v>
      </c>
      <c r="D534" s="737" t="s">
        <v>1686</v>
      </c>
      <c r="E534" s="737" t="s">
        <v>2829</v>
      </c>
      <c r="F534" s="740"/>
      <c r="G534" s="740"/>
      <c r="H534" s="753">
        <v>0</v>
      </c>
      <c r="I534" s="740">
        <v>1</v>
      </c>
      <c r="J534" s="740">
        <v>668.54</v>
      </c>
      <c r="K534" s="753">
        <v>1</v>
      </c>
      <c r="L534" s="740">
        <v>1</v>
      </c>
      <c r="M534" s="741">
        <v>668.54</v>
      </c>
    </row>
    <row r="535" spans="1:13" ht="14.4" customHeight="1" x14ac:dyDescent="0.3">
      <c r="A535" s="736" t="s">
        <v>3166</v>
      </c>
      <c r="B535" s="737" t="s">
        <v>2845</v>
      </c>
      <c r="C535" s="737" t="s">
        <v>3250</v>
      </c>
      <c r="D535" s="737" t="s">
        <v>1535</v>
      </c>
      <c r="E535" s="737" t="s">
        <v>2847</v>
      </c>
      <c r="F535" s="740"/>
      <c r="G535" s="740"/>
      <c r="H535" s="753">
        <v>0</v>
      </c>
      <c r="I535" s="740">
        <v>1</v>
      </c>
      <c r="J535" s="740">
        <v>1385.62</v>
      </c>
      <c r="K535" s="753">
        <v>1</v>
      </c>
      <c r="L535" s="740">
        <v>1</v>
      </c>
      <c r="M535" s="741">
        <v>1385.62</v>
      </c>
    </row>
    <row r="536" spans="1:13" ht="14.4" customHeight="1" x14ac:dyDescent="0.3">
      <c r="A536" s="736" t="s">
        <v>3166</v>
      </c>
      <c r="B536" s="737" t="s">
        <v>2845</v>
      </c>
      <c r="C536" s="737" t="s">
        <v>1534</v>
      </c>
      <c r="D536" s="737" t="s">
        <v>1535</v>
      </c>
      <c r="E536" s="737" t="s">
        <v>2849</v>
      </c>
      <c r="F536" s="740"/>
      <c r="G536" s="740"/>
      <c r="H536" s="753">
        <v>0</v>
      </c>
      <c r="I536" s="740">
        <v>4</v>
      </c>
      <c r="J536" s="740">
        <v>7389.96</v>
      </c>
      <c r="K536" s="753">
        <v>1</v>
      </c>
      <c r="L536" s="740">
        <v>4</v>
      </c>
      <c r="M536" s="741">
        <v>7389.96</v>
      </c>
    </row>
    <row r="537" spans="1:13" ht="14.4" customHeight="1" x14ac:dyDescent="0.3">
      <c r="A537" s="736" t="s">
        <v>3166</v>
      </c>
      <c r="B537" s="737" t="s">
        <v>2892</v>
      </c>
      <c r="C537" s="737" t="s">
        <v>1817</v>
      </c>
      <c r="D537" s="737" t="s">
        <v>1662</v>
      </c>
      <c r="E537" s="737" t="s">
        <v>2894</v>
      </c>
      <c r="F537" s="740"/>
      <c r="G537" s="740"/>
      <c r="H537" s="753">
        <v>0</v>
      </c>
      <c r="I537" s="740">
        <v>1</v>
      </c>
      <c r="J537" s="740">
        <v>154.36000000000001</v>
      </c>
      <c r="K537" s="753">
        <v>1</v>
      </c>
      <c r="L537" s="740">
        <v>1</v>
      </c>
      <c r="M537" s="741">
        <v>154.36000000000001</v>
      </c>
    </row>
    <row r="538" spans="1:13" ht="14.4" customHeight="1" x14ac:dyDescent="0.3">
      <c r="A538" s="736" t="s">
        <v>3166</v>
      </c>
      <c r="B538" s="737" t="s">
        <v>2906</v>
      </c>
      <c r="C538" s="737" t="s">
        <v>4310</v>
      </c>
      <c r="D538" s="737" t="s">
        <v>3035</v>
      </c>
      <c r="E538" s="737" t="s">
        <v>4311</v>
      </c>
      <c r="F538" s="740"/>
      <c r="G538" s="740"/>
      <c r="H538" s="753">
        <v>0</v>
      </c>
      <c r="I538" s="740">
        <v>2</v>
      </c>
      <c r="J538" s="740">
        <v>1050.3399999999999</v>
      </c>
      <c r="K538" s="753">
        <v>1</v>
      </c>
      <c r="L538" s="740">
        <v>2</v>
      </c>
      <c r="M538" s="741">
        <v>1050.3399999999999</v>
      </c>
    </row>
    <row r="539" spans="1:13" ht="14.4" customHeight="1" x14ac:dyDescent="0.3">
      <c r="A539" s="736" t="s">
        <v>3166</v>
      </c>
      <c r="B539" s="737" t="s">
        <v>4813</v>
      </c>
      <c r="C539" s="737" t="s">
        <v>3621</v>
      </c>
      <c r="D539" s="737" t="s">
        <v>3622</v>
      </c>
      <c r="E539" s="737" t="s">
        <v>3623</v>
      </c>
      <c r="F539" s="740"/>
      <c r="G539" s="740"/>
      <c r="H539" s="753">
        <v>0</v>
      </c>
      <c r="I539" s="740">
        <v>1</v>
      </c>
      <c r="J539" s="740">
        <v>3689.11</v>
      </c>
      <c r="K539" s="753">
        <v>1</v>
      </c>
      <c r="L539" s="740">
        <v>1</v>
      </c>
      <c r="M539" s="741">
        <v>3689.11</v>
      </c>
    </row>
    <row r="540" spans="1:13" ht="14.4" customHeight="1" x14ac:dyDescent="0.3">
      <c r="A540" s="736" t="s">
        <v>3166</v>
      </c>
      <c r="B540" s="737" t="s">
        <v>4813</v>
      </c>
      <c r="C540" s="737" t="s">
        <v>3886</v>
      </c>
      <c r="D540" s="737" t="s">
        <v>3622</v>
      </c>
      <c r="E540" s="737" t="s">
        <v>3887</v>
      </c>
      <c r="F540" s="740"/>
      <c r="G540" s="740"/>
      <c r="H540" s="753">
        <v>0</v>
      </c>
      <c r="I540" s="740">
        <v>1</v>
      </c>
      <c r="J540" s="740">
        <v>3689.11</v>
      </c>
      <c r="K540" s="753">
        <v>1</v>
      </c>
      <c r="L540" s="740">
        <v>1</v>
      </c>
      <c r="M540" s="741">
        <v>3689.11</v>
      </c>
    </row>
    <row r="541" spans="1:13" ht="14.4" customHeight="1" x14ac:dyDescent="0.3">
      <c r="A541" s="736" t="s">
        <v>3166</v>
      </c>
      <c r="B541" s="737" t="s">
        <v>2915</v>
      </c>
      <c r="C541" s="737" t="s">
        <v>3912</v>
      </c>
      <c r="D541" s="737" t="s">
        <v>2916</v>
      </c>
      <c r="E541" s="737" t="s">
        <v>3015</v>
      </c>
      <c r="F541" s="740"/>
      <c r="G541" s="740"/>
      <c r="H541" s="753"/>
      <c r="I541" s="740">
        <v>13</v>
      </c>
      <c r="J541" s="740">
        <v>0</v>
      </c>
      <c r="K541" s="753"/>
      <c r="L541" s="740">
        <v>13</v>
      </c>
      <c r="M541" s="741">
        <v>0</v>
      </c>
    </row>
    <row r="542" spans="1:13" ht="14.4" customHeight="1" x14ac:dyDescent="0.3">
      <c r="A542" s="736" t="s">
        <v>3166</v>
      </c>
      <c r="B542" s="737" t="s">
        <v>2915</v>
      </c>
      <c r="C542" s="737" t="s">
        <v>1647</v>
      </c>
      <c r="D542" s="737" t="s">
        <v>2916</v>
      </c>
      <c r="E542" s="737" t="s">
        <v>2917</v>
      </c>
      <c r="F542" s="740"/>
      <c r="G542" s="740"/>
      <c r="H542" s="753">
        <v>0</v>
      </c>
      <c r="I542" s="740">
        <v>6</v>
      </c>
      <c r="J542" s="740">
        <v>3013.86</v>
      </c>
      <c r="K542" s="753">
        <v>1</v>
      </c>
      <c r="L542" s="740">
        <v>6</v>
      </c>
      <c r="M542" s="741">
        <v>3013.86</v>
      </c>
    </row>
    <row r="543" spans="1:13" ht="14.4" customHeight="1" x14ac:dyDescent="0.3">
      <c r="A543" s="736" t="s">
        <v>3166</v>
      </c>
      <c r="B543" s="737" t="s">
        <v>4815</v>
      </c>
      <c r="C543" s="737" t="s">
        <v>3632</v>
      </c>
      <c r="D543" s="737" t="s">
        <v>3633</v>
      </c>
      <c r="E543" s="737" t="s">
        <v>3634</v>
      </c>
      <c r="F543" s="740">
        <v>121</v>
      </c>
      <c r="G543" s="740">
        <v>66597.189999999973</v>
      </c>
      <c r="H543" s="753">
        <v>1</v>
      </c>
      <c r="I543" s="740"/>
      <c r="J543" s="740"/>
      <c r="K543" s="753">
        <v>0</v>
      </c>
      <c r="L543" s="740">
        <v>121</v>
      </c>
      <c r="M543" s="741">
        <v>66597.189999999973</v>
      </c>
    </row>
    <row r="544" spans="1:13" ht="14.4" customHeight="1" x14ac:dyDescent="0.3">
      <c r="A544" s="736" t="s">
        <v>3166</v>
      </c>
      <c r="B544" s="737" t="s">
        <v>4815</v>
      </c>
      <c r="C544" s="737" t="s">
        <v>3770</v>
      </c>
      <c r="D544" s="737" t="s">
        <v>3633</v>
      </c>
      <c r="E544" s="737" t="s">
        <v>3499</v>
      </c>
      <c r="F544" s="740">
        <v>3</v>
      </c>
      <c r="G544" s="740">
        <v>1651.17</v>
      </c>
      <c r="H544" s="753">
        <v>1</v>
      </c>
      <c r="I544" s="740"/>
      <c r="J544" s="740"/>
      <c r="K544" s="753">
        <v>0</v>
      </c>
      <c r="L544" s="740">
        <v>3</v>
      </c>
      <c r="M544" s="741">
        <v>1651.17</v>
      </c>
    </row>
    <row r="545" spans="1:13" ht="14.4" customHeight="1" x14ac:dyDescent="0.3">
      <c r="A545" s="736" t="s">
        <v>3166</v>
      </c>
      <c r="B545" s="737" t="s">
        <v>4815</v>
      </c>
      <c r="C545" s="737" t="s">
        <v>3497</v>
      </c>
      <c r="D545" s="737" t="s">
        <v>3498</v>
      </c>
      <c r="E545" s="737" t="s">
        <v>3499</v>
      </c>
      <c r="F545" s="740"/>
      <c r="G545" s="740"/>
      <c r="H545" s="753">
        <v>0</v>
      </c>
      <c r="I545" s="740">
        <v>59</v>
      </c>
      <c r="J545" s="740">
        <v>32473.009999999995</v>
      </c>
      <c r="K545" s="753">
        <v>1</v>
      </c>
      <c r="L545" s="740">
        <v>59</v>
      </c>
      <c r="M545" s="741">
        <v>32473.009999999995</v>
      </c>
    </row>
    <row r="546" spans="1:13" ht="14.4" customHeight="1" x14ac:dyDescent="0.3">
      <c r="A546" s="736" t="s">
        <v>3166</v>
      </c>
      <c r="B546" s="737" t="s">
        <v>4816</v>
      </c>
      <c r="C546" s="737" t="s">
        <v>3610</v>
      </c>
      <c r="D546" s="737" t="s">
        <v>3611</v>
      </c>
      <c r="E546" s="737" t="s">
        <v>3612</v>
      </c>
      <c r="F546" s="740"/>
      <c r="G546" s="740"/>
      <c r="H546" s="753">
        <v>0</v>
      </c>
      <c r="I546" s="740">
        <v>11</v>
      </c>
      <c r="J546" s="740">
        <v>23979.229999999996</v>
      </c>
      <c r="K546" s="753">
        <v>1</v>
      </c>
      <c r="L546" s="740">
        <v>11</v>
      </c>
      <c r="M546" s="741">
        <v>23979.229999999996</v>
      </c>
    </row>
    <row r="547" spans="1:13" ht="14.4" customHeight="1" x14ac:dyDescent="0.3">
      <c r="A547" s="736" t="s">
        <v>3166</v>
      </c>
      <c r="B547" s="737" t="s">
        <v>2921</v>
      </c>
      <c r="C547" s="737" t="s">
        <v>3644</v>
      </c>
      <c r="D547" s="737" t="s">
        <v>616</v>
      </c>
      <c r="E547" s="737" t="s">
        <v>2922</v>
      </c>
      <c r="F547" s="740"/>
      <c r="G547" s="740"/>
      <c r="H547" s="753">
        <v>0</v>
      </c>
      <c r="I547" s="740">
        <v>4</v>
      </c>
      <c r="J547" s="740">
        <v>193.68</v>
      </c>
      <c r="K547" s="753">
        <v>1</v>
      </c>
      <c r="L547" s="740">
        <v>4</v>
      </c>
      <c r="M547" s="741">
        <v>193.68</v>
      </c>
    </row>
    <row r="548" spans="1:13" ht="14.4" customHeight="1" x14ac:dyDescent="0.3">
      <c r="A548" s="736" t="s">
        <v>3166</v>
      </c>
      <c r="B548" s="737" t="s">
        <v>2937</v>
      </c>
      <c r="C548" s="737" t="s">
        <v>1531</v>
      </c>
      <c r="D548" s="737" t="s">
        <v>2938</v>
      </c>
      <c r="E548" s="737" t="s">
        <v>2939</v>
      </c>
      <c r="F548" s="740"/>
      <c r="G548" s="740"/>
      <c r="H548" s="753"/>
      <c r="I548" s="740">
        <v>28</v>
      </c>
      <c r="J548" s="740">
        <v>0</v>
      </c>
      <c r="K548" s="753"/>
      <c r="L548" s="740">
        <v>28</v>
      </c>
      <c r="M548" s="741">
        <v>0</v>
      </c>
    </row>
    <row r="549" spans="1:13" ht="14.4" customHeight="1" x14ac:dyDescent="0.3">
      <c r="A549" s="736" t="s">
        <v>3166</v>
      </c>
      <c r="B549" s="737" t="s">
        <v>2952</v>
      </c>
      <c r="C549" s="737" t="s">
        <v>1523</v>
      </c>
      <c r="D549" s="737" t="s">
        <v>2953</v>
      </c>
      <c r="E549" s="737" t="s">
        <v>2954</v>
      </c>
      <c r="F549" s="740"/>
      <c r="G549" s="740"/>
      <c r="H549" s="753"/>
      <c r="I549" s="740">
        <v>6</v>
      </c>
      <c r="J549" s="740">
        <v>0</v>
      </c>
      <c r="K549" s="753"/>
      <c r="L549" s="740">
        <v>6</v>
      </c>
      <c r="M549" s="741">
        <v>0</v>
      </c>
    </row>
    <row r="550" spans="1:13" ht="14.4" customHeight="1" x14ac:dyDescent="0.3">
      <c r="A550" s="736" t="s">
        <v>3166</v>
      </c>
      <c r="B550" s="737" t="s">
        <v>2955</v>
      </c>
      <c r="C550" s="737" t="s">
        <v>1698</v>
      </c>
      <c r="D550" s="737" t="s">
        <v>1699</v>
      </c>
      <c r="E550" s="737" t="s">
        <v>2956</v>
      </c>
      <c r="F550" s="740"/>
      <c r="G550" s="740"/>
      <c r="H550" s="753"/>
      <c r="I550" s="740">
        <v>2</v>
      </c>
      <c r="J550" s="740">
        <v>0</v>
      </c>
      <c r="K550" s="753"/>
      <c r="L550" s="740">
        <v>2</v>
      </c>
      <c r="M550" s="741">
        <v>0</v>
      </c>
    </row>
    <row r="551" spans="1:13" ht="14.4" customHeight="1" x14ac:dyDescent="0.3">
      <c r="A551" s="736" t="s">
        <v>3166</v>
      </c>
      <c r="B551" s="737" t="s">
        <v>2955</v>
      </c>
      <c r="C551" s="737" t="s">
        <v>4343</v>
      </c>
      <c r="D551" s="737" t="s">
        <v>3851</v>
      </c>
      <c r="E551" s="737" t="s">
        <v>3340</v>
      </c>
      <c r="F551" s="740">
        <v>2</v>
      </c>
      <c r="G551" s="740">
        <v>0</v>
      </c>
      <c r="H551" s="753"/>
      <c r="I551" s="740"/>
      <c r="J551" s="740"/>
      <c r="K551" s="753"/>
      <c r="L551" s="740">
        <v>2</v>
      </c>
      <c r="M551" s="741">
        <v>0</v>
      </c>
    </row>
    <row r="552" spans="1:13" ht="14.4" customHeight="1" x14ac:dyDescent="0.3">
      <c r="A552" s="736" t="s">
        <v>3166</v>
      </c>
      <c r="B552" s="737" t="s">
        <v>2959</v>
      </c>
      <c r="C552" s="737" t="s">
        <v>1563</v>
      </c>
      <c r="D552" s="737" t="s">
        <v>1564</v>
      </c>
      <c r="E552" s="737" t="s">
        <v>2960</v>
      </c>
      <c r="F552" s="740"/>
      <c r="G552" s="740"/>
      <c r="H552" s="753">
        <v>0</v>
      </c>
      <c r="I552" s="740">
        <v>8</v>
      </c>
      <c r="J552" s="740">
        <v>340.56</v>
      </c>
      <c r="K552" s="753">
        <v>1</v>
      </c>
      <c r="L552" s="740">
        <v>8</v>
      </c>
      <c r="M552" s="741">
        <v>340.56</v>
      </c>
    </row>
    <row r="553" spans="1:13" ht="14.4" customHeight="1" x14ac:dyDescent="0.3">
      <c r="A553" s="736" t="s">
        <v>3166</v>
      </c>
      <c r="B553" s="737" t="s">
        <v>4833</v>
      </c>
      <c r="C553" s="737" t="s">
        <v>4307</v>
      </c>
      <c r="D553" s="737" t="s">
        <v>4308</v>
      </c>
      <c r="E553" s="737" t="s">
        <v>4309</v>
      </c>
      <c r="F553" s="740"/>
      <c r="G553" s="740"/>
      <c r="H553" s="753">
        <v>0</v>
      </c>
      <c r="I553" s="740">
        <v>4</v>
      </c>
      <c r="J553" s="740">
        <v>2247.04</v>
      </c>
      <c r="K553" s="753">
        <v>1</v>
      </c>
      <c r="L553" s="740">
        <v>4</v>
      </c>
      <c r="M553" s="741">
        <v>2247.04</v>
      </c>
    </row>
    <row r="554" spans="1:13" ht="14.4" customHeight="1" x14ac:dyDescent="0.3">
      <c r="A554" s="736" t="s">
        <v>3166</v>
      </c>
      <c r="B554" s="737" t="s">
        <v>2978</v>
      </c>
      <c r="C554" s="737" t="s">
        <v>1733</v>
      </c>
      <c r="D554" s="737" t="s">
        <v>1734</v>
      </c>
      <c r="E554" s="737" t="s">
        <v>1735</v>
      </c>
      <c r="F554" s="740"/>
      <c r="G554" s="740"/>
      <c r="H554" s="753">
        <v>0</v>
      </c>
      <c r="I554" s="740">
        <v>20</v>
      </c>
      <c r="J554" s="740">
        <v>439.20000000000005</v>
      </c>
      <c r="K554" s="753">
        <v>1</v>
      </c>
      <c r="L554" s="740">
        <v>20</v>
      </c>
      <c r="M554" s="741">
        <v>439.20000000000005</v>
      </c>
    </row>
    <row r="555" spans="1:13" ht="14.4" customHeight="1" x14ac:dyDescent="0.3">
      <c r="A555" s="736" t="s">
        <v>3166</v>
      </c>
      <c r="B555" s="737" t="s">
        <v>2978</v>
      </c>
      <c r="C555" s="737" t="s">
        <v>4322</v>
      </c>
      <c r="D555" s="737" t="s">
        <v>4323</v>
      </c>
      <c r="E555" s="737" t="s">
        <v>1735</v>
      </c>
      <c r="F555" s="740"/>
      <c r="G555" s="740"/>
      <c r="H555" s="753">
        <v>0</v>
      </c>
      <c r="I555" s="740">
        <v>20</v>
      </c>
      <c r="J555" s="740">
        <v>892</v>
      </c>
      <c r="K555" s="753">
        <v>1</v>
      </c>
      <c r="L555" s="740">
        <v>20</v>
      </c>
      <c r="M555" s="741">
        <v>892</v>
      </c>
    </row>
    <row r="556" spans="1:13" ht="14.4" customHeight="1" x14ac:dyDescent="0.3">
      <c r="A556" s="736" t="s">
        <v>3166</v>
      </c>
      <c r="B556" s="737" t="s">
        <v>2978</v>
      </c>
      <c r="C556" s="737" t="s">
        <v>4326</v>
      </c>
      <c r="D556" s="737" t="s">
        <v>1731</v>
      </c>
      <c r="E556" s="737" t="s">
        <v>3070</v>
      </c>
      <c r="F556" s="740"/>
      <c r="G556" s="740"/>
      <c r="H556" s="753">
        <v>0</v>
      </c>
      <c r="I556" s="740">
        <v>62</v>
      </c>
      <c r="J556" s="740">
        <v>9045.1799999999985</v>
      </c>
      <c r="K556" s="753">
        <v>1</v>
      </c>
      <c r="L556" s="740">
        <v>62</v>
      </c>
      <c r="M556" s="741">
        <v>9045.1799999999985</v>
      </c>
    </row>
    <row r="557" spans="1:13" ht="14.4" customHeight="1" x14ac:dyDescent="0.3">
      <c r="A557" s="736" t="s">
        <v>3166</v>
      </c>
      <c r="B557" s="737" t="s">
        <v>2978</v>
      </c>
      <c r="C557" s="737" t="s">
        <v>2373</v>
      </c>
      <c r="D557" s="737" t="s">
        <v>1731</v>
      </c>
      <c r="E557" s="737" t="s">
        <v>2374</v>
      </c>
      <c r="F557" s="740"/>
      <c r="G557" s="740"/>
      <c r="H557" s="753">
        <v>0</v>
      </c>
      <c r="I557" s="740">
        <v>30</v>
      </c>
      <c r="J557" s="740">
        <v>2188.5</v>
      </c>
      <c r="K557" s="753">
        <v>1</v>
      </c>
      <c r="L557" s="740">
        <v>30</v>
      </c>
      <c r="M557" s="741">
        <v>2188.5</v>
      </c>
    </row>
    <row r="558" spans="1:13" ht="14.4" customHeight="1" x14ac:dyDescent="0.3">
      <c r="A558" s="736" t="s">
        <v>3166</v>
      </c>
      <c r="B558" s="737" t="s">
        <v>2978</v>
      </c>
      <c r="C558" s="737" t="s">
        <v>1742</v>
      </c>
      <c r="D558" s="737" t="s">
        <v>1743</v>
      </c>
      <c r="E558" s="737" t="s">
        <v>1744</v>
      </c>
      <c r="F558" s="740"/>
      <c r="G558" s="740"/>
      <c r="H558" s="753">
        <v>0</v>
      </c>
      <c r="I558" s="740">
        <v>52</v>
      </c>
      <c r="J558" s="740">
        <v>6621.68</v>
      </c>
      <c r="K558" s="753">
        <v>1</v>
      </c>
      <c r="L558" s="740">
        <v>52</v>
      </c>
      <c r="M558" s="741">
        <v>6621.68</v>
      </c>
    </row>
    <row r="559" spans="1:13" ht="14.4" customHeight="1" x14ac:dyDescent="0.3">
      <c r="A559" s="736" t="s">
        <v>3166</v>
      </c>
      <c r="B559" s="737" t="s">
        <v>2978</v>
      </c>
      <c r="C559" s="737" t="s">
        <v>2369</v>
      </c>
      <c r="D559" s="737" t="s">
        <v>2370</v>
      </c>
      <c r="E559" s="737" t="s">
        <v>1744</v>
      </c>
      <c r="F559" s="740"/>
      <c r="G559" s="740"/>
      <c r="H559" s="753">
        <v>0</v>
      </c>
      <c r="I559" s="740">
        <v>30</v>
      </c>
      <c r="J559" s="740">
        <v>3820.2</v>
      </c>
      <c r="K559" s="753">
        <v>1</v>
      </c>
      <c r="L559" s="740">
        <v>30</v>
      </c>
      <c r="M559" s="741">
        <v>3820.2</v>
      </c>
    </row>
    <row r="560" spans="1:13" ht="14.4" customHeight="1" x14ac:dyDescent="0.3">
      <c r="A560" s="736" t="s">
        <v>3166</v>
      </c>
      <c r="B560" s="737" t="s">
        <v>2978</v>
      </c>
      <c r="C560" s="737" t="s">
        <v>2371</v>
      </c>
      <c r="D560" s="737" t="s">
        <v>2372</v>
      </c>
      <c r="E560" s="737" t="s">
        <v>1744</v>
      </c>
      <c r="F560" s="740"/>
      <c r="G560" s="740"/>
      <c r="H560" s="753">
        <v>0</v>
      </c>
      <c r="I560" s="740">
        <v>25</v>
      </c>
      <c r="J560" s="740">
        <v>3183.5</v>
      </c>
      <c r="K560" s="753">
        <v>1</v>
      </c>
      <c r="L560" s="740">
        <v>25</v>
      </c>
      <c r="M560" s="741">
        <v>3183.5</v>
      </c>
    </row>
    <row r="561" spans="1:13" ht="14.4" customHeight="1" x14ac:dyDescent="0.3">
      <c r="A561" s="736" t="s">
        <v>3166</v>
      </c>
      <c r="B561" s="737" t="s">
        <v>2978</v>
      </c>
      <c r="C561" s="737" t="s">
        <v>4324</v>
      </c>
      <c r="D561" s="737" t="s">
        <v>4325</v>
      </c>
      <c r="E561" s="737" t="s">
        <v>1744</v>
      </c>
      <c r="F561" s="740"/>
      <c r="G561" s="740"/>
      <c r="H561" s="753">
        <v>0</v>
      </c>
      <c r="I561" s="740">
        <v>10</v>
      </c>
      <c r="J561" s="740">
        <v>1295.0999999999999</v>
      </c>
      <c r="K561" s="753">
        <v>1</v>
      </c>
      <c r="L561" s="740">
        <v>10</v>
      </c>
      <c r="M561" s="741">
        <v>1295.0999999999999</v>
      </c>
    </row>
    <row r="562" spans="1:13" ht="14.4" customHeight="1" x14ac:dyDescent="0.3">
      <c r="A562" s="736" t="s">
        <v>3166</v>
      </c>
      <c r="B562" s="737" t="s">
        <v>2978</v>
      </c>
      <c r="C562" s="737" t="s">
        <v>3667</v>
      </c>
      <c r="D562" s="737" t="s">
        <v>3668</v>
      </c>
      <c r="E562" s="737" t="s">
        <v>2981</v>
      </c>
      <c r="F562" s="740"/>
      <c r="G562" s="740"/>
      <c r="H562" s="753">
        <v>0</v>
      </c>
      <c r="I562" s="740">
        <v>10</v>
      </c>
      <c r="J562" s="740">
        <v>848.9</v>
      </c>
      <c r="K562" s="753">
        <v>1</v>
      </c>
      <c r="L562" s="740">
        <v>10</v>
      </c>
      <c r="M562" s="741">
        <v>848.9</v>
      </c>
    </row>
    <row r="563" spans="1:13" ht="14.4" customHeight="1" x14ac:dyDescent="0.3">
      <c r="A563" s="736" t="s">
        <v>3166</v>
      </c>
      <c r="B563" s="737" t="s">
        <v>2978</v>
      </c>
      <c r="C563" s="737" t="s">
        <v>1745</v>
      </c>
      <c r="D563" s="737" t="s">
        <v>1746</v>
      </c>
      <c r="E563" s="737" t="s">
        <v>1744</v>
      </c>
      <c r="F563" s="740"/>
      <c r="G563" s="740"/>
      <c r="H563" s="753">
        <v>0</v>
      </c>
      <c r="I563" s="740">
        <v>28</v>
      </c>
      <c r="J563" s="740">
        <v>3565.52</v>
      </c>
      <c r="K563" s="753">
        <v>1</v>
      </c>
      <c r="L563" s="740">
        <v>28</v>
      </c>
      <c r="M563" s="741">
        <v>3565.52</v>
      </c>
    </row>
    <row r="564" spans="1:13" ht="14.4" customHeight="1" x14ac:dyDescent="0.3">
      <c r="A564" s="736" t="s">
        <v>3166</v>
      </c>
      <c r="B564" s="737" t="s">
        <v>2978</v>
      </c>
      <c r="C564" s="737" t="s">
        <v>4327</v>
      </c>
      <c r="D564" s="737" t="s">
        <v>4328</v>
      </c>
      <c r="E564" s="737" t="s">
        <v>1744</v>
      </c>
      <c r="F564" s="740"/>
      <c r="G564" s="740"/>
      <c r="H564" s="753">
        <v>0</v>
      </c>
      <c r="I564" s="740">
        <v>8</v>
      </c>
      <c r="J564" s="740">
        <v>1411.76</v>
      </c>
      <c r="K564" s="753">
        <v>1</v>
      </c>
      <c r="L564" s="740">
        <v>8</v>
      </c>
      <c r="M564" s="741">
        <v>1411.76</v>
      </c>
    </row>
    <row r="565" spans="1:13" ht="14.4" customHeight="1" x14ac:dyDescent="0.3">
      <c r="A565" s="736" t="s">
        <v>3166</v>
      </c>
      <c r="B565" s="737" t="s">
        <v>2978</v>
      </c>
      <c r="C565" s="737" t="s">
        <v>3669</v>
      </c>
      <c r="D565" s="737" t="s">
        <v>3670</v>
      </c>
      <c r="E565" s="737" t="s">
        <v>2981</v>
      </c>
      <c r="F565" s="740"/>
      <c r="G565" s="740"/>
      <c r="H565" s="753">
        <v>0</v>
      </c>
      <c r="I565" s="740">
        <v>10</v>
      </c>
      <c r="J565" s="740">
        <v>848.9</v>
      </c>
      <c r="K565" s="753">
        <v>1</v>
      </c>
      <c r="L565" s="740">
        <v>10</v>
      </c>
      <c r="M565" s="741">
        <v>848.9</v>
      </c>
    </row>
    <row r="566" spans="1:13" ht="14.4" customHeight="1" x14ac:dyDescent="0.3">
      <c r="A566" s="736" t="s">
        <v>3166</v>
      </c>
      <c r="B566" s="737" t="s">
        <v>2978</v>
      </c>
      <c r="C566" s="737" t="s">
        <v>4329</v>
      </c>
      <c r="D566" s="737" t="s">
        <v>4330</v>
      </c>
      <c r="E566" s="737" t="s">
        <v>1744</v>
      </c>
      <c r="F566" s="740"/>
      <c r="G566" s="740"/>
      <c r="H566" s="753">
        <v>0</v>
      </c>
      <c r="I566" s="740">
        <v>10</v>
      </c>
      <c r="J566" s="740">
        <v>1764.7</v>
      </c>
      <c r="K566" s="753">
        <v>1</v>
      </c>
      <c r="L566" s="740">
        <v>10</v>
      </c>
      <c r="M566" s="741">
        <v>1764.7</v>
      </c>
    </row>
    <row r="567" spans="1:13" ht="14.4" customHeight="1" x14ac:dyDescent="0.3">
      <c r="A567" s="736" t="s">
        <v>3166</v>
      </c>
      <c r="B567" s="737" t="s">
        <v>2978</v>
      </c>
      <c r="C567" s="737" t="s">
        <v>3673</v>
      </c>
      <c r="D567" s="737" t="s">
        <v>1728</v>
      </c>
      <c r="E567" s="737" t="s">
        <v>3674</v>
      </c>
      <c r="F567" s="740"/>
      <c r="G567" s="740"/>
      <c r="H567" s="753">
        <v>0</v>
      </c>
      <c r="I567" s="740">
        <v>115</v>
      </c>
      <c r="J567" s="740">
        <v>166869.6</v>
      </c>
      <c r="K567" s="753">
        <v>1</v>
      </c>
      <c r="L567" s="740">
        <v>115</v>
      </c>
      <c r="M567" s="741">
        <v>166869.6</v>
      </c>
    </row>
    <row r="568" spans="1:13" ht="14.4" customHeight="1" x14ac:dyDescent="0.3">
      <c r="A568" s="736" t="s">
        <v>3166</v>
      </c>
      <c r="B568" s="737" t="s">
        <v>2978</v>
      </c>
      <c r="C568" s="737" t="s">
        <v>2379</v>
      </c>
      <c r="D568" s="737" t="s">
        <v>3071</v>
      </c>
      <c r="E568" s="737" t="s">
        <v>2381</v>
      </c>
      <c r="F568" s="740"/>
      <c r="G568" s="740"/>
      <c r="H568" s="753">
        <v>0</v>
      </c>
      <c r="I568" s="740">
        <v>416</v>
      </c>
      <c r="J568" s="740">
        <v>80812.159999999989</v>
      </c>
      <c r="K568" s="753">
        <v>1</v>
      </c>
      <c r="L568" s="740">
        <v>416</v>
      </c>
      <c r="M568" s="741">
        <v>80812.159999999989</v>
      </c>
    </row>
    <row r="569" spans="1:13" ht="14.4" customHeight="1" x14ac:dyDescent="0.3">
      <c r="A569" s="736" t="s">
        <v>3166</v>
      </c>
      <c r="B569" s="737" t="s">
        <v>2978</v>
      </c>
      <c r="C569" s="737" t="s">
        <v>1766</v>
      </c>
      <c r="D569" s="737" t="s">
        <v>1767</v>
      </c>
      <c r="E569" s="737" t="s">
        <v>1761</v>
      </c>
      <c r="F569" s="740"/>
      <c r="G569" s="740"/>
      <c r="H569" s="753">
        <v>0</v>
      </c>
      <c r="I569" s="740">
        <v>4</v>
      </c>
      <c r="J569" s="740">
        <v>955.56</v>
      </c>
      <c r="K569" s="753">
        <v>1</v>
      </c>
      <c r="L569" s="740">
        <v>4</v>
      </c>
      <c r="M569" s="741">
        <v>955.56</v>
      </c>
    </row>
    <row r="570" spans="1:13" ht="14.4" customHeight="1" x14ac:dyDescent="0.3">
      <c r="A570" s="736" t="s">
        <v>3166</v>
      </c>
      <c r="B570" s="737" t="s">
        <v>2978</v>
      </c>
      <c r="C570" s="737" t="s">
        <v>1759</v>
      </c>
      <c r="D570" s="737" t="s">
        <v>1760</v>
      </c>
      <c r="E570" s="737" t="s">
        <v>1761</v>
      </c>
      <c r="F570" s="740"/>
      <c r="G570" s="740"/>
      <c r="H570" s="753">
        <v>0</v>
      </c>
      <c r="I570" s="740">
        <v>8</v>
      </c>
      <c r="J570" s="740">
        <v>702.56</v>
      </c>
      <c r="K570" s="753">
        <v>1</v>
      </c>
      <c r="L570" s="740">
        <v>8</v>
      </c>
      <c r="M570" s="741">
        <v>702.56</v>
      </c>
    </row>
    <row r="571" spans="1:13" ht="14.4" customHeight="1" x14ac:dyDescent="0.3">
      <c r="A571" s="736" t="s">
        <v>3166</v>
      </c>
      <c r="B571" s="737" t="s">
        <v>2978</v>
      </c>
      <c r="C571" s="737" t="s">
        <v>2386</v>
      </c>
      <c r="D571" s="737" t="s">
        <v>2387</v>
      </c>
      <c r="E571" s="737" t="s">
        <v>1744</v>
      </c>
      <c r="F571" s="740"/>
      <c r="G571" s="740"/>
      <c r="H571" s="753">
        <v>0</v>
      </c>
      <c r="I571" s="740">
        <v>4</v>
      </c>
      <c r="J571" s="740">
        <v>518.04</v>
      </c>
      <c r="K571" s="753">
        <v>1</v>
      </c>
      <c r="L571" s="740">
        <v>4</v>
      </c>
      <c r="M571" s="741">
        <v>518.04</v>
      </c>
    </row>
    <row r="572" spans="1:13" ht="14.4" customHeight="1" x14ac:dyDescent="0.3">
      <c r="A572" s="736" t="s">
        <v>3166</v>
      </c>
      <c r="B572" s="737" t="s">
        <v>2978</v>
      </c>
      <c r="C572" s="737" t="s">
        <v>4331</v>
      </c>
      <c r="D572" s="737" t="s">
        <v>4332</v>
      </c>
      <c r="E572" s="737" t="s">
        <v>1744</v>
      </c>
      <c r="F572" s="740"/>
      <c r="G572" s="740"/>
      <c r="H572" s="753">
        <v>0</v>
      </c>
      <c r="I572" s="740">
        <v>5</v>
      </c>
      <c r="J572" s="740">
        <v>647.54999999999995</v>
      </c>
      <c r="K572" s="753">
        <v>1</v>
      </c>
      <c r="L572" s="740">
        <v>5</v>
      </c>
      <c r="M572" s="741">
        <v>647.54999999999995</v>
      </c>
    </row>
    <row r="573" spans="1:13" ht="14.4" customHeight="1" x14ac:dyDescent="0.3">
      <c r="A573" s="736" t="s">
        <v>3166</v>
      </c>
      <c r="B573" s="737" t="s">
        <v>2978</v>
      </c>
      <c r="C573" s="737" t="s">
        <v>3677</v>
      </c>
      <c r="D573" s="737" t="s">
        <v>3678</v>
      </c>
      <c r="E573" s="737" t="s">
        <v>1744</v>
      </c>
      <c r="F573" s="740"/>
      <c r="G573" s="740"/>
      <c r="H573" s="753">
        <v>0</v>
      </c>
      <c r="I573" s="740">
        <v>31</v>
      </c>
      <c r="J573" s="740">
        <v>3947.54</v>
      </c>
      <c r="K573" s="753">
        <v>1</v>
      </c>
      <c r="L573" s="740">
        <v>31</v>
      </c>
      <c r="M573" s="741">
        <v>3947.54</v>
      </c>
    </row>
    <row r="574" spans="1:13" ht="14.4" customHeight="1" x14ac:dyDescent="0.3">
      <c r="A574" s="736" t="s">
        <v>3166</v>
      </c>
      <c r="B574" s="737" t="s">
        <v>2978</v>
      </c>
      <c r="C574" s="737" t="s">
        <v>3679</v>
      </c>
      <c r="D574" s="737" t="s">
        <v>3680</v>
      </c>
      <c r="E574" s="737" t="s">
        <v>1744</v>
      </c>
      <c r="F574" s="740"/>
      <c r="G574" s="740"/>
      <c r="H574" s="753">
        <v>0</v>
      </c>
      <c r="I574" s="740">
        <v>15</v>
      </c>
      <c r="J574" s="740">
        <v>1942.6499999999999</v>
      </c>
      <c r="K574" s="753">
        <v>1</v>
      </c>
      <c r="L574" s="740">
        <v>15</v>
      </c>
      <c r="M574" s="741">
        <v>1942.6499999999999</v>
      </c>
    </row>
    <row r="575" spans="1:13" ht="14.4" customHeight="1" x14ac:dyDescent="0.3">
      <c r="A575" s="736" t="s">
        <v>3166</v>
      </c>
      <c r="B575" s="737" t="s">
        <v>2978</v>
      </c>
      <c r="C575" s="737" t="s">
        <v>3686</v>
      </c>
      <c r="D575" s="737" t="s">
        <v>3687</v>
      </c>
      <c r="E575" s="737" t="s">
        <v>3683</v>
      </c>
      <c r="F575" s="740">
        <v>10</v>
      </c>
      <c r="G575" s="740">
        <v>1118.0999999999999</v>
      </c>
      <c r="H575" s="753">
        <v>1</v>
      </c>
      <c r="I575" s="740"/>
      <c r="J575" s="740"/>
      <c r="K575" s="753">
        <v>0</v>
      </c>
      <c r="L575" s="740">
        <v>10</v>
      </c>
      <c r="M575" s="741">
        <v>1118.0999999999999</v>
      </c>
    </row>
    <row r="576" spans="1:13" ht="14.4" customHeight="1" x14ac:dyDescent="0.3">
      <c r="A576" s="736" t="s">
        <v>3166</v>
      </c>
      <c r="B576" s="737" t="s">
        <v>2978</v>
      </c>
      <c r="C576" s="737" t="s">
        <v>3684</v>
      </c>
      <c r="D576" s="737" t="s">
        <v>3685</v>
      </c>
      <c r="E576" s="737" t="s">
        <v>3683</v>
      </c>
      <c r="F576" s="740">
        <v>10</v>
      </c>
      <c r="G576" s="740">
        <v>1118.0999999999999</v>
      </c>
      <c r="H576" s="753">
        <v>1</v>
      </c>
      <c r="I576" s="740"/>
      <c r="J576" s="740"/>
      <c r="K576" s="753">
        <v>0</v>
      </c>
      <c r="L576" s="740">
        <v>10</v>
      </c>
      <c r="M576" s="741">
        <v>1118.0999999999999</v>
      </c>
    </row>
    <row r="577" spans="1:13" ht="14.4" customHeight="1" x14ac:dyDescent="0.3">
      <c r="A577" s="736" t="s">
        <v>3166</v>
      </c>
      <c r="B577" s="737" t="s">
        <v>4834</v>
      </c>
      <c r="C577" s="737" t="s">
        <v>4347</v>
      </c>
      <c r="D577" s="737" t="s">
        <v>4348</v>
      </c>
      <c r="E577" s="737" t="s">
        <v>4349</v>
      </c>
      <c r="F577" s="740">
        <v>4</v>
      </c>
      <c r="G577" s="740">
        <v>0</v>
      </c>
      <c r="H577" s="753"/>
      <c r="I577" s="740"/>
      <c r="J577" s="740"/>
      <c r="K577" s="753"/>
      <c r="L577" s="740">
        <v>4</v>
      </c>
      <c r="M577" s="741">
        <v>0</v>
      </c>
    </row>
    <row r="578" spans="1:13" ht="14.4" customHeight="1" x14ac:dyDescent="0.3">
      <c r="A578" s="736" t="s">
        <v>3167</v>
      </c>
      <c r="B578" s="737" t="s">
        <v>2814</v>
      </c>
      <c r="C578" s="737" t="s">
        <v>1538</v>
      </c>
      <c r="D578" s="737" t="s">
        <v>1539</v>
      </c>
      <c r="E578" s="737" t="s">
        <v>2815</v>
      </c>
      <c r="F578" s="740"/>
      <c r="G578" s="740"/>
      <c r="H578" s="753">
        <v>0</v>
      </c>
      <c r="I578" s="740">
        <v>4</v>
      </c>
      <c r="J578" s="740">
        <v>166.52</v>
      </c>
      <c r="K578" s="753">
        <v>1</v>
      </c>
      <c r="L578" s="740">
        <v>4</v>
      </c>
      <c r="M578" s="741">
        <v>166.52</v>
      </c>
    </row>
    <row r="579" spans="1:13" ht="14.4" customHeight="1" x14ac:dyDescent="0.3">
      <c r="A579" s="736" t="s">
        <v>3167</v>
      </c>
      <c r="B579" s="737" t="s">
        <v>2816</v>
      </c>
      <c r="C579" s="737" t="s">
        <v>1994</v>
      </c>
      <c r="D579" s="737" t="s">
        <v>4062</v>
      </c>
      <c r="E579" s="737" t="s">
        <v>4431</v>
      </c>
      <c r="F579" s="740">
        <v>4</v>
      </c>
      <c r="G579" s="740">
        <v>691.64</v>
      </c>
      <c r="H579" s="753">
        <v>1</v>
      </c>
      <c r="I579" s="740"/>
      <c r="J579" s="740"/>
      <c r="K579" s="753">
        <v>0</v>
      </c>
      <c r="L579" s="740">
        <v>4</v>
      </c>
      <c r="M579" s="741">
        <v>691.64</v>
      </c>
    </row>
    <row r="580" spans="1:13" ht="14.4" customHeight="1" x14ac:dyDescent="0.3">
      <c r="A580" s="736" t="s">
        <v>3167</v>
      </c>
      <c r="B580" s="737" t="s">
        <v>2816</v>
      </c>
      <c r="C580" s="737" t="s">
        <v>4432</v>
      </c>
      <c r="D580" s="737" t="s">
        <v>4433</v>
      </c>
      <c r="E580" s="737" t="s">
        <v>4434</v>
      </c>
      <c r="F580" s="740">
        <v>2</v>
      </c>
      <c r="G580" s="740">
        <v>411.68</v>
      </c>
      <c r="H580" s="753">
        <v>1</v>
      </c>
      <c r="I580" s="740"/>
      <c r="J580" s="740"/>
      <c r="K580" s="753">
        <v>0</v>
      </c>
      <c r="L580" s="740">
        <v>2</v>
      </c>
      <c r="M580" s="741">
        <v>411.68</v>
      </c>
    </row>
    <row r="581" spans="1:13" ht="14.4" customHeight="1" x14ac:dyDescent="0.3">
      <c r="A581" s="736" t="s">
        <v>3167</v>
      </c>
      <c r="B581" s="737" t="s">
        <v>2828</v>
      </c>
      <c r="C581" s="737" t="s">
        <v>3267</v>
      </c>
      <c r="D581" s="737" t="s">
        <v>1686</v>
      </c>
      <c r="E581" s="737" t="s">
        <v>2829</v>
      </c>
      <c r="F581" s="740"/>
      <c r="G581" s="740"/>
      <c r="H581" s="753">
        <v>0</v>
      </c>
      <c r="I581" s="740">
        <v>23</v>
      </c>
      <c r="J581" s="740">
        <v>15376.419999999998</v>
      </c>
      <c r="K581" s="753">
        <v>1</v>
      </c>
      <c r="L581" s="740">
        <v>23</v>
      </c>
      <c r="M581" s="741">
        <v>15376.419999999998</v>
      </c>
    </row>
    <row r="582" spans="1:13" ht="14.4" customHeight="1" x14ac:dyDescent="0.3">
      <c r="A582" s="736" t="s">
        <v>3167</v>
      </c>
      <c r="B582" s="737" t="s">
        <v>2839</v>
      </c>
      <c r="C582" s="737" t="s">
        <v>1650</v>
      </c>
      <c r="D582" s="737" t="s">
        <v>1651</v>
      </c>
      <c r="E582" s="737" t="s">
        <v>2840</v>
      </c>
      <c r="F582" s="740"/>
      <c r="G582" s="740"/>
      <c r="H582" s="753">
        <v>0</v>
      </c>
      <c r="I582" s="740">
        <v>6</v>
      </c>
      <c r="J582" s="740">
        <v>518.46</v>
      </c>
      <c r="K582" s="753">
        <v>1</v>
      </c>
      <c r="L582" s="740">
        <v>6</v>
      </c>
      <c r="M582" s="741">
        <v>518.46</v>
      </c>
    </row>
    <row r="583" spans="1:13" ht="14.4" customHeight="1" x14ac:dyDescent="0.3">
      <c r="A583" s="736" t="s">
        <v>3167</v>
      </c>
      <c r="B583" s="737" t="s">
        <v>2845</v>
      </c>
      <c r="C583" s="737" t="s">
        <v>1534</v>
      </c>
      <c r="D583" s="737" t="s">
        <v>1535</v>
      </c>
      <c r="E583" s="737" t="s">
        <v>2849</v>
      </c>
      <c r="F583" s="740"/>
      <c r="G583" s="740"/>
      <c r="H583" s="753">
        <v>0</v>
      </c>
      <c r="I583" s="740">
        <v>37</v>
      </c>
      <c r="J583" s="740">
        <v>68357.13</v>
      </c>
      <c r="K583" s="753">
        <v>1</v>
      </c>
      <c r="L583" s="740">
        <v>37</v>
      </c>
      <c r="M583" s="741">
        <v>68357.13</v>
      </c>
    </row>
    <row r="584" spans="1:13" ht="14.4" customHeight="1" x14ac:dyDescent="0.3">
      <c r="A584" s="736" t="s">
        <v>3167</v>
      </c>
      <c r="B584" s="737" t="s">
        <v>2845</v>
      </c>
      <c r="C584" s="737" t="s">
        <v>4219</v>
      </c>
      <c r="D584" s="737" t="s">
        <v>1535</v>
      </c>
      <c r="E584" s="737" t="s">
        <v>4220</v>
      </c>
      <c r="F584" s="740"/>
      <c r="G584" s="740"/>
      <c r="H584" s="753">
        <v>0</v>
      </c>
      <c r="I584" s="740">
        <v>3</v>
      </c>
      <c r="J584" s="740">
        <v>6928.08</v>
      </c>
      <c r="K584" s="753">
        <v>1</v>
      </c>
      <c r="L584" s="740">
        <v>3</v>
      </c>
      <c r="M584" s="741">
        <v>6928.08</v>
      </c>
    </row>
    <row r="585" spans="1:13" ht="14.4" customHeight="1" x14ac:dyDescent="0.3">
      <c r="A585" s="736" t="s">
        <v>3167</v>
      </c>
      <c r="B585" s="737" t="s">
        <v>3012</v>
      </c>
      <c r="C585" s="737" t="s">
        <v>3469</v>
      </c>
      <c r="D585" s="737" t="s">
        <v>2225</v>
      </c>
      <c r="E585" s="737" t="s">
        <v>3470</v>
      </c>
      <c r="F585" s="740"/>
      <c r="G585" s="740"/>
      <c r="H585" s="753">
        <v>0</v>
      </c>
      <c r="I585" s="740">
        <v>2</v>
      </c>
      <c r="J585" s="740">
        <v>210.64</v>
      </c>
      <c r="K585" s="753">
        <v>1</v>
      </c>
      <c r="L585" s="740">
        <v>2</v>
      </c>
      <c r="M585" s="741">
        <v>210.64</v>
      </c>
    </row>
    <row r="586" spans="1:13" ht="14.4" customHeight="1" x14ac:dyDescent="0.3">
      <c r="A586" s="736" t="s">
        <v>3167</v>
      </c>
      <c r="B586" s="737" t="s">
        <v>3012</v>
      </c>
      <c r="C586" s="737" t="s">
        <v>4358</v>
      </c>
      <c r="D586" s="737" t="s">
        <v>4359</v>
      </c>
      <c r="E586" s="737" t="s">
        <v>4190</v>
      </c>
      <c r="F586" s="740">
        <v>6</v>
      </c>
      <c r="G586" s="740">
        <v>98.28</v>
      </c>
      <c r="H586" s="753">
        <v>1</v>
      </c>
      <c r="I586" s="740"/>
      <c r="J586" s="740"/>
      <c r="K586" s="753">
        <v>0</v>
      </c>
      <c r="L586" s="740">
        <v>6</v>
      </c>
      <c r="M586" s="741">
        <v>98.28</v>
      </c>
    </row>
    <row r="587" spans="1:13" ht="14.4" customHeight="1" x14ac:dyDescent="0.3">
      <c r="A587" s="736" t="s">
        <v>3167</v>
      </c>
      <c r="B587" s="737" t="s">
        <v>3012</v>
      </c>
      <c r="C587" s="737" t="s">
        <v>2224</v>
      </c>
      <c r="D587" s="737" t="s">
        <v>2225</v>
      </c>
      <c r="E587" s="737" t="s">
        <v>2977</v>
      </c>
      <c r="F587" s="740"/>
      <c r="G587" s="740"/>
      <c r="H587" s="753">
        <v>0</v>
      </c>
      <c r="I587" s="740">
        <v>2</v>
      </c>
      <c r="J587" s="740">
        <v>70.22</v>
      </c>
      <c r="K587" s="753">
        <v>1</v>
      </c>
      <c r="L587" s="740">
        <v>2</v>
      </c>
      <c r="M587" s="741">
        <v>70.22</v>
      </c>
    </row>
    <row r="588" spans="1:13" ht="14.4" customHeight="1" x14ac:dyDescent="0.3">
      <c r="A588" s="736" t="s">
        <v>3167</v>
      </c>
      <c r="B588" s="737" t="s">
        <v>3016</v>
      </c>
      <c r="C588" s="737" t="s">
        <v>4435</v>
      </c>
      <c r="D588" s="737" t="s">
        <v>4436</v>
      </c>
      <c r="E588" s="737" t="s">
        <v>3067</v>
      </c>
      <c r="F588" s="740"/>
      <c r="G588" s="740"/>
      <c r="H588" s="753">
        <v>0</v>
      </c>
      <c r="I588" s="740">
        <v>2</v>
      </c>
      <c r="J588" s="740">
        <v>579.24</v>
      </c>
      <c r="K588" s="753">
        <v>1</v>
      </c>
      <c r="L588" s="740">
        <v>2</v>
      </c>
      <c r="M588" s="741">
        <v>579.24</v>
      </c>
    </row>
    <row r="589" spans="1:13" ht="14.4" customHeight="1" x14ac:dyDescent="0.3">
      <c r="A589" s="736" t="s">
        <v>3167</v>
      </c>
      <c r="B589" s="737" t="s">
        <v>4835</v>
      </c>
      <c r="C589" s="737" t="s">
        <v>4445</v>
      </c>
      <c r="D589" s="737" t="s">
        <v>4446</v>
      </c>
      <c r="E589" s="737" t="s">
        <v>2958</v>
      </c>
      <c r="F589" s="740"/>
      <c r="G589" s="740"/>
      <c r="H589" s="753">
        <v>0</v>
      </c>
      <c r="I589" s="740">
        <v>1</v>
      </c>
      <c r="J589" s="740">
        <v>98.11</v>
      </c>
      <c r="K589" s="753">
        <v>1</v>
      </c>
      <c r="L589" s="740">
        <v>1</v>
      </c>
      <c r="M589" s="741">
        <v>98.11</v>
      </c>
    </row>
    <row r="590" spans="1:13" ht="14.4" customHeight="1" x14ac:dyDescent="0.3">
      <c r="A590" s="736" t="s">
        <v>3167</v>
      </c>
      <c r="B590" s="737" t="s">
        <v>2875</v>
      </c>
      <c r="C590" s="737" t="s">
        <v>1542</v>
      </c>
      <c r="D590" s="737" t="s">
        <v>2876</v>
      </c>
      <c r="E590" s="737" t="s">
        <v>2879</v>
      </c>
      <c r="F590" s="740"/>
      <c r="G590" s="740"/>
      <c r="H590" s="753">
        <v>0</v>
      </c>
      <c r="I590" s="740">
        <v>2</v>
      </c>
      <c r="J590" s="740">
        <v>784.84</v>
      </c>
      <c r="K590" s="753">
        <v>1</v>
      </c>
      <c r="L590" s="740">
        <v>2</v>
      </c>
      <c r="M590" s="741">
        <v>784.84</v>
      </c>
    </row>
    <row r="591" spans="1:13" ht="14.4" customHeight="1" x14ac:dyDescent="0.3">
      <c r="A591" s="736" t="s">
        <v>3167</v>
      </c>
      <c r="B591" s="737" t="s">
        <v>2888</v>
      </c>
      <c r="C591" s="737" t="s">
        <v>4194</v>
      </c>
      <c r="D591" s="737" t="s">
        <v>4195</v>
      </c>
      <c r="E591" s="737" t="s">
        <v>4196</v>
      </c>
      <c r="F591" s="740"/>
      <c r="G591" s="740"/>
      <c r="H591" s="753">
        <v>0</v>
      </c>
      <c r="I591" s="740">
        <v>2</v>
      </c>
      <c r="J591" s="740">
        <v>158.06</v>
      </c>
      <c r="K591" s="753">
        <v>1</v>
      </c>
      <c r="L591" s="740">
        <v>2</v>
      </c>
      <c r="M591" s="741">
        <v>158.06</v>
      </c>
    </row>
    <row r="592" spans="1:13" ht="14.4" customHeight="1" x14ac:dyDescent="0.3">
      <c r="A592" s="736" t="s">
        <v>3167</v>
      </c>
      <c r="B592" s="737" t="s">
        <v>2888</v>
      </c>
      <c r="C592" s="737" t="s">
        <v>1573</v>
      </c>
      <c r="D592" s="737" t="s">
        <v>2889</v>
      </c>
      <c r="E592" s="737" t="s">
        <v>2891</v>
      </c>
      <c r="F592" s="740"/>
      <c r="G592" s="740"/>
      <c r="H592" s="753">
        <v>0</v>
      </c>
      <c r="I592" s="740">
        <v>4</v>
      </c>
      <c r="J592" s="740">
        <v>184.28</v>
      </c>
      <c r="K592" s="753">
        <v>1</v>
      </c>
      <c r="L592" s="740">
        <v>4</v>
      </c>
      <c r="M592" s="741">
        <v>184.28</v>
      </c>
    </row>
    <row r="593" spans="1:13" ht="14.4" customHeight="1" x14ac:dyDescent="0.3">
      <c r="A593" s="736" t="s">
        <v>3167</v>
      </c>
      <c r="B593" s="737" t="s">
        <v>2888</v>
      </c>
      <c r="C593" s="737" t="s">
        <v>4413</v>
      </c>
      <c r="D593" s="737" t="s">
        <v>2889</v>
      </c>
      <c r="E593" s="737" t="s">
        <v>4414</v>
      </c>
      <c r="F593" s="740"/>
      <c r="G593" s="740"/>
      <c r="H593" s="753"/>
      <c r="I593" s="740">
        <v>1</v>
      </c>
      <c r="J593" s="740">
        <v>0</v>
      </c>
      <c r="K593" s="753"/>
      <c r="L593" s="740">
        <v>1</v>
      </c>
      <c r="M593" s="741">
        <v>0</v>
      </c>
    </row>
    <row r="594" spans="1:13" ht="14.4" customHeight="1" x14ac:dyDescent="0.3">
      <c r="A594" s="736" t="s">
        <v>3167</v>
      </c>
      <c r="B594" s="737" t="s">
        <v>2888</v>
      </c>
      <c r="C594" s="737" t="s">
        <v>4415</v>
      </c>
      <c r="D594" s="737" t="s">
        <v>2889</v>
      </c>
      <c r="E594" s="737" t="s">
        <v>4416</v>
      </c>
      <c r="F594" s="740"/>
      <c r="G594" s="740"/>
      <c r="H594" s="753">
        <v>0</v>
      </c>
      <c r="I594" s="740">
        <v>4</v>
      </c>
      <c r="J594" s="740">
        <v>474.16</v>
      </c>
      <c r="K594" s="753">
        <v>1</v>
      </c>
      <c r="L594" s="740">
        <v>4</v>
      </c>
      <c r="M594" s="741">
        <v>474.16</v>
      </c>
    </row>
    <row r="595" spans="1:13" ht="14.4" customHeight="1" x14ac:dyDescent="0.3">
      <c r="A595" s="736" t="s">
        <v>3167</v>
      </c>
      <c r="B595" s="737" t="s">
        <v>2888</v>
      </c>
      <c r="C595" s="737" t="s">
        <v>4417</v>
      </c>
      <c r="D595" s="737" t="s">
        <v>2889</v>
      </c>
      <c r="E595" s="737" t="s">
        <v>4418</v>
      </c>
      <c r="F595" s="740">
        <v>3</v>
      </c>
      <c r="G595" s="740">
        <v>237.09</v>
      </c>
      <c r="H595" s="753">
        <v>1</v>
      </c>
      <c r="I595" s="740"/>
      <c r="J595" s="740"/>
      <c r="K595" s="753">
        <v>0</v>
      </c>
      <c r="L595" s="740">
        <v>3</v>
      </c>
      <c r="M595" s="741">
        <v>237.09</v>
      </c>
    </row>
    <row r="596" spans="1:13" ht="14.4" customHeight="1" x14ac:dyDescent="0.3">
      <c r="A596" s="736" t="s">
        <v>3167</v>
      </c>
      <c r="B596" s="737" t="s">
        <v>2888</v>
      </c>
      <c r="C596" s="737" t="s">
        <v>4410</v>
      </c>
      <c r="D596" s="737" t="s">
        <v>4411</v>
      </c>
      <c r="E596" s="737" t="s">
        <v>4412</v>
      </c>
      <c r="F596" s="740"/>
      <c r="G596" s="740"/>
      <c r="H596" s="753">
        <v>0</v>
      </c>
      <c r="I596" s="740">
        <v>2</v>
      </c>
      <c r="J596" s="740">
        <v>237.08</v>
      </c>
      <c r="K596" s="753">
        <v>1</v>
      </c>
      <c r="L596" s="740">
        <v>2</v>
      </c>
      <c r="M596" s="741">
        <v>237.08</v>
      </c>
    </row>
    <row r="597" spans="1:13" ht="14.4" customHeight="1" x14ac:dyDescent="0.3">
      <c r="A597" s="736" t="s">
        <v>3167</v>
      </c>
      <c r="B597" s="737" t="s">
        <v>2888</v>
      </c>
      <c r="C597" s="737" t="s">
        <v>2308</v>
      </c>
      <c r="D597" s="737" t="s">
        <v>2309</v>
      </c>
      <c r="E597" s="737" t="s">
        <v>3028</v>
      </c>
      <c r="F597" s="740"/>
      <c r="G597" s="740"/>
      <c r="H597" s="753">
        <v>0</v>
      </c>
      <c r="I597" s="740">
        <v>2</v>
      </c>
      <c r="J597" s="740">
        <v>92.14</v>
      </c>
      <c r="K597" s="753">
        <v>1</v>
      </c>
      <c r="L597" s="740">
        <v>2</v>
      </c>
      <c r="M597" s="741">
        <v>92.14</v>
      </c>
    </row>
    <row r="598" spans="1:13" ht="14.4" customHeight="1" x14ac:dyDescent="0.3">
      <c r="A598" s="736" t="s">
        <v>3167</v>
      </c>
      <c r="B598" s="737" t="s">
        <v>2892</v>
      </c>
      <c r="C598" s="737" t="s">
        <v>1817</v>
      </c>
      <c r="D598" s="737" t="s">
        <v>1662</v>
      </c>
      <c r="E598" s="737" t="s">
        <v>2894</v>
      </c>
      <c r="F598" s="740"/>
      <c r="G598" s="740"/>
      <c r="H598" s="753">
        <v>0</v>
      </c>
      <c r="I598" s="740">
        <v>5</v>
      </c>
      <c r="J598" s="740">
        <v>771.80000000000007</v>
      </c>
      <c r="K598" s="753">
        <v>1</v>
      </c>
      <c r="L598" s="740">
        <v>5</v>
      </c>
      <c r="M598" s="741">
        <v>771.80000000000007</v>
      </c>
    </row>
    <row r="599" spans="1:13" ht="14.4" customHeight="1" x14ac:dyDescent="0.3">
      <c r="A599" s="736" t="s">
        <v>3167</v>
      </c>
      <c r="B599" s="737" t="s">
        <v>4815</v>
      </c>
      <c r="C599" s="737" t="s">
        <v>3632</v>
      </c>
      <c r="D599" s="737" t="s">
        <v>3633</v>
      </c>
      <c r="E599" s="737" t="s">
        <v>3634</v>
      </c>
      <c r="F599" s="740">
        <v>12</v>
      </c>
      <c r="G599" s="740">
        <v>6604.68</v>
      </c>
      <c r="H599" s="753">
        <v>1</v>
      </c>
      <c r="I599" s="740"/>
      <c r="J599" s="740"/>
      <c r="K599" s="753">
        <v>0</v>
      </c>
      <c r="L599" s="740">
        <v>12</v>
      </c>
      <c r="M599" s="741">
        <v>6604.68</v>
      </c>
    </row>
    <row r="600" spans="1:13" ht="14.4" customHeight="1" x14ac:dyDescent="0.3">
      <c r="A600" s="736" t="s">
        <v>3167</v>
      </c>
      <c r="B600" s="737" t="s">
        <v>4815</v>
      </c>
      <c r="C600" s="737" t="s">
        <v>3497</v>
      </c>
      <c r="D600" s="737" t="s">
        <v>3498</v>
      </c>
      <c r="E600" s="737" t="s">
        <v>3499</v>
      </c>
      <c r="F600" s="740"/>
      <c r="G600" s="740"/>
      <c r="H600" s="753">
        <v>0</v>
      </c>
      <c r="I600" s="740">
        <v>30</v>
      </c>
      <c r="J600" s="740">
        <v>16511.7</v>
      </c>
      <c r="K600" s="753">
        <v>1</v>
      </c>
      <c r="L600" s="740">
        <v>30</v>
      </c>
      <c r="M600" s="741">
        <v>16511.7</v>
      </c>
    </row>
    <row r="601" spans="1:13" ht="14.4" customHeight="1" x14ac:dyDescent="0.3">
      <c r="A601" s="736" t="s">
        <v>3167</v>
      </c>
      <c r="B601" s="737" t="s">
        <v>4816</v>
      </c>
      <c r="C601" s="737" t="s">
        <v>3610</v>
      </c>
      <c r="D601" s="737" t="s">
        <v>3611</v>
      </c>
      <c r="E601" s="737" t="s">
        <v>3612</v>
      </c>
      <c r="F601" s="740"/>
      <c r="G601" s="740"/>
      <c r="H601" s="753">
        <v>0</v>
      </c>
      <c r="I601" s="740">
        <v>2</v>
      </c>
      <c r="J601" s="740">
        <v>4359.8599999999997</v>
      </c>
      <c r="K601" s="753">
        <v>1</v>
      </c>
      <c r="L601" s="740">
        <v>2</v>
      </c>
      <c r="M601" s="741">
        <v>4359.8599999999997</v>
      </c>
    </row>
    <row r="602" spans="1:13" ht="14.4" customHeight="1" x14ac:dyDescent="0.3">
      <c r="A602" s="736" t="s">
        <v>3167</v>
      </c>
      <c r="B602" s="737" t="s">
        <v>2923</v>
      </c>
      <c r="C602" s="737" t="s">
        <v>3839</v>
      </c>
      <c r="D602" s="737" t="s">
        <v>2924</v>
      </c>
      <c r="E602" s="737" t="s">
        <v>3403</v>
      </c>
      <c r="F602" s="740">
        <v>10</v>
      </c>
      <c r="G602" s="740">
        <v>5837</v>
      </c>
      <c r="H602" s="753">
        <v>1</v>
      </c>
      <c r="I602" s="740"/>
      <c r="J602" s="740"/>
      <c r="K602" s="753">
        <v>0</v>
      </c>
      <c r="L602" s="740">
        <v>10</v>
      </c>
      <c r="M602" s="741">
        <v>5837</v>
      </c>
    </row>
    <row r="603" spans="1:13" ht="14.4" customHeight="1" x14ac:dyDescent="0.3">
      <c r="A603" s="736" t="s">
        <v>3167</v>
      </c>
      <c r="B603" s="737" t="s">
        <v>2923</v>
      </c>
      <c r="C603" s="737" t="s">
        <v>3400</v>
      </c>
      <c r="D603" s="737" t="s">
        <v>3051</v>
      </c>
      <c r="E603" s="737" t="s">
        <v>3401</v>
      </c>
      <c r="F603" s="740"/>
      <c r="G603" s="740"/>
      <c r="H603" s="753">
        <v>0</v>
      </c>
      <c r="I603" s="740">
        <v>6</v>
      </c>
      <c r="J603" s="740">
        <v>20127.54</v>
      </c>
      <c r="K603" s="753">
        <v>1</v>
      </c>
      <c r="L603" s="740">
        <v>6</v>
      </c>
      <c r="M603" s="741">
        <v>20127.54</v>
      </c>
    </row>
    <row r="604" spans="1:13" ht="14.4" customHeight="1" x14ac:dyDescent="0.3">
      <c r="A604" s="736" t="s">
        <v>3167</v>
      </c>
      <c r="B604" s="737" t="s">
        <v>2923</v>
      </c>
      <c r="C604" s="737" t="s">
        <v>3402</v>
      </c>
      <c r="D604" s="737" t="s">
        <v>3051</v>
      </c>
      <c r="E604" s="737" t="s">
        <v>3403</v>
      </c>
      <c r="F604" s="740"/>
      <c r="G604" s="740"/>
      <c r="H604" s="753">
        <v>0</v>
      </c>
      <c r="I604" s="740">
        <v>8</v>
      </c>
      <c r="J604" s="740">
        <v>4669.6000000000004</v>
      </c>
      <c r="K604" s="753">
        <v>1</v>
      </c>
      <c r="L604" s="740">
        <v>8</v>
      </c>
      <c r="M604" s="741">
        <v>4669.6000000000004</v>
      </c>
    </row>
    <row r="605" spans="1:13" ht="14.4" customHeight="1" x14ac:dyDescent="0.3">
      <c r="A605" s="736" t="s">
        <v>3167</v>
      </c>
      <c r="B605" s="737" t="s">
        <v>2923</v>
      </c>
      <c r="C605" s="737" t="s">
        <v>2364</v>
      </c>
      <c r="D605" s="737" t="s">
        <v>3051</v>
      </c>
      <c r="E605" s="737" t="s">
        <v>2925</v>
      </c>
      <c r="F605" s="740"/>
      <c r="G605" s="740"/>
      <c r="H605" s="753">
        <v>0</v>
      </c>
      <c r="I605" s="740">
        <v>6</v>
      </c>
      <c r="J605" s="740">
        <v>5451.18</v>
      </c>
      <c r="K605" s="753">
        <v>1</v>
      </c>
      <c r="L605" s="740">
        <v>6</v>
      </c>
      <c r="M605" s="741">
        <v>5451.18</v>
      </c>
    </row>
    <row r="606" spans="1:13" ht="14.4" customHeight="1" x14ac:dyDescent="0.3">
      <c r="A606" s="736" t="s">
        <v>3167</v>
      </c>
      <c r="B606" s="737" t="s">
        <v>2923</v>
      </c>
      <c r="C606" s="737" t="s">
        <v>2366</v>
      </c>
      <c r="D606" s="737" t="s">
        <v>3051</v>
      </c>
      <c r="E606" s="737" t="s">
        <v>3052</v>
      </c>
      <c r="F606" s="740"/>
      <c r="G606" s="740"/>
      <c r="H606" s="753">
        <v>0</v>
      </c>
      <c r="I606" s="740">
        <v>4</v>
      </c>
      <c r="J606" s="740">
        <v>6709.2</v>
      </c>
      <c r="K606" s="753">
        <v>1</v>
      </c>
      <c r="L606" s="740">
        <v>4</v>
      </c>
      <c r="M606" s="741">
        <v>6709.2</v>
      </c>
    </row>
    <row r="607" spans="1:13" ht="14.4" customHeight="1" x14ac:dyDescent="0.3">
      <c r="A607" s="736" t="s">
        <v>3167</v>
      </c>
      <c r="B607" s="737" t="s">
        <v>2926</v>
      </c>
      <c r="C607" s="737" t="s">
        <v>4383</v>
      </c>
      <c r="D607" s="737" t="s">
        <v>3755</v>
      </c>
      <c r="E607" s="737" t="s">
        <v>2931</v>
      </c>
      <c r="F607" s="740">
        <v>10</v>
      </c>
      <c r="G607" s="740">
        <v>9694.7999999999993</v>
      </c>
      <c r="H607" s="753">
        <v>1</v>
      </c>
      <c r="I607" s="740"/>
      <c r="J607" s="740"/>
      <c r="K607" s="753">
        <v>0</v>
      </c>
      <c r="L607" s="740">
        <v>10</v>
      </c>
      <c r="M607" s="741">
        <v>9694.7999999999993</v>
      </c>
    </row>
    <row r="608" spans="1:13" ht="14.4" customHeight="1" x14ac:dyDescent="0.3">
      <c r="A608" s="736" t="s">
        <v>3167</v>
      </c>
      <c r="B608" s="737" t="s">
        <v>2926</v>
      </c>
      <c r="C608" s="737" t="s">
        <v>607</v>
      </c>
      <c r="D608" s="737" t="s">
        <v>2932</v>
      </c>
      <c r="E608" s="737" t="s">
        <v>3369</v>
      </c>
      <c r="F608" s="740">
        <v>8</v>
      </c>
      <c r="G608" s="740">
        <v>15511.76</v>
      </c>
      <c r="H608" s="753">
        <v>1</v>
      </c>
      <c r="I608" s="740"/>
      <c r="J608" s="740"/>
      <c r="K608" s="753">
        <v>0</v>
      </c>
      <c r="L608" s="740">
        <v>8</v>
      </c>
      <c r="M608" s="741">
        <v>15511.76</v>
      </c>
    </row>
    <row r="609" spans="1:13" ht="14.4" customHeight="1" x14ac:dyDescent="0.3">
      <c r="A609" s="736" t="s">
        <v>3167</v>
      </c>
      <c r="B609" s="737" t="s">
        <v>2926</v>
      </c>
      <c r="C609" s="737" t="s">
        <v>603</v>
      </c>
      <c r="D609" s="737" t="s">
        <v>2932</v>
      </c>
      <c r="E609" s="737" t="s">
        <v>2933</v>
      </c>
      <c r="F609" s="740">
        <v>6</v>
      </c>
      <c r="G609" s="740">
        <v>8725.380000000001</v>
      </c>
      <c r="H609" s="753">
        <v>1</v>
      </c>
      <c r="I609" s="740"/>
      <c r="J609" s="740"/>
      <c r="K609" s="753">
        <v>0</v>
      </c>
      <c r="L609" s="740">
        <v>6</v>
      </c>
      <c r="M609" s="741">
        <v>8725.380000000001</v>
      </c>
    </row>
    <row r="610" spans="1:13" ht="14.4" customHeight="1" x14ac:dyDescent="0.3">
      <c r="A610" s="736" t="s">
        <v>3167</v>
      </c>
      <c r="B610" s="737" t="s">
        <v>2926</v>
      </c>
      <c r="C610" s="737" t="s">
        <v>592</v>
      </c>
      <c r="D610" s="737" t="s">
        <v>2932</v>
      </c>
      <c r="E610" s="737" t="s">
        <v>3304</v>
      </c>
      <c r="F610" s="740">
        <v>12</v>
      </c>
      <c r="G610" s="740">
        <v>11633.759999999998</v>
      </c>
      <c r="H610" s="753">
        <v>1</v>
      </c>
      <c r="I610" s="740"/>
      <c r="J610" s="740"/>
      <c r="K610" s="753">
        <v>0</v>
      </c>
      <c r="L610" s="740">
        <v>12</v>
      </c>
      <c r="M610" s="741">
        <v>11633.759999999998</v>
      </c>
    </row>
    <row r="611" spans="1:13" ht="14.4" customHeight="1" x14ac:dyDescent="0.3">
      <c r="A611" s="736" t="s">
        <v>3167</v>
      </c>
      <c r="B611" s="737" t="s">
        <v>2926</v>
      </c>
      <c r="C611" s="737" t="s">
        <v>1723</v>
      </c>
      <c r="D611" s="737" t="s">
        <v>2927</v>
      </c>
      <c r="E611" s="737" t="s">
        <v>2930</v>
      </c>
      <c r="F611" s="740"/>
      <c r="G611" s="740"/>
      <c r="H611" s="753">
        <v>0</v>
      </c>
      <c r="I611" s="740">
        <v>14</v>
      </c>
      <c r="J611" s="740">
        <v>6786.5</v>
      </c>
      <c r="K611" s="753">
        <v>1</v>
      </c>
      <c r="L611" s="740">
        <v>14</v>
      </c>
      <c r="M611" s="741">
        <v>6786.5</v>
      </c>
    </row>
    <row r="612" spans="1:13" ht="14.4" customHeight="1" x14ac:dyDescent="0.3">
      <c r="A612" s="736" t="s">
        <v>3167</v>
      </c>
      <c r="B612" s="737" t="s">
        <v>2926</v>
      </c>
      <c r="C612" s="737" t="s">
        <v>4385</v>
      </c>
      <c r="D612" s="737" t="s">
        <v>3824</v>
      </c>
      <c r="E612" s="737" t="s">
        <v>4386</v>
      </c>
      <c r="F612" s="740">
        <v>6</v>
      </c>
      <c r="G612" s="740">
        <v>1396.08</v>
      </c>
      <c r="H612" s="753">
        <v>1</v>
      </c>
      <c r="I612" s="740"/>
      <c r="J612" s="740"/>
      <c r="K612" s="753">
        <v>0</v>
      </c>
      <c r="L612" s="740">
        <v>6</v>
      </c>
      <c r="M612" s="741">
        <v>1396.08</v>
      </c>
    </row>
    <row r="613" spans="1:13" ht="14.4" customHeight="1" x14ac:dyDescent="0.3">
      <c r="A613" s="736" t="s">
        <v>3167</v>
      </c>
      <c r="B613" s="737" t="s">
        <v>2926</v>
      </c>
      <c r="C613" s="737" t="s">
        <v>1654</v>
      </c>
      <c r="D613" s="737" t="s">
        <v>2927</v>
      </c>
      <c r="E613" s="737" t="s">
        <v>2929</v>
      </c>
      <c r="F613" s="740"/>
      <c r="G613" s="740"/>
      <c r="H613" s="753">
        <v>0</v>
      </c>
      <c r="I613" s="740">
        <v>6</v>
      </c>
      <c r="J613" s="740">
        <v>8725.380000000001</v>
      </c>
      <c r="K613" s="753">
        <v>1</v>
      </c>
      <c r="L613" s="740">
        <v>6</v>
      </c>
      <c r="M613" s="741">
        <v>8725.380000000001</v>
      </c>
    </row>
    <row r="614" spans="1:13" ht="14.4" customHeight="1" x14ac:dyDescent="0.3">
      <c r="A614" s="736" t="s">
        <v>3167</v>
      </c>
      <c r="B614" s="737" t="s">
        <v>2937</v>
      </c>
      <c r="C614" s="737" t="s">
        <v>1531</v>
      </c>
      <c r="D614" s="737" t="s">
        <v>2938</v>
      </c>
      <c r="E614" s="737" t="s">
        <v>2939</v>
      </c>
      <c r="F614" s="740"/>
      <c r="G614" s="740"/>
      <c r="H614" s="753"/>
      <c r="I614" s="740">
        <v>110</v>
      </c>
      <c r="J614" s="740">
        <v>0</v>
      </c>
      <c r="K614" s="753"/>
      <c r="L614" s="740">
        <v>110</v>
      </c>
      <c r="M614" s="741">
        <v>0</v>
      </c>
    </row>
    <row r="615" spans="1:13" ht="14.4" customHeight="1" x14ac:dyDescent="0.3">
      <c r="A615" s="736" t="s">
        <v>3167</v>
      </c>
      <c r="B615" s="737" t="s">
        <v>3054</v>
      </c>
      <c r="C615" s="737" t="s">
        <v>1908</v>
      </c>
      <c r="D615" s="737" t="s">
        <v>3055</v>
      </c>
      <c r="E615" s="737" t="s">
        <v>3374</v>
      </c>
      <c r="F615" s="740"/>
      <c r="G615" s="740"/>
      <c r="H615" s="753">
        <v>0</v>
      </c>
      <c r="I615" s="740">
        <v>1</v>
      </c>
      <c r="J615" s="740">
        <v>537.12</v>
      </c>
      <c r="K615" s="753">
        <v>1</v>
      </c>
      <c r="L615" s="740">
        <v>1</v>
      </c>
      <c r="M615" s="741">
        <v>537.12</v>
      </c>
    </row>
    <row r="616" spans="1:13" ht="14.4" customHeight="1" x14ac:dyDescent="0.3">
      <c r="A616" s="736" t="s">
        <v>3167</v>
      </c>
      <c r="B616" s="737" t="s">
        <v>3054</v>
      </c>
      <c r="C616" s="737" t="s">
        <v>845</v>
      </c>
      <c r="D616" s="737" t="s">
        <v>3055</v>
      </c>
      <c r="E616" s="737" t="s">
        <v>3375</v>
      </c>
      <c r="F616" s="740"/>
      <c r="G616" s="740"/>
      <c r="H616" s="753">
        <v>0</v>
      </c>
      <c r="I616" s="740">
        <v>3</v>
      </c>
      <c r="J616" s="740">
        <v>2545.4700000000003</v>
      </c>
      <c r="K616" s="753">
        <v>1</v>
      </c>
      <c r="L616" s="740">
        <v>3</v>
      </c>
      <c r="M616" s="741">
        <v>2545.4700000000003</v>
      </c>
    </row>
    <row r="617" spans="1:13" ht="14.4" customHeight="1" x14ac:dyDescent="0.3">
      <c r="A617" s="736" t="s">
        <v>3167</v>
      </c>
      <c r="B617" s="737" t="s">
        <v>2949</v>
      </c>
      <c r="C617" s="737" t="s">
        <v>2358</v>
      </c>
      <c r="D617" s="737" t="s">
        <v>3057</v>
      </c>
      <c r="E617" s="737" t="s">
        <v>2951</v>
      </c>
      <c r="F617" s="740"/>
      <c r="G617" s="740"/>
      <c r="H617" s="753">
        <v>0</v>
      </c>
      <c r="I617" s="740">
        <v>4</v>
      </c>
      <c r="J617" s="740">
        <v>37.6</v>
      </c>
      <c r="K617" s="753">
        <v>1</v>
      </c>
      <c r="L617" s="740">
        <v>4</v>
      </c>
      <c r="M617" s="741">
        <v>37.6</v>
      </c>
    </row>
    <row r="618" spans="1:13" ht="14.4" customHeight="1" x14ac:dyDescent="0.3">
      <c r="A618" s="736" t="s">
        <v>3167</v>
      </c>
      <c r="B618" s="737" t="s">
        <v>2949</v>
      </c>
      <c r="C618" s="737" t="s">
        <v>580</v>
      </c>
      <c r="D618" s="737" t="s">
        <v>581</v>
      </c>
      <c r="E618" s="737" t="s">
        <v>2950</v>
      </c>
      <c r="F618" s="740">
        <v>4</v>
      </c>
      <c r="G618" s="740">
        <v>18.8</v>
      </c>
      <c r="H618" s="753">
        <v>1</v>
      </c>
      <c r="I618" s="740"/>
      <c r="J618" s="740"/>
      <c r="K618" s="753">
        <v>0</v>
      </c>
      <c r="L618" s="740">
        <v>4</v>
      </c>
      <c r="M618" s="741">
        <v>18.8</v>
      </c>
    </row>
    <row r="619" spans="1:13" ht="14.4" customHeight="1" x14ac:dyDescent="0.3">
      <c r="A619" s="736" t="s">
        <v>3167</v>
      </c>
      <c r="B619" s="737" t="s">
        <v>2949</v>
      </c>
      <c r="C619" s="737" t="s">
        <v>596</v>
      </c>
      <c r="D619" s="737" t="s">
        <v>581</v>
      </c>
      <c r="E619" s="737" t="s">
        <v>2951</v>
      </c>
      <c r="F619" s="740">
        <v>4</v>
      </c>
      <c r="G619" s="740">
        <v>37.6</v>
      </c>
      <c r="H619" s="753">
        <v>1</v>
      </c>
      <c r="I619" s="740"/>
      <c r="J619" s="740"/>
      <c r="K619" s="753">
        <v>0</v>
      </c>
      <c r="L619" s="740">
        <v>4</v>
      </c>
      <c r="M619" s="741">
        <v>37.6</v>
      </c>
    </row>
    <row r="620" spans="1:13" ht="14.4" customHeight="1" x14ac:dyDescent="0.3">
      <c r="A620" s="736" t="s">
        <v>3167</v>
      </c>
      <c r="B620" s="737" t="s">
        <v>2955</v>
      </c>
      <c r="C620" s="737" t="s">
        <v>3339</v>
      </c>
      <c r="D620" s="737" t="s">
        <v>1699</v>
      </c>
      <c r="E620" s="737" t="s">
        <v>3340</v>
      </c>
      <c r="F620" s="740"/>
      <c r="G620" s="740"/>
      <c r="H620" s="753"/>
      <c r="I620" s="740">
        <v>2</v>
      </c>
      <c r="J620" s="740">
        <v>0</v>
      </c>
      <c r="K620" s="753"/>
      <c r="L620" s="740">
        <v>2</v>
      </c>
      <c r="M620" s="741">
        <v>0</v>
      </c>
    </row>
    <row r="621" spans="1:13" ht="14.4" customHeight="1" x14ac:dyDescent="0.3">
      <c r="A621" s="736" t="s">
        <v>3167</v>
      </c>
      <c r="B621" s="737" t="s">
        <v>2955</v>
      </c>
      <c r="C621" s="737" t="s">
        <v>4275</v>
      </c>
      <c r="D621" s="737" t="s">
        <v>3851</v>
      </c>
      <c r="E621" s="737" t="s">
        <v>2958</v>
      </c>
      <c r="F621" s="740">
        <v>2</v>
      </c>
      <c r="G621" s="740">
        <v>0</v>
      </c>
      <c r="H621" s="753"/>
      <c r="I621" s="740"/>
      <c r="J621" s="740"/>
      <c r="K621" s="753"/>
      <c r="L621" s="740">
        <v>2</v>
      </c>
      <c r="M621" s="741">
        <v>0</v>
      </c>
    </row>
    <row r="622" spans="1:13" ht="14.4" customHeight="1" x14ac:dyDescent="0.3">
      <c r="A622" s="736" t="s">
        <v>3167</v>
      </c>
      <c r="B622" s="737" t="s">
        <v>2955</v>
      </c>
      <c r="C622" s="737" t="s">
        <v>3849</v>
      </c>
      <c r="D622" s="737" t="s">
        <v>3800</v>
      </c>
      <c r="E622" s="737" t="s">
        <v>3340</v>
      </c>
      <c r="F622" s="740">
        <v>4</v>
      </c>
      <c r="G622" s="740">
        <v>0</v>
      </c>
      <c r="H622" s="753"/>
      <c r="I622" s="740"/>
      <c r="J622" s="740"/>
      <c r="K622" s="753"/>
      <c r="L622" s="740">
        <v>4</v>
      </c>
      <c r="M622" s="741">
        <v>0</v>
      </c>
    </row>
    <row r="623" spans="1:13" ht="14.4" customHeight="1" x14ac:dyDescent="0.3">
      <c r="A623" s="736" t="s">
        <v>3167</v>
      </c>
      <c r="B623" s="737" t="s">
        <v>2955</v>
      </c>
      <c r="C623" s="737" t="s">
        <v>610</v>
      </c>
      <c r="D623" s="737" t="s">
        <v>2957</v>
      </c>
      <c r="E623" s="737" t="s">
        <v>3340</v>
      </c>
      <c r="F623" s="740">
        <v>2</v>
      </c>
      <c r="G623" s="740">
        <v>0</v>
      </c>
      <c r="H623" s="753"/>
      <c r="I623" s="740"/>
      <c r="J623" s="740"/>
      <c r="K623" s="753"/>
      <c r="L623" s="740">
        <v>2</v>
      </c>
      <c r="M623" s="741">
        <v>0</v>
      </c>
    </row>
    <row r="624" spans="1:13" ht="14.4" customHeight="1" x14ac:dyDescent="0.3">
      <c r="A624" s="736" t="s">
        <v>3167</v>
      </c>
      <c r="B624" s="737" t="s">
        <v>2959</v>
      </c>
      <c r="C624" s="737" t="s">
        <v>1563</v>
      </c>
      <c r="D624" s="737" t="s">
        <v>1564</v>
      </c>
      <c r="E624" s="737" t="s">
        <v>2960</v>
      </c>
      <c r="F624" s="740"/>
      <c r="G624" s="740"/>
      <c r="H624" s="753">
        <v>0</v>
      </c>
      <c r="I624" s="740">
        <v>1</v>
      </c>
      <c r="J624" s="740">
        <v>42.57</v>
      </c>
      <c r="K624" s="753">
        <v>1</v>
      </c>
      <c r="L624" s="740">
        <v>1</v>
      </c>
      <c r="M624" s="741">
        <v>42.57</v>
      </c>
    </row>
    <row r="625" spans="1:13" ht="14.4" customHeight="1" x14ac:dyDescent="0.3">
      <c r="A625" s="736" t="s">
        <v>3167</v>
      </c>
      <c r="B625" s="737" t="s">
        <v>2959</v>
      </c>
      <c r="C625" s="737" t="s">
        <v>4360</v>
      </c>
      <c r="D625" s="737" t="s">
        <v>4361</v>
      </c>
      <c r="E625" s="737" t="s">
        <v>3011</v>
      </c>
      <c r="F625" s="740">
        <v>6</v>
      </c>
      <c r="G625" s="740">
        <v>476.88</v>
      </c>
      <c r="H625" s="753">
        <v>1</v>
      </c>
      <c r="I625" s="740"/>
      <c r="J625" s="740"/>
      <c r="K625" s="753">
        <v>0</v>
      </c>
      <c r="L625" s="740">
        <v>6</v>
      </c>
      <c r="M625" s="741">
        <v>476.88</v>
      </c>
    </row>
    <row r="626" spans="1:13" ht="14.4" customHeight="1" x14ac:dyDescent="0.3">
      <c r="A626" s="736" t="s">
        <v>3167</v>
      </c>
      <c r="B626" s="737" t="s">
        <v>4825</v>
      </c>
      <c r="C626" s="737" t="s">
        <v>4440</v>
      </c>
      <c r="D626" s="737" t="s">
        <v>4441</v>
      </c>
      <c r="E626" s="737" t="s">
        <v>3578</v>
      </c>
      <c r="F626" s="740"/>
      <c r="G626" s="740"/>
      <c r="H626" s="753">
        <v>0</v>
      </c>
      <c r="I626" s="740">
        <v>8</v>
      </c>
      <c r="J626" s="740">
        <v>983.68</v>
      </c>
      <c r="K626" s="753">
        <v>1</v>
      </c>
      <c r="L626" s="740">
        <v>8</v>
      </c>
      <c r="M626" s="741">
        <v>983.68</v>
      </c>
    </row>
    <row r="627" spans="1:13" ht="14.4" customHeight="1" x14ac:dyDescent="0.3">
      <c r="A627" s="736" t="s">
        <v>3167</v>
      </c>
      <c r="B627" s="737" t="s">
        <v>4825</v>
      </c>
      <c r="C627" s="737" t="s">
        <v>4442</v>
      </c>
      <c r="D627" s="737" t="s">
        <v>4441</v>
      </c>
      <c r="E627" s="737" t="s">
        <v>4443</v>
      </c>
      <c r="F627" s="740"/>
      <c r="G627" s="740"/>
      <c r="H627" s="753">
        <v>0</v>
      </c>
      <c r="I627" s="740">
        <v>6</v>
      </c>
      <c r="J627" s="740">
        <v>1475.46</v>
      </c>
      <c r="K627" s="753">
        <v>1</v>
      </c>
      <c r="L627" s="740">
        <v>6</v>
      </c>
      <c r="M627" s="741">
        <v>1475.46</v>
      </c>
    </row>
    <row r="628" spans="1:13" ht="14.4" customHeight="1" x14ac:dyDescent="0.3">
      <c r="A628" s="736" t="s">
        <v>3167</v>
      </c>
      <c r="B628" s="737" t="s">
        <v>2961</v>
      </c>
      <c r="C628" s="737" t="s">
        <v>4381</v>
      </c>
      <c r="D628" s="737" t="s">
        <v>3365</v>
      </c>
      <c r="E628" s="737" t="s">
        <v>4382</v>
      </c>
      <c r="F628" s="740">
        <v>2</v>
      </c>
      <c r="G628" s="740">
        <v>1482.2</v>
      </c>
      <c r="H628" s="753">
        <v>1</v>
      </c>
      <c r="I628" s="740"/>
      <c r="J628" s="740"/>
      <c r="K628" s="753">
        <v>0</v>
      </c>
      <c r="L628" s="740">
        <v>2</v>
      </c>
      <c r="M628" s="741">
        <v>1482.2</v>
      </c>
    </row>
    <row r="629" spans="1:13" ht="14.4" customHeight="1" x14ac:dyDescent="0.3">
      <c r="A629" s="736" t="s">
        <v>3167</v>
      </c>
      <c r="B629" s="737" t="s">
        <v>3066</v>
      </c>
      <c r="C629" s="737" t="s">
        <v>2247</v>
      </c>
      <c r="D629" s="737" t="s">
        <v>2248</v>
      </c>
      <c r="E629" s="737" t="s">
        <v>2960</v>
      </c>
      <c r="F629" s="740"/>
      <c r="G629" s="740"/>
      <c r="H629" s="753">
        <v>0</v>
      </c>
      <c r="I629" s="740">
        <v>2</v>
      </c>
      <c r="J629" s="740">
        <v>138.32</v>
      </c>
      <c r="K629" s="753">
        <v>1</v>
      </c>
      <c r="L629" s="740">
        <v>2</v>
      </c>
      <c r="M629" s="741">
        <v>138.32</v>
      </c>
    </row>
    <row r="630" spans="1:13" ht="14.4" customHeight="1" x14ac:dyDescent="0.3">
      <c r="A630" s="736" t="s">
        <v>3167</v>
      </c>
      <c r="B630" s="737" t="s">
        <v>4823</v>
      </c>
      <c r="C630" s="737" t="s">
        <v>4460</v>
      </c>
      <c r="D630" s="737" t="s">
        <v>4461</v>
      </c>
      <c r="E630" s="737" t="s">
        <v>4462</v>
      </c>
      <c r="F630" s="740"/>
      <c r="G630" s="740"/>
      <c r="H630" s="753">
        <v>0</v>
      </c>
      <c r="I630" s="740">
        <v>20</v>
      </c>
      <c r="J630" s="740">
        <v>922376.60000000009</v>
      </c>
      <c r="K630" s="753">
        <v>1</v>
      </c>
      <c r="L630" s="740">
        <v>20</v>
      </c>
      <c r="M630" s="741">
        <v>922376.60000000009</v>
      </c>
    </row>
    <row r="631" spans="1:13" ht="14.4" customHeight="1" x14ac:dyDescent="0.3">
      <c r="A631" s="736" t="s">
        <v>3167</v>
      </c>
      <c r="B631" s="737" t="s">
        <v>4834</v>
      </c>
      <c r="C631" s="737" t="s">
        <v>4465</v>
      </c>
      <c r="D631" s="737" t="s">
        <v>4466</v>
      </c>
      <c r="E631" s="737" t="s">
        <v>4467</v>
      </c>
      <c r="F631" s="740"/>
      <c r="G631" s="740"/>
      <c r="H631" s="753">
        <v>0</v>
      </c>
      <c r="I631" s="740">
        <v>2</v>
      </c>
      <c r="J631" s="740">
        <v>130.72</v>
      </c>
      <c r="K631" s="753">
        <v>1</v>
      </c>
      <c r="L631" s="740">
        <v>2</v>
      </c>
      <c r="M631" s="741">
        <v>130.72</v>
      </c>
    </row>
    <row r="632" spans="1:13" ht="14.4" customHeight="1" x14ac:dyDescent="0.3">
      <c r="A632" s="736" t="s">
        <v>3168</v>
      </c>
      <c r="B632" s="737" t="s">
        <v>2837</v>
      </c>
      <c r="C632" s="737" t="s">
        <v>1615</v>
      </c>
      <c r="D632" s="737" t="s">
        <v>1616</v>
      </c>
      <c r="E632" s="737" t="s">
        <v>2838</v>
      </c>
      <c r="F632" s="740"/>
      <c r="G632" s="740"/>
      <c r="H632" s="753"/>
      <c r="I632" s="740">
        <v>6</v>
      </c>
      <c r="J632" s="740">
        <v>0</v>
      </c>
      <c r="K632" s="753"/>
      <c r="L632" s="740">
        <v>6</v>
      </c>
      <c r="M632" s="741">
        <v>0</v>
      </c>
    </row>
    <row r="633" spans="1:13" ht="14.4" customHeight="1" x14ac:dyDescent="0.3">
      <c r="A633" s="736" t="s">
        <v>3168</v>
      </c>
      <c r="B633" s="737" t="s">
        <v>2860</v>
      </c>
      <c r="C633" s="737" t="s">
        <v>3327</v>
      </c>
      <c r="D633" s="737" t="s">
        <v>2861</v>
      </c>
      <c r="E633" s="737" t="s">
        <v>3328</v>
      </c>
      <c r="F633" s="740"/>
      <c r="G633" s="740"/>
      <c r="H633" s="753">
        <v>0</v>
      </c>
      <c r="I633" s="740">
        <v>2</v>
      </c>
      <c r="J633" s="740">
        <v>145.76</v>
      </c>
      <c r="K633" s="753">
        <v>1</v>
      </c>
      <c r="L633" s="740">
        <v>2</v>
      </c>
      <c r="M633" s="741">
        <v>145.76</v>
      </c>
    </row>
    <row r="634" spans="1:13" ht="14.4" customHeight="1" x14ac:dyDescent="0.3">
      <c r="A634" s="736" t="s">
        <v>3168</v>
      </c>
      <c r="B634" s="737" t="s">
        <v>3076</v>
      </c>
      <c r="C634" s="737" t="s">
        <v>4711</v>
      </c>
      <c r="D634" s="737" t="s">
        <v>2569</v>
      </c>
      <c r="E634" s="737" t="s">
        <v>2570</v>
      </c>
      <c r="F634" s="740"/>
      <c r="G634" s="740"/>
      <c r="H634" s="753">
        <v>0</v>
      </c>
      <c r="I634" s="740">
        <v>1</v>
      </c>
      <c r="J634" s="740">
        <v>10152.83</v>
      </c>
      <c r="K634" s="753">
        <v>1</v>
      </c>
      <c r="L634" s="740">
        <v>1</v>
      </c>
      <c r="M634" s="741">
        <v>10152.83</v>
      </c>
    </row>
    <row r="635" spans="1:13" ht="14.4" customHeight="1" x14ac:dyDescent="0.3">
      <c r="A635" s="736" t="s">
        <v>3168</v>
      </c>
      <c r="B635" s="737" t="s">
        <v>3076</v>
      </c>
      <c r="C635" s="737" t="s">
        <v>3411</v>
      </c>
      <c r="D635" s="737" t="s">
        <v>2569</v>
      </c>
      <c r="E635" s="737" t="s">
        <v>3412</v>
      </c>
      <c r="F635" s="740"/>
      <c r="G635" s="740"/>
      <c r="H635" s="753">
        <v>0</v>
      </c>
      <c r="I635" s="740">
        <v>1</v>
      </c>
      <c r="J635" s="740">
        <v>2030.55</v>
      </c>
      <c r="K635" s="753">
        <v>1</v>
      </c>
      <c r="L635" s="740">
        <v>1</v>
      </c>
      <c r="M635" s="741">
        <v>2030.55</v>
      </c>
    </row>
    <row r="636" spans="1:13" ht="14.4" customHeight="1" x14ac:dyDescent="0.3">
      <c r="A636" s="736" t="s">
        <v>3168</v>
      </c>
      <c r="B636" s="737" t="s">
        <v>2915</v>
      </c>
      <c r="C636" s="737" t="s">
        <v>1647</v>
      </c>
      <c r="D636" s="737" t="s">
        <v>2916</v>
      </c>
      <c r="E636" s="737" t="s">
        <v>2917</v>
      </c>
      <c r="F636" s="740"/>
      <c r="G636" s="740"/>
      <c r="H636" s="753">
        <v>0</v>
      </c>
      <c r="I636" s="740">
        <v>1</v>
      </c>
      <c r="J636" s="740">
        <v>502.31</v>
      </c>
      <c r="K636" s="753">
        <v>1</v>
      </c>
      <c r="L636" s="740">
        <v>1</v>
      </c>
      <c r="M636" s="741">
        <v>502.31</v>
      </c>
    </row>
    <row r="637" spans="1:13" ht="14.4" customHeight="1" x14ac:dyDescent="0.3">
      <c r="A637" s="736" t="s">
        <v>3168</v>
      </c>
      <c r="B637" s="737" t="s">
        <v>4815</v>
      </c>
      <c r="C637" s="737" t="s">
        <v>3497</v>
      </c>
      <c r="D637" s="737" t="s">
        <v>3498</v>
      </c>
      <c r="E637" s="737" t="s">
        <v>3499</v>
      </c>
      <c r="F637" s="740"/>
      <c r="G637" s="740"/>
      <c r="H637" s="753">
        <v>0</v>
      </c>
      <c r="I637" s="740">
        <v>15</v>
      </c>
      <c r="J637" s="740">
        <v>8255.85</v>
      </c>
      <c r="K637" s="753">
        <v>1</v>
      </c>
      <c r="L637" s="740">
        <v>15</v>
      </c>
      <c r="M637" s="741">
        <v>8255.85</v>
      </c>
    </row>
    <row r="638" spans="1:13" ht="14.4" customHeight="1" x14ac:dyDescent="0.3">
      <c r="A638" s="736" t="s">
        <v>3168</v>
      </c>
      <c r="B638" s="737" t="s">
        <v>2926</v>
      </c>
      <c r="C638" s="737" t="s">
        <v>1723</v>
      </c>
      <c r="D638" s="737" t="s">
        <v>2927</v>
      </c>
      <c r="E638" s="737" t="s">
        <v>2930</v>
      </c>
      <c r="F638" s="740"/>
      <c r="G638" s="740"/>
      <c r="H638" s="753">
        <v>0</v>
      </c>
      <c r="I638" s="740">
        <v>2</v>
      </c>
      <c r="J638" s="740">
        <v>969.5</v>
      </c>
      <c r="K638" s="753">
        <v>1</v>
      </c>
      <c r="L638" s="740">
        <v>2</v>
      </c>
      <c r="M638" s="741">
        <v>969.5</v>
      </c>
    </row>
    <row r="639" spans="1:13" ht="14.4" customHeight="1" x14ac:dyDescent="0.3">
      <c r="A639" s="736" t="s">
        <v>3168</v>
      </c>
      <c r="B639" s="737" t="s">
        <v>2937</v>
      </c>
      <c r="C639" s="737" t="s">
        <v>1531</v>
      </c>
      <c r="D639" s="737" t="s">
        <v>2938</v>
      </c>
      <c r="E639" s="737" t="s">
        <v>2939</v>
      </c>
      <c r="F639" s="740"/>
      <c r="G639" s="740"/>
      <c r="H639" s="753"/>
      <c r="I639" s="740">
        <v>16</v>
      </c>
      <c r="J639" s="740">
        <v>0</v>
      </c>
      <c r="K639" s="753"/>
      <c r="L639" s="740">
        <v>16</v>
      </c>
      <c r="M639" s="741">
        <v>0</v>
      </c>
    </row>
    <row r="640" spans="1:13" ht="14.4" customHeight="1" x14ac:dyDescent="0.3">
      <c r="A640" s="736" t="s">
        <v>3168</v>
      </c>
      <c r="B640" s="737" t="s">
        <v>2949</v>
      </c>
      <c r="C640" s="737" t="s">
        <v>4750</v>
      </c>
      <c r="D640" s="737" t="s">
        <v>4472</v>
      </c>
      <c r="E640" s="737" t="s">
        <v>4751</v>
      </c>
      <c r="F640" s="740"/>
      <c r="G640" s="740"/>
      <c r="H640" s="753">
        <v>0</v>
      </c>
      <c r="I640" s="740">
        <v>1</v>
      </c>
      <c r="J640" s="740">
        <v>28.21</v>
      </c>
      <c r="K640" s="753">
        <v>1</v>
      </c>
      <c r="L640" s="740">
        <v>1</v>
      </c>
      <c r="M640" s="741">
        <v>28.21</v>
      </c>
    </row>
    <row r="641" spans="1:13" ht="14.4" customHeight="1" x14ac:dyDescent="0.3">
      <c r="A641" s="736" t="s">
        <v>3168</v>
      </c>
      <c r="B641" s="737" t="s">
        <v>2959</v>
      </c>
      <c r="C641" s="737" t="s">
        <v>3476</v>
      </c>
      <c r="D641" s="737" t="s">
        <v>1602</v>
      </c>
      <c r="E641" s="737" t="s">
        <v>2883</v>
      </c>
      <c r="F641" s="740"/>
      <c r="G641" s="740"/>
      <c r="H641" s="753">
        <v>0</v>
      </c>
      <c r="I641" s="740">
        <v>2</v>
      </c>
      <c r="J641" s="740">
        <v>170.32</v>
      </c>
      <c r="K641" s="753">
        <v>1</v>
      </c>
      <c r="L641" s="740">
        <v>2</v>
      </c>
      <c r="M641" s="741">
        <v>170.32</v>
      </c>
    </row>
    <row r="642" spans="1:13" ht="14.4" customHeight="1" x14ac:dyDescent="0.3">
      <c r="A642" s="736" t="s">
        <v>3168</v>
      </c>
      <c r="B642" s="737" t="s">
        <v>2934</v>
      </c>
      <c r="C642" s="737" t="s">
        <v>4764</v>
      </c>
      <c r="D642" s="737" t="s">
        <v>3288</v>
      </c>
      <c r="E642" s="737" t="s">
        <v>4765</v>
      </c>
      <c r="F642" s="740">
        <v>2</v>
      </c>
      <c r="G642" s="740">
        <v>301.88</v>
      </c>
      <c r="H642" s="753">
        <v>1</v>
      </c>
      <c r="I642" s="740"/>
      <c r="J642" s="740"/>
      <c r="K642" s="753">
        <v>0</v>
      </c>
      <c r="L642" s="740">
        <v>2</v>
      </c>
      <c r="M642" s="741">
        <v>301.88</v>
      </c>
    </row>
    <row r="643" spans="1:13" ht="14.4" customHeight="1" x14ac:dyDescent="0.3">
      <c r="A643" s="736" t="s">
        <v>3169</v>
      </c>
      <c r="B643" s="737" t="s">
        <v>2828</v>
      </c>
      <c r="C643" s="737" t="s">
        <v>3267</v>
      </c>
      <c r="D643" s="737" t="s">
        <v>1686</v>
      </c>
      <c r="E643" s="737" t="s">
        <v>2829</v>
      </c>
      <c r="F643" s="740"/>
      <c r="G643" s="740"/>
      <c r="H643" s="753">
        <v>0</v>
      </c>
      <c r="I643" s="740">
        <v>14</v>
      </c>
      <c r="J643" s="740">
        <v>9359.5600000000013</v>
      </c>
      <c r="K643" s="753">
        <v>1</v>
      </c>
      <c r="L643" s="740">
        <v>14</v>
      </c>
      <c r="M643" s="741">
        <v>9359.5600000000013</v>
      </c>
    </row>
    <row r="644" spans="1:13" ht="14.4" customHeight="1" x14ac:dyDescent="0.3">
      <c r="A644" s="736" t="s">
        <v>3169</v>
      </c>
      <c r="B644" s="737" t="s">
        <v>2845</v>
      </c>
      <c r="C644" s="737" t="s">
        <v>1534</v>
      </c>
      <c r="D644" s="737" t="s">
        <v>1535</v>
      </c>
      <c r="E644" s="737" t="s">
        <v>2849</v>
      </c>
      <c r="F644" s="740"/>
      <c r="G644" s="740"/>
      <c r="H644" s="753">
        <v>0</v>
      </c>
      <c r="I644" s="740">
        <v>10</v>
      </c>
      <c r="J644" s="740">
        <v>18474.900000000001</v>
      </c>
      <c r="K644" s="753">
        <v>1</v>
      </c>
      <c r="L644" s="740">
        <v>10</v>
      </c>
      <c r="M644" s="741">
        <v>18474.900000000001</v>
      </c>
    </row>
    <row r="645" spans="1:13" ht="14.4" customHeight="1" x14ac:dyDescent="0.3">
      <c r="A645" s="736" t="s">
        <v>3169</v>
      </c>
      <c r="B645" s="737" t="s">
        <v>2845</v>
      </c>
      <c r="C645" s="737" t="s">
        <v>4219</v>
      </c>
      <c r="D645" s="737" t="s">
        <v>1535</v>
      </c>
      <c r="E645" s="737" t="s">
        <v>4220</v>
      </c>
      <c r="F645" s="740"/>
      <c r="G645" s="740"/>
      <c r="H645" s="753">
        <v>0</v>
      </c>
      <c r="I645" s="740">
        <v>6</v>
      </c>
      <c r="J645" s="740">
        <v>13856.16</v>
      </c>
      <c r="K645" s="753">
        <v>1</v>
      </c>
      <c r="L645" s="740">
        <v>6</v>
      </c>
      <c r="M645" s="741">
        <v>13856.16</v>
      </c>
    </row>
    <row r="646" spans="1:13" ht="14.4" customHeight="1" x14ac:dyDescent="0.3">
      <c r="A646" s="736" t="s">
        <v>3169</v>
      </c>
      <c r="B646" s="737" t="s">
        <v>3076</v>
      </c>
      <c r="C646" s="737" t="s">
        <v>4775</v>
      </c>
      <c r="D646" s="737" t="s">
        <v>2569</v>
      </c>
      <c r="E646" s="737" t="s">
        <v>4776</v>
      </c>
      <c r="F646" s="740"/>
      <c r="G646" s="740"/>
      <c r="H646" s="753">
        <v>0</v>
      </c>
      <c r="I646" s="740">
        <v>18</v>
      </c>
      <c r="J646" s="740">
        <v>456877.44000000006</v>
      </c>
      <c r="K646" s="753">
        <v>1</v>
      </c>
      <c r="L646" s="740">
        <v>18</v>
      </c>
      <c r="M646" s="741">
        <v>456877.44000000006</v>
      </c>
    </row>
    <row r="647" spans="1:13" ht="14.4" customHeight="1" x14ac:dyDescent="0.3">
      <c r="A647" s="736" t="s">
        <v>3169</v>
      </c>
      <c r="B647" s="737" t="s">
        <v>3076</v>
      </c>
      <c r="C647" s="737" t="s">
        <v>4711</v>
      </c>
      <c r="D647" s="737" t="s">
        <v>2569</v>
      </c>
      <c r="E647" s="737" t="s">
        <v>2570</v>
      </c>
      <c r="F647" s="740"/>
      <c r="G647" s="740"/>
      <c r="H647" s="753">
        <v>0</v>
      </c>
      <c r="I647" s="740">
        <v>48</v>
      </c>
      <c r="J647" s="740">
        <v>487335.83999999997</v>
      </c>
      <c r="K647" s="753">
        <v>1</v>
      </c>
      <c r="L647" s="740">
        <v>48</v>
      </c>
      <c r="M647" s="741">
        <v>487335.83999999997</v>
      </c>
    </row>
    <row r="648" spans="1:13" ht="14.4" customHeight="1" x14ac:dyDescent="0.3">
      <c r="A648" s="736" t="s">
        <v>3169</v>
      </c>
      <c r="B648" s="737" t="s">
        <v>3076</v>
      </c>
      <c r="C648" s="737" t="s">
        <v>2568</v>
      </c>
      <c r="D648" s="737" t="s">
        <v>2569</v>
      </c>
      <c r="E648" s="737" t="s">
        <v>2570</v>
      </c>
      <c r="F648" s="740"/>
      <c r="G648" s="740"/>
      <c r="H648" s="753">
        <v>0</v>
      </c>
      <c r="I648" s="740">
        <v>20</v>
      </c>
      <c r="J648" s="740">
        <v>203056.59999999998</v>
      </c>
      <c r="K648" s="753">
        <v>1</v>
      </c>
      <c r="L648" s="740">
        <v>20</v>
      </c>
      <c r="M648" s="741">
        <v>203056.59999999998</v>
      </c>
    </row>
    <row r="649" spans="1:13" ht="14.4" customHeight="1" x14ac:dyDescent="0.3">
      <c r="A649" s="736" t="s">
        <v>3169</v>
      </c>
      <c r="B649" s="737" t="s">
        <v>3076</v>
      </c>
      <c r="C649" s="737" t="s">
        <v>4777</v>
      </c>
      <c r="D649" s="737" t="s">
        <v>2569</v>
      </c>
      <c r="E649" s="737" t="s">
        <v>3788</v>
      </c>
      <c r="F649" s="740"/>
      <c r="G649" s="740"/>
      <c r="H649" s="753">
        <v>0</v>
      </c>
      <c r="I649" s="740">
        <v>11</v>
      </c>
      <c r="J649" s="740">
        <v>201026.09999999998</v>
      </c>
      <c r="K649" s="753">
        <v>1</v>
      </c>
      <c r="L649" s="740">
        <v>11</v>
      </c>
      <c r="M649" s="741">
        <v>201026.09999999998</v>
      </c>
    </row>
    <row r="650" spans="1:13" ht="14.4" customHeight="1" x14ac:dyDescent="0.3">
      <c r="A650" s="736" t="s">
        <v>3169</v>
      </c>
      <c r="B650" s="737" t="s">
        <v>3076</v>
      </c>
      <c r="C650" s="737" t="s">
        <v>4778</v>
      </c>
      <c r="D650" s="737" t="s">
        <v>2569</v>
      </c>
      <c r="E650" s="737" t="s">
        <v>4776</v>
      </c>
      <c r="F650" s="740"/>
      <c r="G650" s="740"/>
      <c r="H650" s="753">
        <v>0</v>
      </c>
      <c r="I650" s="740">
        <v>4</v>
      </c>
      <c r="J650" s="740">
        <v>101528.32000000001</v>
      </c>
      <c r="K650" s="753">
        <v>1</v>
      </c>
      <c r="L650" s="740">
        <v>4</v>
      </c>
      <c r="M650" s="741">
        <v>101528.32000000001</v>
      </c>
    </row>
    <row r="651" spans="1:13" ht="14.4" customHeight="1" x14ac:dyDescent="0.3">
      <c r="A651" s="736" t="s">
        <v>3169</v>
      </c>
      <c r="B651" s="737" t="s">
        <v>2915</v>
      </c>
      <c r="C651" s="737" t="s">
        <v>3912</v>
      </c>
      <c r="D651" s="737" t="s">
        <v>2916</v>
      </c>
      <c r="E651" s="737" t="s">
        <v>3015</v>
      </c>
      <c r="F651" s="740"/>
      <c r="G651" s="740"/>
      <c r="H651" s="753"/>
      <c r="I651" s="740">
        <v>8</v>
      </c>
      <c r="J651" s="740">
        <v>0</v>
      </c>
      <c r="K651" s="753"/>
      <c r="L651" s="740">
        <v>8</v>
      </c>
      <c r="M651" s="741">
        <v>0</v>
      </c>
    </row>
    <row r="652" spans="1:13" ht="14.4" customHeight="1" x14ac:dyDescent="0.3">
      <c r="A652" s="736" t="s">
        <v>3169</v>
      </c>
      <c r="B652" s="737" t="s">
        <v>2915</v>
      </c>
      <c r="C652" s="737" t="s">
        <v>1647</v>
      </c>
      <c r="D652" s="737" t="s">
        <v>2916</v>
      </c>
      <c r="E652" s="737" t="s">
        <v>2917</v>
      </c>
      <c r="F652" s="740"/>
      <c r="G652" s="740"/>
      <c r="H652" s="753">
        <v>0</v>
      </c>
      <c r="I652" s="740">
        <v>6</v>
      </c>
      <c r="J652" s="740">
        <v>3013.86</v>
      </c>
      <c r="K652" s="753">
        <v>1</v>
      </c>
      <c r="L652" s="740">
        <v>6</v>
      </c>
      <c r="M652" s="741">
        <v>3013.86</v>
      </c>
    </row>
    <row r="653" spans="1:13" ht="14.4" customHeight="1" x14ac:dyDescent="0.3">
      <c r="A653" s="736" t="s">
        <v>3169</v>
      </c>
      <c r="B653" s="737" t="s">
        <v>4814</v>
      </c>
      <c r="C653" s="737" t="s">
        <v>3856</v>
      </c>
      <c r="D653" s="737" t="s">
        <v>3571</v>
      </c>
      <c r="E653" s="737" t="s">
        <v>3857</v>
      </c>
      <c r="F653" s="740"/>
      <c r="G653" s="740"/>
      <c r="H653" s="753">
        <v>0</v>
      </c>
      <c r="I653" s="740">
        <v>2</v>
      </c>
      <c r="J653" s="740">
        <v>3669.28</v>
      </c>
      <c r="K653" s="753">
        <v>1</v>
      </c>
      <c r="L653" s="740">
        <v>2</v>
      </c>
      <c r="M653" s="741">
        <v>3669.28</v>
      </c>
    </row>
    <row r="654" spans="1:13" ht="14.4" customHeight="1" x14ac:dyDescent="0.3">
      <c r="A654" s="736" t="s">
        <v>3169</v>
      </c>
      <c r="B654" s="737" t="s">
        <v>4815</v>
      </c>
      <c r="C654" s="737" t="s">
        <v>3497</v>
      </c>
      <c r="D654" s="737" t="s">
        <v>3498</v>
      </c>
      <c r="E654" s="737" t="s">
        <v>3499</v>
      </c>
      <c r="F654" s="740"/>
      <c r="G654" s="740"/>
      <c r="H654" s="753">
        <v>0</v>
      </c>
      <c r="I654" s="740">
        <v>15</v>
      </c>
      <c r="J654" s="740">
        <v>8255.85</v>
      </c>
      <c r="K654" s="753">
        <v>1</v>
      </c>
      <c r="L654" s="740">
        <v>15</v>
      </c>
      <c r="M654" s="741">
        <v>8255.85</v>
      </c>
    </row>
    <row r="655" spans="1:13" ht="14.4" customHeight="1" x14ac:dyDescent="0.3">
      <c r="A655" s="736" t="s">
        <v>3169</v>
      </c>
      <c r="B655" s="737" t="s">
        <v>4819</v>
      </c>
      <c r="C655" s="737" t="s">
        <v>3751</v>
      </c>
      <c r="D655" s="737" t="s">
        <v>3752</v>
      </c>
      <c r="E655" s="737" t="s">
        <v>3753</v>
      </c>
      <c r="F655" s="740"/>
      <c r="G655" s="740"/>
      <c r="H655" s="753">
        <v>0</v>
      </c>
      <c r="I655" s="740">
        <v>4</v>
      </c>
      <c r="J655" s="740">
        <v>2201.56</v>
      </c>
      <c r="K655" s="753">
        <v>1</v>
      </c>
      <c r="L655" s="740">
        <v>4</v>
      </c>
      <c r="M655" s="741">
        <v>2201.56</v>
      </c>
    </row>
    <row r="656" spans="1:13" ht="14.4" customHeight="1" x14ac:dyDescent="0.3">
      <c r="A656" s="736" t="s">
        <v>3169</v>
      </c>
      <c r="B656" s="737" t="s">
        <v>2926</v>
      </c>
      <c r="C656" s="737" t="s">
        <v>1719</v>
      </c>
      <c r="D656" s="737" t="s">
        <v>2927</v>
      </c>
      <c r="E656" s="737" t="s">
        <v>2931</v>
      </c>
      <c r="F656" s="740"/>
      <c r="G656" s="740"/>
      <c r="H656" s="753">
        <v>0</v>
      </c>
      <c r="I656" s="740">
        <v>16</v>
      </c>
      <c r="J656" s="740">
        <v>15511.68</v>
      </c>
      <c r="K656" s="753">
        <v>1</v>
      </c>
      <c r="L656" s="740">
        <v>16</v>
      </c>
      <c r="M656" s="741">
        <v>15511.68</v>
      </c>
    </row>
    <row r="657" spans="1:13" ht="14.4" customHeight="1" x14ac:dyDescent="0.3">
      <c r="A657" s="736" t="s">
        <v>3169</v>
      </c>
      <c r="B657" s="737" t="s">
        <v>4811</v>
      </c>
      <c r="C657" s="737" t="s">
        <v>4573</v>
      </c>
      <c r="D657" s="737" t="s">
        <v>4536</v>
      </c>
      <c r="E657" s="737" t="s">
        <v>3357</v>
      </c>
      <c r="F657" s="740"/>
      <c r="G657" s="740"/>
      <c r="H657" s="753">
        <v>0</v>
      </c>
      <c r="I657" s="740">
        <v>3</v>
      </c>
      <c r="J657" s="740">
        <v>3393.18</v>
      </c>
      <c r="K657" s="753">
        <v>1</v>
      </c>
      <c r="L657" s="740">
        <v>3</v>
      </c>
      <c r="M657" s="741">
        <v>3393.18</v>
      </c>
    </row>
    <row r="658" spans="1:13" ht="14.4" customHeight="1" x14ac:dyDescent="0.3">
      <c r="A658" s="736" t="s">
        <v>3169</v>
      </c>
      <c r="B658" s="737" t="s">
        <v>2949</v>
      </c>
      <c r="C658" s="737" t="s">
        <v>4471</v>
      </c>
      <c r="D658" s="737" t="s">
        <v>4472</v>
      </c>
      <c r="E658" s="737" t="s">
        <v>4473</v>
      </c>
      <c r="F658" s="740"/>
      <c r="G658" s="740"/>
      <c r="H658" s="753">
        <v>0</v>
      </c>
      <c r="I658" s="740">
        <v>2</v>
      </c>
      <c r="J658" s="740">
        <v>28.22</v>
      </c>
      <c r="K658" s="753">
        <v>1</v>
      </c>
      <c r="L658" s="740">
        <v>2</v>
      </c>
      <c r="M658" s="741">
        <v>28.22</v>
      </c>
    </row>
    <row r="659" spans="1:13" ht="14.4" customHeight="1" x14ac:dyDescent="0.3">
      <c r="A659" s="736" t="s">
        <v>3170</v>
      </c>
      <c r="B659" s="737" t="s">
        <v>2816</v>
      </c>
      <c r="C659" s="737" t="s">
        <v>4512</v>
      </c>
      <c r="D659" s="737" t="s">
        <v>2818</v>
      </c>
      <c r="E659" s="737" t="s">
        <v>2982</v>
      </c>
      <c r="F659" s="740"/>
      <c r="G659" s="740"/>
      <c r="H659" s="753">
        <v>0</v>
      </c>
      <c r="I659" s="740">
        <v>4</v>
      </c>
      <c r="J659" s="740">
        <v>230.56</v>
      </c>
      <c r="K659" s="753">
        <v>1</v>
      </c>
      <c r="L659" s="740">
        <v>4</v>
      </c>
      <c r="M659" s="741">
        <v>230.56</v>
      </c>
    </row>
    <row r="660" spans="1:13" ht="14.4" customHeight="1" x14ac:dyDescent="0.3">
      <c r="A660" s="736" t="s">
        <v>3170</v>
      </c>
      <c r="B660" s="737" t="s">
        <v>2816</v>
      </c>
      <c r="C660" s="737" t="s">
        <v>4513</v>
      </c>
      <c r="D660" s="737" t="s">
        <v>2818</v>
      </c>
      <c r="E660" s="737" t="s">
        <v>4514</v>
      </c>
      <c r="F660" s="740"/>
      <c r="G660" s="740"/>
      <c r="H660" s="753"/>
      <c r="I660" s="740">
        <v>1</v>
      </c>
      <c r="J660" s="740">
        <v>0</v>
      </c>
      <c r="K660" s="753"/>
      <c r="L660" s="740">
        <v>1</v>
      </c>
      <c r="M660" s="741">
        <v>0</v>
      </c>
    </row>
    <row r="661" spans="1:13" ht="14.4" customHeight="1" x14ac:dyDescent="0.3">
      <c r="A661" s="736" t="s">
        <v>3170</v>
      </c>
      <c r="B661" s="737" t="s">
        <v>2820</v>
      </c>
      <c r="C661" s="737" t="s">
        <v>3449</v>
      </c>
      <c r="D661" s="737" t="s">
        <v>2218</v>
      </c>
      <c r="E661" s="737" t="s">
        <v>3450</v>
      </c>
      <c r="F661" s="740"/>
      <c r="G661" s="740"/>
      <c r="H661" s="753">
        <v>0</v>
      </c>
      <c r="I661" s="740">
        <v>2</v>
      </c>
      <c r="J661" s="740">
        <v>230.54</v>
      </c>
      <c r="K661" s="753">
        <v>1</v>
      </c>
      <c r="L661" s="740">
        <v>2</v>
      </c>
      <c r="M661" s="741">
        <v>230.54</v>
      </c>
    </row>
    <row r="662" spans="1:13" ht="14.4" customHeight="1" x14ac:dyDescent="0.3">
      <c r="A662" s="736" t="s">
        <v>3170</v>
      </c>
      <c r="B662" s="737" t="s">
        <v>2828</v>
      </c>
      <c r="C662" s="737" t="s">
        <v>3267</v>
      </c>
      <c r="D662" s="737" t="s">
        <v>1686</v>
      </c>
      <c r="E662" s="737" t="s">
        <v>2829</v>
      </c>
      <c r="F662" s="740"/>
      <c r="G662" s="740"/>
      <c r="H662" s="753">
        <v>0</v>
      </c>
      <c r="I662" s="740">
        <v>6</v>
      </c>
      <c r="J662" s="740">
        <v>4011.24</v>
      </c>
      <c r="K662" s="753">
        <v>1</v>
      </c>
      <c r="L662" s="740">
        <v>6</v>
      </c>
      <c r="M662" s="741">
        <v>4011.24</v>
      </c>
    </row>
    <row r="663" spans="1:13" ht="14.4" customHeight="1" x14ac:dyDescent="0.3">
      <c r="A663" s="736" t="s">
        <v>3170</v>
      </c>
      <c r="B663" s="737" t="s">
        <v>2828</v>
      </c>
      <c r="C663" s="737" t="s">
        <v>1685</v>
      </c>
      <c r="D663" s="737" t="s">
        <v>1686</v>
      </c>
      <c r="E663" s="737" t="s">
        <v>2829</v>
      </c>
      <c r="F663" s="740"/>
      <c r="G663" s="740"/>
      <c r="H663" s="753">
        <v>0</v>
      </c>
      <c r="I663" s="740">
        <v>4</v>
      </c>
      <c r="J663" s="740">
        <v>2674.16</v>
      </c>
      <c r="K663" s="753">
        <v>1</v>
      </c>
      <c r="L663" s="740">
        <v>4</v>
      </c>
      <c r="M663" s="741">
        <v>2674.16</v>
      </c>
    </row>
    <row r="664" spans="1:13" ht="14.4" customHeight="1" x14ac:dyDescent="0.3">
      <c r="A664" s="736" t="s">
        <v>3170</v>
      </c>
      <c r="B664" s="737" t="s">
        <v>2845</v>
      </c>
      <c r="C664" s="737" t="s">
        <v>3317</v>
      </c>
      <c r="D664" s="737" t="s">
        <v>1673</v>
      </c>
      <c r="E664" s="737" t="s">
        <v>2848</v>
      </c>
      <c r="F664" s="740"/>
      <c r="G664" s="740"/>
      <c r="H664" s="753">
        <v>0</v>
      </c>
      <c r="I664" s="740">
        <v>11</v>
      </c>
      <c r="J664" s="740">
        <v>5399.79</v>
      </c>
      <c r="K664" s="753">
        <v>1</v>
      </c>
      <c r="L664" s="740">
        <v>11</v>
      </c>
      <c r="M664" s="741">
        <v>5399.79</v>
      </c>
    </row>
    <row r="665" spans="1:13" ht="14.4" customHeight="1" x14ac:dyDescent="0.3">
      <c r="A665" s="736" t="s">
        <v>3170</v>
      </c>
      <c r="B665" s="737" t="s">
        <v>2845</v>
      </c>
      <c r="C665" s="737" t="s">
        <v>3249</v>
      </c>
      <c r="D665" s="737" t="s">
        <v>1673</v>
      </c>
      <c r="E665" s="737" t="s">
        <v>2995</v>
      </c>
      <c r="F665" s="740"/>
      <c r="G665" s="740"/>
      <c r="H665" s="753">
        <v>0</v>
      </c>
      <c r="I665" s="740">
        <v>6</v>
      </c>
      <c r="J665" s="740">
        <v>4417.9800000000005</v>
      </c>
      <c r="K665" s="753">
        <v>1</v>
      </c>
      <c r="L665" s="740">
        <v>6</v>
      </c>
      <c r="M665" s="741">
        <v>4417.9800000000005</v>
      </c>
    </row>
    <row r="666" spans="1:13" ht="14.4" customHeight="1" x14ac:dyDescent="0.3">
      <c r="A666" s="736" t="s">
        <v>3170</v>
      </c>
      <c r="B666" s="737" t="s">
        <v>2845</v>
      </c>
      <c r="C666" s="737" t="s">
        <v>3250</v>
      </c>
      <c r="D666" s="737" t="s">
        <v>1535</v>
      </c>
      <c r="E666" s="737" t="s">
        <v>2847</v>
      </c>
      <c r="F666" s="740"/>
      <c r="G666" s="740"/>
      <c r="H666" s="753">
        <v>0</v>
      </c>
      <c r="I666" s="740">
        <v>6</v>
      </c>
      <c r="J666" s="740">
        <v>8313.7199999999993</v>
      </c>
      <c r="K666" s="753">
        <v>1</v>
      </c>
      <c r="L666" s="740">
        <v>6</v>
      </c>
      <c r="M666" s="741">
        <v>8313.7199999999993</v>
      </c>
    </row>
    <row r="667" spans="1:13" ht="14.4" customHeight="1" x14ac:dyDescent="0.3">
      <c r="A667" s="736" t="s">
        <v>3170</v>
      </c>
      <c r="B667" s="737" t="s">
        <v>2845</v>
      </c>
      <c r="C667" s="737" t="s">
        <v>1534</v>
      </c>
      <c r="D667" s="737" t="s">
        <v>1535</v>
      </c>
      <c r="E667" s="737" t="s">
        <v>2849</v>
      </c>
      <c r="F667" s="740"/>
      <c r="G667" s="740"/>
      <c r="H667" s="753">
        <v>0</v>
      </c>
      <c r="I667" s="740">
        <v>5</v>
      </c>
      <c r="J667" s="740">
        <v>9237.4500000000007</v>
      </c>
      <c r="K667" s="753">
        <v>1</v>
      </c>
      <c r="L667" s="740">
        <v>5</v>
      </c>
      <c r="M667" s="741">
        <v>9237.4500000000007</v>
      </c>
    </row>
    <row r="668" spans="1:13" ht="14.4" customHeight="1" x14ac:dyDescent="0.3">
      <c r="A668" s="736" t="s">
        <v>3170</v>
      </c>
      <c r="B668" s="737" t="s">
        <v>2845</v>
      </c>
      <c r="C668" s="737" t="s">
        <v>1672</v>
      </c>
      <c r="D668" s="737" t="s">
        <v>1673</v>
      </c>
      <c r="E668" s="737" t="s">
        <v>2848</v>
      </c>
      <c r="F668" s="740"/>
      <c r="G668" s="740"/>
      <c r="H668" s="753">
        <v>0</v>
      </c>
      <c r="I668" s="740">
        <v>3</v>
      </c>
      <c r="J668" s="740">
        <v>1472.67</v>
      </c>
      <c r="K668" s="753">
        <v>1</v>
      </c>
      <c r="L668" s="740">
        <v>3</v>
      </c>
      <c r="M668" s="741">
        <v>1472.67</v>
      </c>
    </row>
    <row r="669" spans="1:13" ht="14.4" customHeight="1" x14ac:dyDescent="0.3">
      <c r="A669" s="736" t="s">
        <v>3170</v>
      </c>
      <c r="B669" s="737" t="s">
        <v>3016</v>
      </c>
      <c r="C669" s="737" t="s">
        <v>4515</v>
      </c>
      <c r="D669" s="737" t="s">
        <v>4436</v>
      </c>
      <c r="E669" s="737" t="s">
        <v>2960</v>
      </c>
      <c r="F669" s="740"/>
      <c r="G669" s="740"/>
      <c r="H669" s="753">
        <v>0</v>
      </c>
      <c r="I669" s="740">
        <v>2</v>
      </c>
      <c r="J669" s="740">
        <v>193.06</v>
      </c>
      <c r="K669" s="753">
        <v>1</v>
      </c>
      <c r="L669" s="740">
        <v>2</v>
      </c>
      <c r="M669" s="741">
        <v>193.06</v>
      </c>
    </row>
    <row r="670" spans="1:13" ht="14.4" customHeight="1" x14ac:dyDescent="0.3">
      <c r="A670" s="736" t="s">
        <v>3170</v>
      </c>
      <c r="B670" s="737" t="s">
        <v>2864</v>
      </c>
      <c r="C670" s="737" t="s">
        <v>4516</v>
      </c>
      <c r="D670" s="737" t="s">
        <v>2865</v>
      </c>
      <c r="E670" s="737" t="s">
        <v>4517</v>
      </c>
      <c r="F670" s="740"/>
      <c r="G670" s="740"/>
      <c r="H670" s="753">
        <v>0</v>
      </c>
      <c r="I670" s="740">
        <v>2</v>
      </c>
      <c r="J670" s="740">
        <v>1091.6400000000001</v>
      </c>
      <c r="K670" s="753">
        <v>1</v>
      </c>
      <c r="L670" s="740">
        <v>2</v>
      </c>
      <c r="M670" s="741">
        <v>1091.6400000000001</v>
      </c>
    </row>
    <row r="671" spans="1:13" ht="14.4" customHeight="1" x14ac:dyDescent="0.3">
      <c r="A671" s="736" t="s">
        <v>3170</v>
      </c>
      <c r="B671" s="737" t="s">
        <v>2870</v>
      </c>
      <c r="C671" s="737" t="s">
        <v>4524</v>
      </c>
      <c r="D671" s="737" t="s">
        <v>2871</v>
      </c>
      <c r="E671" s="737" t="s">
        <v>4525</v>
      </c>
      <c r="F671" s="740"/>
      <c r="G671" s="740"/>
      <c r="H671" s="753">
        <v>0</v>
      </c>
      <c r="I671" s="740">
        <v>1</v>
      </c>
      <c r="J671" s="740">
        <v>366.53</v>
      </c>
      <c r="K671" s="753">
        <v>1</v>
      </c>
      <c r="L671" s="740">
        <v>1</v>
      </c>
      <c r="M671" s="741">
        <v>366.53</v>
      </c>
    </row>
    <row r="672" spans="1:13" ht="14.4" customHeight="1" x14ac:dyDescent="0.3">
      <c r="A672" s="736" t="s">
        <v>3170</v>
      </c>
      <c r="B672" s="737" t="s">
        <v>2892</v>
      </c>
      <c r="C672" s="737" t="s">
        <v>1817</v>
      </c>
      <c r="D672" s="737" t="s">
        <v>1662</v>
      </c>
      <c r="E672" s="737" t="s">
        <v>2894</v>
      </c>
      <c r="F672" s="740"/>
      <c r="G672" s="740"/>
      <c r="H672" s="753">
        <v>0</v>
      </c>
      <c r="I672" s="740">
        <v>4</v>
      </c>
      <c r="J672" s="740">
        <v>617.44000000000005</v>
      </c>
      <c r="K672" s="753">
        <v>1</v>
      </c>
      <c r="L672" s="740">
        <v>4</v>
      </c>
      <c r="M672" s="741">
        <v>617.44000000000005</v>
      </c>
    </row>
    <row r="673" spans="1:13" ht="14.4" customHeight="1" x14ac:dyDescent="0.3">
      <c r="A673" s="736" t="s">
        <v>3170</v>
      </c>
      <c r="B673" s="737" t="s">
        <v>2892</v>
      </c>
      <c r="C673" s="737" t="s">
        <v>1661</v>
      </c>
      <c r="D673" s="737" t="s">
        <v>1662</v>
      </c>
      <c r="E673" s="737" t="s">
        <v>2893</v>
      </c>
      <c r="F673" s="740"/>
      <c r="G673" s="740"/>
      <c r="H673" s="753">
        <v>0</v>
      </c>
      <c r="I673" s="740">
        <v>1</v>
      </c>
      <c r="J673" s="740">
        <v>225.06</v>
      </c>
      <c r="K673" s="753">
        <v>1</v>
      </c>
      <c r="L673" s="740">
        <v>1</v>
      </c>
      <c r="M673" s="741">
        <v>225.06</v>
      </c>
    </row>
    <row r="674" spans="1:13" ht="14.4" customHeight="1" x14ac:dyDescent="0.3">
      <c r="A674" s="736" t="s">
        <v>3170</v>
      </c>
      <c r="B674" s="737" t="s">
        <v>2915</v>
      </c>
      <c r="C674" s="737" t="s">
        <v>1647</v>
      </c>
      <c r="D674" s="737" t="s">
        <v>2916</v>
      </c>
      <c r="E674" s="737" t="s">
        <v>2917</v>
      </c>
      <c r="F674" s="740"/>
      <c r="G674" s="740"/>
      <c r="H674" s="753">
        <v>0</v>
      </c>
      <c r="I674" s="740">
        <v>49</v>
      </c>
      <c r="J674" s="740">
        <v>24613.190000000006</v>
      </c>
      <c r="K674" s="753">
        <v>1</v>
      </c>
      <c r="L674" s="740">
        <v>49</v>
      </c>
      <c r="M674" s="741">
        <v>24613.190000000006</v>
      </c>
    </row>
    <row r="675" spans="1:13" ht="14.4" customHeight="1" x14ac:dyDescent="0.3">
      <c r="A675" s="736" t="s">
        <v>3170</v>
      </c>
      <c r="B675" s="737" t="s">
        <v>4814</v>
      </c>
      <c r="C675" s="737" t="s">
        <v>3856</v>
      </c>
      <c r="D675" s="737" t="s">
        <v>3571</v>
      </c>
      <c r="E675" s="737" t="s">
        <v>3857</v>
      </c>
      <c r="F675" s="740"/>
      <c r="G675" s="740"/>
      <c r="H675" s="753">
        <v>0</v>
      </c>
      <c r="I675" s="740">
        <v>8</v>
      </c>
      <c r="J675" s="740">
        <v>14677.119999999999</v>
      </c>
      <c r="K675" s="753">
        <v>1</v>
      </c>
      <c r="L675" s="740">
        <v>8</v>
      </c>
      <c r="M675" s="741">
        <v>14677.119999999999</v>
      </c>
    </row>
    <row r="676" spans="1:13" ht="14.4" customHeight="1" x14ac:dyDescent="0.3">
      <c r="A676" s="736" t="s">
        <v>3170</v>
      </c>
      <c r="B676" s="737" t="s">
        <v>4815</v>
      </c>
      <c r="C676" s="737" t="s">
        <v>3632</v>
      </c>
      <c r="D676" s="737" t="s">
        <v>3633</v>
      </c>
      <c r="E676" s="737" t="s">
        <v>3634</v>
      </c>
      <c r="F676" s="740">
        <v>6</v>
      </c>
      <c r="G676" s="740">
        <v>3302.34</v>
      </c>
      <c r="H676" s="753">
        <v>1</v>
      </c>
      <c r="I676" s="740"/>
      <c r="J676" s="740"/>
      <c r="K676" s="753">
        <v>0</v>
      </c>
      <c r="L676" s="740">
        <v>6</v>
      </c>
      <c r="M676" s="741">
        <v>3302.34</v>
      </c>
    </row>
    <row r="677" spans="1:13" ht="14.4" customHeight="1" x14ac:dyDescent="0.3">
      <c r="A677" s="736" t="s">
        <v>3170</v>
      </c>
      <c r="B677" s="737" t="s">
        <v>4815</v>
      </c>
      <c r="C677" s="737" t="s">
        <v>3497</v>
      </c>
      <c r="D677" s="737" t="s">
        <v>3498</v>
      </c>
      <c r="E677" s="737" t="s">
        <v>3499</v>
      </c>
      <c r="F677" s="740"/>
      <c r="G677" s="740"/>
      <c r="H677" s="753">
        <v>0</v>
      </c>
      <c r="I677" s="740">
        <v>208</v>
      </c>
      <c r="J677" s="740">
        <v>114481.11999999994</v>
      </c>
      <c r="K677" s="753">
        <v>1</v>
      </c>
      <c r="L677" s="740">
        <v>208</v>
      </c>
      <c r="M677" s="741">
        <v>114481.11999999994</v>
      </c>
    </row>
    <row r="678" spans="1:13" ht="14.4" customHeight="1" x14ac:dyDescent="0.3">
      <c r="A678" s="736" t="s">
        <v>3170</v>
      </c>
      <c r="B678" s="737" t="s">
        <v>4815</v>
      </c>
      <c r="C678" s="737" t="s">
        <v>4500</v>
      </c>
      <c r="D678" s="737" t="s">
        <v>4501</v>
      </c>
      <c r="E678" s="737" t="s">
        <v>4502</v>
      </c>
      <c r="F678" s="740">
        <v>2</v>
      </c>
      <c r="G678" s="740">
        <v>0</v>
      </c>
      <c r="H678" s="753"/>
      <c r="I678" s="740"/>
      <c r="J678" s="740"/>
      <c r="K678" s="753"/>
      <c r="L678" s="740">
        <v>2</v>
      </c>
      <c r="M678" s="741">
        <v>0</v>
      </c>
    </row>
    <row r="679" spans="1:13" ht="14.4" customHeight="1" x14ac:dyDescent="0.3">
      <c r="A679" s="736" t="s">
        <v>3170</v>
      </c>
      <c r="B679" s="737" t="s">
        <v>2926</v>
      </c>
      <c r="C679" s="737" t="s">
        <v>592</v>
      </c>
      <c r="D679" s="737" t="s">
        <v>2932</v>
      </c>
      <c r="E679" s="737" t="s">
        <v>3304</v>
      </c>
      <c r="F679" s="740">
        <v>6</v>
      </c>
      <c r="G679" s="740">
        <v>5816.88</v>
      </c>
      <c r="H679" s="753">
        <v>1</v>
      </c>
      <c r="I679" s="740"/>
      <c r="J679" s="740"/>
      <c r="K679" s="753">
        <v>0</v>
      </c>
      <c r="L679" s="740">
        <v>6</v>
      </c>
      <c r="M679" s="741">
        <v>5816.88</v>
      </c>
    </row>
    <row r="680" spans="1:13" ht="14.4" customHeight="1" x14ac:dyDescent="0.3">
      <c r="A680" s="736" t="s">
        <v>3170</v>
      </c>
      <c r="B680" s="737" t="s">
        <v>2937</v>
      </c>
      <c r="C680" s="737" t="s">
        <v>1531</v>
      </c>
      <c r="D680" s="737" t="s">
        <v>2938</v>
      </c>
      <c r="E680" s="737" t="s">
        <v>2939</v>
      </c>
      <c r="F680" s="740"/>
      <c r="G680" s="740"/>
      <c r="H680" s="753"/>
      <c r="I680" s="740">
        <v>8</v>
      </c>
      <c r="J680" s="740">
        <v>0</v>
      </c>
      <c r="K680" s="753"/>
      <c r="L680" s="740">
        <v>8</v>
      </c>
      <c r="M680" s="741">
        <v>0</v>
      </c>
    </row>
    <row r="681" spans="1:13" ht="14.4" customHeight="1" x14ac:dyDescent="0.3">
      <c r="A681" s="736" t="s">
        <v>3170</v>
      </c>
      <c r="B681" s="737" t="s">
        <v>2949</v>
      </c>
      <c r="C681" s="737" t="s">
        <v>2358</v>
      </c>
      <c r="D681" s="737" t="s">
        <v>3057</v>
      </c>
      <c r="E681" s="737" t="s">
        <v>2951</v>
      </c>
      <c r="F681" s="740"/>
      <c r="G681" s="740"/>
      <c r="H681" s="753">
        <v>0</v>
      </c>
      <c r="I681" s="740">
        <v>8</v>
      </c>
      <c r="J681" s="740">
        <v>75.2</v>
      </c>
      <c r="K681" s="753">
        <v>1</v>
      </c>
      <c r="L681" s="740">
        <v>8</v>
      </c>
      <c r="M681" s="741">
        <v>75.2</v>
      </c>
    </row>
    <row r="682" spans="1:13" ht="14.4" customHeight="1" x14ac:dyDescent="0.3">
      <c r="A682" s="736" t="s">
        <v>3170</v>
      </c>
      <c r="B682" s="737" t="s">
        <v>2949</v>
      </c>
      <c r="C682" s="737" t="s">
        <v>4471</v>
      </c>
      <c r="D682" s="737" t="s">
        <v>4472</v>
      </c>
      <c r="E682" s="737" t="s">
        <v>4473</v>
      </c>
      <c r="F682" s="740">
        <v>6</v>
      </c>
      <c r="G682" s="740">
        <v>84.66</v>
      </c>
      <c r="H682" s="753">
        <v>1</v>
      </c>
      <c r="I682" s="740"/>
      <c r="J682" s="740"/>
      <c r="K682" s="753">
        <v>0</v>
      </c>
      <c r="L682" s="740">
        <v>6</v>
      </c>
      <c r="M682" s="741">
        <v>84.66</v>
      </c>
    </row>
    <row r="683" spans="1:13" ht="14.4" customHeight="1" x14ac:dyDescent="0.3">
      <c r="A683" s="736" t="s">
        <v>3170</v>
      </c>
      <c r="B683" s="737" t="s">
        <v>2949</v>
      </c>
      <c r="C683" s="737" t="s">
        <v>596</v>
      </c>
      <c r="D683" s="737" t="s">
        <v>581</v>
      </c>
      <c r="E683" s="737" t="s">
        <v>2951</v>
      </c>
      <c r="F683" s="740"/>
      <c r="G683" s="740"/>
      <c r="H683" s="753">
        <v>0</v>
      </c>
      <c r="I683" s="740">
        <v>1</v>
      </c>
      <c r="J683" s="740">
        <v>9.4</v>
      </c>
      <c r="K683" s="753">
        <v>1</v>
      </c>
      <c r="L683" s="740">
        <v>1</v>
      </c>
      <c r="M683" s="741">
        <v>9.4</v>
      </c>
    </row>
    <row r="684" spans="1:13" ht="14.4" customHeight="1" x14ac:dyDescent="0.3">
      <c r="A684" s="736" t="s">
        <v>3170</v>
      </c>
      <c r="B684" s="737" t="s">
        <v>2949</v>
      </c>
      <c r="C684" s="737" t="s">
        <v>1858</v>
      </c>
      <c r="D684" s="737" t="s">
        <v>581</v>
      </c>
      <c r="E684" s="737" t="s">
        <v>3059</v>
      </c>
      <c r="F684" s="740">
        <v>12</v>
      </c>
      <c r="G684" s="740">
        <v>225.71999999999997</v>
      </c>
      <c r="H684" s="753">
        <v>1</v>
      </c>
      <c r="I684" s="740"/>
      <c r="J684" s="740"/>
      <c r="K684" s="753">
        <v>0</v>
      </c>
      <c r="L684" s="740">
        <v>12</v>
      </c>
      <c r="M684" s="741">
        <v>225.71999999999997</v>
      </c>
    </row>
    <row r="685" spans="1:13" ht="14.4" customHeight="1" x14ac:dyDescent="0.3">
      <c r="A685" s="736" t="s">
        <v>3170</v>
      </c>
      <c r="B685" s="737" t="s">
        <v>4824</v>
      </c>
      <c r="C685" s="737" t="s">
        <v>4528</v>
      </c>
      <c r="D685" s="737" t="s">
        <v>4287</v>
      </c>
      <c r="E685" s="737" t="s">
        <v>4836</v>
      </c>
      <c r="F685" s="740"/>
      <c r="G685" s="740"/>
      <c r="H685" s="753"/>
      <c r="I685" s="740">
        <v>2</v>
      </c>
      <c r="J685" s="740">
        <v>0</v>
      </c>
      <c r="K685" s="753"/>
      <c r="L685" s="740">
        <v>2</v>
      </c>
      <c r="M685" s="741">
        <v>0</v>
      </c>
    </row>
    <row r="686" spans="1:13" ht="14.4" customHeight="1" thickBot="1" x14ac:dyDescent="0.35">
      <c r="A686" s="742" t="s">
        <v>3170</v>
      </c>
      <c r="B686" s="743" t="s">
        <v>2825</v>
      </c>
      <c r="C686" s="743" t="s">
        <v>1611</v>
      </c>
      <c r="D686" s="743" t="s">
        <v>2826</v>
      </c>
      <c r="E686" s="743" t="s">
        <v>2827</v>
      </c>
      <c r="F686" s="746"/>
      <c r="G686" s="746"/>
      <c r="H686" s="754">
        <v>0</v>
      </c>
      <c r="I686" s="746">
        <v>9</v>
      </c>
      <c r="J686" s="746">
        <v>1205.46</v>
      </c>
      <c r="K686" s="754">
        <v>1</v>
      </c>
      <c r="L686" s="746">
        <v>9</v>
      </c>
      <c r="M686" s="747">
        <v>1205.46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67" t="s">
        <v>178</v>
      </c>
      <c r="B1" s="568"/>
      <c r="C1" s="568"/>
      <c r="D1" s="568"/>
      <c r="E1" s="568"/>
      <c r="F1" s="568"/>
      <c r="G1" s="538"/>
      <c r="H1" s="569"/>
      <c r="I1" s="569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1"/>
      <c r="C3" s="428">
        <v>2015</v>
      </c>
      <c r="D3" s="429">
        <v>2016</v>
      </c>
      <c r="E3" s="11"/>
      <c r="F3" s="546">
        <v>2017</v>
      </c>
      <c r="G3" s="564"/>
      <c r="H3" s="564"/>
      <c r="I3" s="547"/>
    </row>
    <row r="4" spans="1:10" ht="14.4" customHeight="1" thickBot="1" x14ac:dyDescent="0.35">
      <c r="A4" s="433" t="s">
        <v>0</v>
      </c>
      <c r="B4" s="434" t="s">
        <v>254</v>
      </c>
      <c r="C4" s="565" t="s">
        <v>94</v>
      </c>
      <c r="D4" s="566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720" t="s">
        <v>553</v>
      </c>
      <c r="B5" s="721" t="s">
        <v>554</v>
      </c>
      <c r="C5" s="722" t="s">
        <v>555</v>
      </c>
      <c r="D5" s="722" t="s">
        <v>555</v>
      </c>
      <c r="E5" s="722"/>
      <c r="F5" s="722" t="s">
        <v>555</v>
      </c>
      <c r="G5" s="722" t="s">
        <v>555</v>
      </c>
      <c r="H5" s="722" t="s">
        <v>555</v>
      </c>
      <c r="I5" s="723" t="s">
        <v>555</v>
      </c>
      <c r="J5" s="724" t="s">
        <v>74</v>
      </c>
    </row>
    <row r="6" spans="1:10" ht="14.4" customHeight="1" x14ac:dyDescent="0.3">
      <c r="A6" s="720" t="s">
        <v>553</v>
      </c>
      <c r="B6" s="721" t="s">
        <v>347</v>
      </c>
      <c r="C6" s="722">
        <v>3.37242</v>
      </c>
      <c r="D6" s="722">
        <v>5.4748799999999997</v>
      </c>
      <c r="E6" s="722"/>
      <c r="F6" s="722">
        <v>12.24076</v>
      </c>
      <c r="G6" s="722">
        <v>9.9999999999997513</v>
      </c>
      <c r="H6" s="722">
        <v>2.2407600000002486</v>
      </c>
      <c r="I6" s="723">
        <v>1.2240760000000304</v>
      </c>
      <c r="J6" s="724" t="s">
        <v>1</v>
      </c>
    </row>
    <row r="7" spans="1:10" ht="14.4" customHeight="1" x14ac:dyDescent="0.3">
      <c r="A7" s="720" t="s">
        <v>553</v>
      </c>
      <c r="B7" s="721" t="s">
        <v>348</v>
      </c>
      <c r="C7" s="722">
        <v>0</v>
      </c>
      <c r="D7" s="722">
        <v>0</v>
      </c>
      <c r="E7" s="722"/>
      <c r="F7" s="722">
        <v>0.42664999999999997</v>
      </c>
      <c r="G7" s="722">
        <v>0</v>
      </c>
      <c r="H7" s="722">
        <v>0.42664999999999997</v>
      </c>
      <c r="I7" s="723" t="s">
        <v>555</v>
      </c>
      <c r="J7" s="724" t="s">
        <v>1</v>
      </c>
    </row>
    <row r="8" spans="1:10" ht="14.4" customHeight="1" x14ac:dyDescent="0.3">
      <c r="A8" s="720" t="s">
        <v>553</v>
      </c>
      <c r="B8" s="721" t="s">
        <v>350</v>
      </c>
      <c r="C8" s="722">
        <v>42.795529999999999</v>
      </c>
      <c r="D8" s="722">
        <v>60.612990000000003</v>
      </c>
      <c r="E8" s="722"/>
      <c r="F8" s="722">
        <v>123.17911000000001</v>
      </c>
      <c r="G8" s="722">
        <v>127.51388582937577</v>
      </c>
      <c r="H8" s="722">
        <v>-4.3347758293757579</v>
      </c>
      <c r="I8" s="723">
        <v>0.96600546049411395</v>
      </c>
      <c r="J8" s="724" t="s">
        <v>1</v>
      </c>
    </row>
    <row r="9" spans="1:10" ht="14.4" customHeight="1" x14ac:dyDescent="0.3">
      <c r="A9" s="720" t="s">
        <v>553</v>
      </c>
      <c r="B9" s="721" t="s">
        <v>351</v>
      </c>
      <c r="C9" s="722">
        <v>222.26466000000002</v>
      </c>
      <c r="D9" s="722">
        <v>212.42879000000002</v>
      </c>
      <c r="E9" s="722"/>
      <c r="F9" s="722">
        <v>467.12568999999996</v>
      </c>
      <c r="G9" s="722">
        <v>311.84772626152676</v>
      </c>
      <c r="H9" s="722">
        <v>155.2779637384732</v>
      </c>
      <c r="I9" s="723">
        <v>1.497928798776142</v>
      </c>
      <c r="J9" s="724" t="s">
        <v>1</v>
      </c>
    </row>
    <row r="10" spans="1:10" ht="14.4" customHeight="1" x14ac:dyDescent="0.3">
      <c r="A10" s="720" t="s">
        <v>553</v>
      </c>
      <c r="B10" s="721" t="s">
        <v>352</v>
      </c>
      <c r="C10" s="722">
        <v>43.2241</v>
      </c>
      <c r="D10" s="722">
        <v>37.075299999999999</v>
      </c>
      <c r="E10" s="722"/>
      <c r="F10" s="722">
        <v>253.94862000000001</v>
      </c>
      <c r="G10" s="722">
        <v>44.647989171528998</v>
      </c>
      <c r="H10" s="722">
        <v>209.30063082847101</v>
      </c>
      <c r="I10" s="723">
        <v>5.687795233607905</v>
      </c>
      <c r="J10" s="724" t="s">
        <v>1</v>
      </c>
    </row>
    <row r="11" spans="1:10" ht="14.4" customHeight="1" x14ac:dyDescent="0.3">
      <c r="A11" s="720" t="s">
        <v>553</v>
      </c>
      <c r="B11" s="721" t="s">
        <v>353</v>
      </c>
      <c r="C11" s="722">
        <v>0</v>
      </c>
      <c r="D11" s="722">
        <v>0</v>
      </c>
      <c r="E11" s="722"/>
      <c r="F11" s="722">
        <v>0</v>
      </c>
      <c r="G11" s="722">
        <v>1.25</v>
      </c>
      <c r="H11" s="722">
        <v>-1.25</v>
      </c>
      <c r="I11" s="723">
        <v>0</v>
      </c>
      <c r="J11" s="724" t="s">
        <v>1</v>
      </c>
    </row>
    <row r="12" spans="1:10" ht="14.4" customHeight="1" x14ac:dyDescent="0.3">
      <c r="A12" s="720" t="s">
        <v>553</v>
      </c>
      <c r="B12" s="721" t="s">
        <v>354</v>
      </c>
      <c r="C12" s="722">
        <v>51.908000000000001</v>
      </c>
      <c r="D12" s="722">
        <v>34.64096</v>
      </c>
      <c r="E12" s="722"/>
      <c r="F12" s="722">
        <v>74.354819999999989</v>
      </c>
      <c r="G12" s="722">
        <v>77.153306227170987</v>
      </c>
      <c r="H12" s="722">
        <v>-2.7984862271709972</v>
      </c>
      <c r="I12" s="723">
        <v>0.96372823973439181</v>
      </c>
      <c r="J12" s="724" t="s">
        <v>1</v>
      </c>
    </row>
    <row r="13" spans="1:10" ht="14.4" customHeight="1" x14ac:dyDescent="0.3">
      <c r="A13" s="720" t="s">
        <v>553</v>
      </c>
      <c r="B13" s="721" t="s">
        <v>355</v>
      </c>
      <c r="C13" s="722">
        <v>23.484649999999998</v>
      </c>
      <c r="D13" s="722">
        <v>27.936199999999996</v>
      </c>
      <c r="E13" s="722"/>
      <c r="F13" s="722">
        <v>33.351240000000004</v>
      </c>
      <c r="G13" s="722">
        <v>28.156483815446002</v>
      </c>
      <c r="H13" s="722">
        <v>5.1947561845540022</v>
      </c>
      <c r="I13" s="723">
        <v>1.184495912863391</v>
      </c>
      <c r="J13" s="724" t="s">
        <v>1</v>
      </c>
    </row>
    <row r="14" spans="1:10" ht="14.4" customHeight="1" x14ac:dyDescent="0.3">
      <c r="A14" s="720" t="s">
        <v>553</v>
      </c>
      <c r="B14" s="721" t="s">
        <v>356</v>
      </c>
      <c r="C14" s="722">
        <v>0</v>
      </c>
      <c r="D14" s="722">
        <v>76.669210000000007</v>
      </c>
      <c r="E14" s="722"/>
      <c r="F14" s="722">
        <v>311.18698000000001</v>
      </c>
      <c r="G14" s="722">
        <v>154.26667664656298</v>
      </c>
      <c r="H14" s="722">
        <v>156.92030335343702</v>
      </c>
      <c r="I14" s="723">
        <v>2.0172015548954469</v>
      </c>
      <c r="J14" s="724" t="s">
        <v>1</v>
      </c>
    </row>
    <row r="15" spans="1:10" ht="14.4" customHeight="1" x14ac:dyDescent="0.3">
      <c r="A15" s="720" t="s">
        <v>553</v>
      </c>
      <c r="B15" s="721" t="s">
        <v>357</v>
      </c>
      <c r="C15" s="722">
        <v>0</v>
      </c>
      <c r="D15" s="722">
        <v>1.07114</v>
      </c>
      <c r="E15" s="722"/>
      <c r="F15" s="722">
        <v>5.1974999999999998</v>
      </c>
      <c r="G15" s="722">
        <v>1.24999999999975</v>
      </c>
      <c r="H15" s="722">
        <v>3.9475000000002498</v>
      </c>
      <c r="I15" s="723">
        <v>4.1580000000008317</v>
      </c>
      <c r="J15" s="724" t="s">
        <v>1</v>
      </c>
    </row>
    <row r="16" spans="1:10" ht="14.4" customHeight="1" x14ac:dyDescent="0.3">
      <c r="A16" s="720" t="s">
        <v>553</v>
      </c>
      <c r="B16" s="721" t="s">
        <v>358</v>
      </c>
      <c r="C16" s="722">
        <v>0.11133</v>
      </c>
      <c r="D16" s="722">
        <v>0.76483999999999996</v>
      </c>
      <c r="E16" s="722"/>
      <c r="F16" s="722">
        <v>1.0325500000000001</v>
      </c>
      <c r="G16" s="722">
        <v>0.49999999999950001</v>
      </c>
      <c r="H16" s="722">
        <v>0.53255000000050012</v>
      </c>
      <c r="I16" s="723">
        <v>2.0651000000020652</v>
      </c>
      <c r="J16" s="724" t="s">
        <v>1</v>
      </c>
    </row>
    <row r="17" spans="1:10" ht="14.4" customHeight="1" x14ac:dyDescent="0.3">
      <c r="A17" s="720" t="s">
        <v>553</v>
      </c>
      <c r="B17" s="721" t="s">
        <v>556</v>
      </c>
      <c r="C17" s="722">
        <v>387.16069000000005</v>
      </c>
      <c r="D17" s="722">
        <v>456.67430999999999</v>
      </c>
      <c r="E17" s="722"/>
      <c r="F17" s="722">
        <v>1282.0439199999998</v>
      </c>
      <c r="G17" s="722">
        <v>756.58606795161063</v>
      </c>
      <c r="H17" s="722">
        <v>525.45785204838921</v>
      </c>
      <c r="I17" s="723">
        <v>1.6945116680128931</v>
      </c>
      <c r="J17" s="724" t="s">
        <v>557</v>
      </c>
    </row>
    <row r="19" spans="1:10" ht="14.4" customHeight="1" x14ac:dyDescent="0.3">
      <c r="A19" s="720" t="s">
        <v>553</v>
      </c>
      <c r="B19" s="721" t="s">
        <v>554</v>
      </c>
      <c r="C19" s="722" t="s">
        <v>555</v>
      </c>
      <c r="D19" s="722" t="s">
        <v>555</v>
      </c>
      <c r="E19" s="722"/>
      <c r="F19" s="722" t="s">
        <v>555</v>
      </c>
      <c r="G19" s="722" t="s">
        <v>555</v>
      </c>
      <c r="H19" s="722" t="s">
        <v>555</v>
      </c>
      <c r="I19" s="723" t="s">
        <v>555</v>
      </c>
      <c r="J19" s="724" t="s">
        <v>74</v>
      </c>
    </row>
    <row r="20" spans="1:10" ht="14.4" customHeight="1" x14ac:dyDescent="0.3">
      <c r="A20" s="720" t="s">
        <v>558</v>
      </c>
      <c r="B20" s="721" t="s">
        <v>559</v>
      </c>
      <c r="C20" s="722" t="s">
        <v>555</v>
      </c>
      <c r="D20" s="722" t="s">
        <v>555</v>
      </c>
      <c r="E20" s="722"/>
      <c r="F20" s="722" t="s">
        <v>555</v>
      </c>
      <c r="G20" s="722" t="s">
        <v>555</v>
      </c>
      <c r="H20" s="722" t="s">
        <v>555</v>
      </c>
      <c r="I20" s="723" t="s">
        <v>555</v>
      </c>
      <c r="J20" s="724" t="s">
        <v>0</v>
      </c>
    </row>
    <row r="21" spans="1:10" ht="14.4" customHeight="1" x14ac:dyDescent="0.3">
      <c r="A21" s="720" t="s">
        <v>558</v>
      </c>
      <c r="B21" s="721" t="s">
        <v>347</v>
      </c>
      <c r="C21" s="722">
        <v>2.0002800000000001</v>
      </c>
      <c r="D21" s="722">
        <v>3.2238199999999999</v>
      </c>
      <c r="E21" s="722"/>
      <c r="F21" s="722">
        <v>5.2373200000000004</v>
      </c>
      <c r="G21" s="722">
        <v>5.4595223684235004</v>
      </c>
      <c r="H21" s="722">
        <v>-0.22220236842349994</v>
      </c>
      <c r="I21" s="723">
        <v>0.95930003516266138</v>
      </c>
      <c r="J21" s="724" t="s">
        <v>1</v>
      </c>
    </row>
    <row r="22" spans="1:10" ht="14.4" customHeight="1" x14ac:dyDescent="0.3">
      <c r="A22" s="720" t="s">
        <v>558</v>
      </c>
      <c r="B22" s="721" t="s">
        <v>348</v>
      </c>
      <c r="C22" s="722">
        <v>0</v>
      </c>
      <c r="D22" s="722">
        <v>0</v>
      </c>
      <c r="E22" s="722"/>
      <c r="F22" s="722" t="s">
        <v>555</v>
      </c>
      <c r="G22" s="722" t="s">
        <v>555</v>
      </c>
      <c r="H22" s="722" t="s">
        <v>555</v>
      </c>
      <c r="I22" s="723" t="s">
        <v>555</v>
      </c>
      <c r="J22" s="724" t="s">
        <v>1</v>
      </c>
    </row>
    <row r="23" spans="1:10" ht="14.4" customHeight="1" x14ac:dyDescent="0.3">
      <c r="A23" s="720" t="s">
        <v>558</v>
      </c>
      <c r="B23" s="721" t="s">
        <v>350</v>
      </c>
      <c r="C23" s="722">
        <v>16.470140000000001</v>
      </c>
      <c r="D23" s="722">
        <v>20.52234</v>
      </c>
      <c r="E23" s="722"/>
      <c r="F23" s="722">
        <v>22.32525</v>
      </c>
      <c r="G23" s="722">
        <v>35.033653343533999</v>
      </c>
      <c r="H23" s="722">
        <v>-12.708403343533998</v>
      </c>
      <c r="I23" s="723">
        <v>0.63725155298770664</v>
      </c>
      <c r="J23" s="724" t="s">
        <v>1</v>
      </c>
    </row>
    <row r="24" spans="1:10" ht="14.4" customHeight="1" x14ac:dyDescent="0.3">
      <c r="A24" s="720" t="s">
        <v>558</v>
      </c>
      <c r="B24" s="721" t="s">
        <v>351</v>
      </c>
      <c r="C24" s="722">
        <v>37.736530000000002</v>
      </c>
      <c r="D24" s="722">
        <v>38.337479999999999</v>
      </c>
      <c r="E24" s="722"/>
      <c r="F24" s="722">
        <v>58.72307</v>
      </c>
      <c r="G24" s="722">
        <v>57.02072000440775</v>
      </c>
      <c r="H24" s="722">
        <v>1.7023499955922503</v>
      </c>
      <c r="I24" s="723">
        <v>1.0298549368626118</v>
      </c>
      <c r="J24" s="724" t="s">
        <v>1</v>
      </c>
    </row>
    <row r="25" spans="1:10" ht="14.4" customHeight="1" x14ac:dyDescent="0.3">
      <c r="A25" s="720" t="s">
        <v>558</v>
      </c>
      <c r="B25" s="721" t="s">
        <v>352</v>
      </c>
      <c r="C25" s="722">
        <v>10.492049999999999</v>
      </c>
      <c r="D25" s="722">
        <v>9.5743000000000009</v>
      </c>
      <c r="E25" s="722"/>
      <c r="F25" s="722">
        <v>30.027100000000001</v>
      </c>
      <c r="G25" s="722">
        <v>11.75987117047425</v>
      </c>
      <c r="H25" s="722">
        <v>18.267228829525749</v>
      </c>
      <c r="I25" s="723">
        <v>2.5533528016352474</v>
      </c>
      <c r="J25" s="724" t="s">
        <v>1</v>
      </c>
    </row>
    <row r="26" spans="1:10" ht="14.4" customHeight="1" x14ac:dyDescent="0.3">
      <c r="A26" s="720" t="s">
        <v>558</v>
      </c>
      <c r="B26" s="721" t="s">
        <v>353</v>
      </c>
      <c r="C26" s="722">
        <v>0</v>
      </c>
      <c r="D26" s="722">
        <v>0</v>
      </c>
      <c r="E26" s="722"/>
      <c r="F26" s="722">
        <v>0</v>
      </c>
      <c r="G26" s="722">
        <v>1.25</v>
      </c>
      <c r="H26" s="722">
        <v>-1.25</v>
      </c>
      <c r="I26" s="723">
        <v>0</v>
      </c>
      <c r="J26" s="724" t="s">
        <v>1</v>
      </c>
    </row>
    <row r="27" spans="1:10" ht="14.4" customHeight="1" x14ac:dyDescent="0.3">
      <c r="A27" s="720" t="s">
        <v>558</v>
      </c>
      <c r="B27" s="721" t="s">
        <v>354</v>
      </c>
      <c r="C27" s="722">
        <v>14.383000000000001</v>
      </c>
      <c r="D27" s="722">
        <v>2.0840000000000001</v>
      </c>
      <c r="E27" s="722"/>
      <c r="F27" s="722">
        <v>6.1339500000000005</v>
      </c>
      <c r="G27" s="722">
        <v>5.1678782139984998</v>
      </c>
      <c r="H27" s="722">
        <v>0.96607178600150068</v>
      </c>
      <c r="I27" s="723">
        <v>1.1869378003886879</v>
      </c>
      <c r="J27" s="724" t="s">
        <v>1</v>
      </c>
    </row>
    <row r="28" spans="1:10" ht="14.4" customHeight="1" x14ac:dyDescent="0.3">
      <c r="A28" s="720" t="s">
        <v>558</v>
      </c>
      <c r="B28" s="721" t="s">
        <v>355</v>
      </c>
      <c r="C28" s="722">
        <v>8.1395</v>
      </c>
      <c r="D28" s="722">
        <v>8.08</v>
      </c>
      <c r="E28" s="722"/>
      <c r="F28" s="722">
        <v>10.46716</v>
      </c>
      <c r="G28" s="722">
        <v>8.5115891872892497</v>
      </c>
      <c r="H28" s="722">
        <v>1.9555708127107501</v>
      </c>
      <c r="I28" s="723">
        <v>1.22975390020363</v>
      </c>
      <c r="J28" s="724" t="s">
        <v>1</v>
      </c>
    </row>
    <row r="29" spans="1:10" ht="14.4" customHeight="1" x14ac:dyDescent="0.3">
      <c r="A29" s="720" t="s">
        <v>558</v>
      </c>
      <c r="B29" s="721" t="s">
        <v>356</v>
      </c>
      <c r="C29" s="722">
        <v>0</v>
      </c>
      <c r="D29" s="722">
        <v>76.669210000000007</v>
      </c>
      <c r="E29" s="722"/>
      <c r="F29" s="722">
        <v>135.29879</v>
      </c>
      <c r="G29" s="722">
        <v>105.65001527287799</v>
      </c>
      <c r="H29" s="722">
        <v>29.648774727122003</v>
      </c>
      <c r="I29" s="723">
        <v>1.2806319966025912</v>
      </c>
      <c r="J29" s="724" t="s">
        <v>1</v>
      </c>
    </row>
    <row r="30" spans="1:10" ht="14.4" customHeight="1" x14ac:dyDescent="0.3">
      <c r="A30" s="720" t="s">
        <v>558</v>
      </c>
      <c r="B30" s="721" t="s">
        <v>357</v>
      </c>
      <c r="C30" s="722">
        <v>0</v>
      </c>
      <c r="D30" s="722">
        <v>1.07114</v>
      </c>
      <c r="E30" s="722"/>
      <c r="F30" s="722">
        <v>0</v>
      </c>
      <c r="G30" s="722">
        <v>0.22454390413475001</v>
      </c>
      <c r="H30" s="722">
        <v>-0.22454390413475001</v>
      </c>
      <c r="I30" s="723">
        <v>0</v>
      </c>
      <c r="J30" s="724" t="s">
        <v>1</v>
      </c>
    </row>
    <row r="31" spans="1:10" ht="14.4" customHeight="1" x14ac:dyDescent="0.3">
      <c r="A31" s="720" t="s">
        <v>558</v>
      </c>
      <c r="B31" s="721" t="s">
        <v>358</v>
      </c>
      <c r="C31" s="722">
        <v>4.1730000000000003E-2</v>
      </c>
      <c r="D31" s="722">
        <v>7.8E-2</v>
      </c>
      <c r="E31" s="722"/>
      <c r="F31" s="722">
        <v>0.3992</v>
      </c>
      <c r="G31" s="722">
        <v>0.12625087410475</v>
      </c>
      <c r="H31" s="722">
        <v>0.27294912589525</v>
      </c>
      <c r="I31" s="723">
        <v>3.1619583058790139</v>
      </c>
      <c r="J31" s="724" t="s">
        <v>1</v>
      </c>
    </row>
    <row r="32" spans="1:10" ht="14.4" customHeight="1" x14ac:dyDescent="0.3">
      <c r="A32" s="720" t="s">
        <v>558</v>
      </c>
      <c r="B32" s="721" t="s">
        <v>560</v>
      </c>
      <c r="C32" s="722">
        <v>89.263230000000007</v>
      </c>
      <c r="D32" s="722">
        <v>159.64029000000002</v>
      </c>
      <c r="E32" s="722"/>
      <c r="F32" s="722">
        <v>268.61183999999997</v>
      </c>
      <c r="G32" s="722">
        <v>230.20404433924477</v>
      </c>
      <c r="H32" s="722">
        <v>38.407795660755198</v>
      </c>
      <c r="I32" s="723">
        <v>1.1668424017961856</v>
      </c>
      <c r="J32" s="724" t="s">
        <v>561</v>
      </c>
    </row>
    <row r="33" spans="1:10" ht="14.4" customHeight="1" x14ac:dyDescent="0.3">
      <c r="A33" s="720" t="s">
        <v>555</v>
      </c>
      <c r="B33" s="721" t="s">
        <v>555</v>
      </c>
      <c r="C33" s="722" t="s">
        <v>555</v>
      </c>
      <c r="D33" s="722" t="s">
        <v>555</v>
      </c>
      <c r="E33" s="722"/>
      <c r="F33" s="722" t="s">
        <v>555</v>
      </c>
      <c r="G33" s="722" t="s">
        <v>555</v>
      </c>
      <c r="H33" s="722" t="s">
        <v>555</v>
      </c>
      <c r="I33" s="723" t="s">
        <v>555</v>
      </c>
      <c r="J33" s="724" t="s">
        <v>562</v>
      </c>
    </row>
    <row r="34" spans="1:10" ht="14.4" customHeight="1" x14ac:dyDescent="0.3">
      <c r="A34" s="720" t="s">
        <v>563</v>
      </c>
      <c r="B34" s="721" t="s">
        <v>564</v>
      </c>
      <c r="C34" s="722" t="s">
        <v>555</v>
      </c>
      <c r="D34" s="722" t="s">
        <v>555</v>
      </c>
      <c r="E34" s="722"/>
      <c r="F34" s="722" t="s">
        <v>555</v>
      </c>
      <c r="G34" s="722" t="s">
        <v>555</v>
      </c>
      <c r="H34" s="722" t="s">
        <v>555</v>
      </c>
      <c r="I34" s="723" t="s">
        <v>555</v>
      </c>
      <c r="J34" s="724" t="s">
        <v>0</v>
      </c>
    </row>
    <row r="35" spans="1:10" ht="14.4" customHeight="1" x14ac:dyDescent="0.3">
      <c r="A35" s="720" t="s">
        <v>563</v>
      </c>
      <c r="B35" s="721" t="s">
        <v>347</v>
      </c>
      <c r="C35" s="722">
        <v>1.3721399999999999</v>
      </c>
      <c r="D35" s="722">
        <v>2.2510599999999998</v>
      </c>
      <c r="E35" s="722"/>
      <c r="F35" s="722">
        <v>7.0034399999999994</v>
      </c>
      <c r="G35" s="722">
        <v>4.5404776315762501</v>
      </c>
      <c r="H35" s="722">
        <v>2.4629623684237494</v>
      </c>
      <c r="I35" s="723">
        <v>1.5424456562224533</v>
      </c>
      <c r="J35" s="724" t="s">
        <v>1</v>
      </c>
    </row>
    <row r="36" spans="1:10" ht="14.4" customHeight="1" x14ac:dyDescent="0.3">
      <c r="A36" s="720" t="s">
        <v>563</v>
      </c>
      <c r="B36" s="721" t="s">
        <v>348</v>
      </c>
      <c r="C36" s="722" t="s">
        <v>555</v>
      </c>
      <c r="D36" s="722" t="s">
        <v>555</v>
      </c>
      <c r="E36" s="722"/>
      <c r="F36" s="722">
        <v>0.32743</v>
      </c>
      <c r="G36" s="722">
        <v>0</v>
      </c>
      <c r="H36" s="722">
        <v>0.32743</v>
      </c>
      <c r="I36" s="723" t="s">
        <v>555</v>
      </c>
      <c r="J36" s="724" t="s">
        <v>1</v>
      </c>
    </row>
    <row r="37" spans="1:10" ht="14.4" customHeight="1" x14ac:dyDescent="0.3">
      <c r="A37" s="720" t="s">
        <v>563</v>
      </c>
      <c r="B37" s="721" t="s">
        <v>350</v>
      </c>
      <c r="C37" s="722">
        <v>12.62293</v>
      </c>
      <c r="D37" s="722">
        <v>27.398580000000003</v>
      </c>
      <c r="E37" s="722"/>
      <c r="F37" s="722">
        <v>52.171300000000002</v>
      </c>
      <c r="G37" s="722">
        <v>51.837934156339003</v>
      </c>
      <c r="H37" s="722">
        <v>0.33336584366099942</v>
      </c>
      <c r="I37" s="723">
        <v>1.0064309245552803</v>
      </c>
      <c r="J37" s="724" t="s">
        <v>1</v>
      </c>
    </row>
    <row r="38" spans="1:10" ht="14.4" customHeight="1" x14ac:dyDescent="0.3">
      <c r="A38" s="720" t="s">
        <v>563</v>
      </c>
      <c r="B38" s="721" t="s">
        <v>351</v>
      </c>
      <c r="C38" s="722">
        <v>43.926180000000002</v>
      </c>
      <c r="D38" s="722">
        <v>59.954860000000004</v>
      </c>
      <c r="E38" s="722"/>
      <c r="F38" s="722">
        <v>65.859690000000001</v>
      </c>
      <c r="G38" s="722">
        <v>69.567780429800493</v>
      </c>
      <c r="H38" s="722">
        <v>-3.7080904298004924</v>
      </c>
      <c r="I38" s="723">
        <v>0.94669816390732409</v>
      </c>
      <c r="J38" s="724" t="s">
        <v>1</v>
      </c>
    </row>
    <row r="39" spans="1:10" ht="14.4" customHeight="1" x14ac:dyDescent="0.3">
      <c r="A39" s="720" t="s">
        <v>563</v>
      </c>
      <c r="B39" s="721" t="s">
        <v>352</v>
      </c>
      <c r="C39" s="722">
        <v>21.149100000000001</v>
      </c>
      <c r="D39" s="722">
        <v>13.625999999999999</v>
      </c>
      <c r="E39" s="722"/>
      <c r="F39" s="722">
        <v>30.65334</v>
      </c>
      <c r="G39" s="722">
        <v>16.89689509352425</v>
      </c>
      <c r="H39" s="722">
        <v>13.75644490647575</v>
      </c>
      <c r="I39" s="723">
        <v>1.8141403985959479</v>
      </c>
      <c r="J39" s="724" t="s">
        <v>1</v>
      </c>
    </row>
    <row r="40" spans="1:10" ht="14.4" customHeight="1" x14ac:dyDescent="0.3">
      <c r="A40" s="720" t="s">
        <v>563</v>
      </c>
      <c r="B40" s="721" t="s">
        <v>354</v>
      </c>
      <c r="C40" s="722">
        <v>3.1959999999999997</v>
      </c>
      <c r="D40" s="722">
        <v>1.82</v>
      </c>
      <c r="E40" s="722"/>
      <c r="F40" s="722">
        <v>5.508</v>
      </c>
      <c r="G40" s="722">
        <v>5.6446171869567499</v>
      </c>
      <c r="H40" s="722">
        <v>-0.13661718695674985</v>
      </c>
      <c r="I40" s="723">
        <v>0.97579690837627808</v>
      </c>
      <c r="J40" s="724" t="s">
        <v>1</v>
      </c>
    </row>
    <row r="41" spans="1:10" ht="14.4" customHeight="1" x14ac:dyDescent="0.3">
      <c r="A41" s="720" t="s">
        <v>563</v>
      </c>
      <c r="B41" s="721" t="s">
        <v>355</v>
      </c>
      <c r="C41" s="722">
        <v>7.9751500000000002</v>
      </c>
      <c r="D41" s="722">
        <v>9.6559999999999988</v>
      </c>
      <c r="E41" s="722"/>
      <c r="F41" s="722">
        <v>9.1080000000000005</v>
      </c>
      <c r="G41" s="722">
        <v>9.7457261826577497</v>
      </c>
      <c r="H41" s="722">
        <v>-0.63772618265774916</v>
      </c>
      <c r="I41" s="723">
        <v>0.93456350294423773</v>
      </c>
      <c r="J41" s="724" t="s">
        <v>1</v>
      </c>
    </row>
    <row r="42" spans="1:10" ht="14.4" customHeight="1" x14ac:dyDescent="0.3">
      <c r="A42" s="720" t="s">
        <v>563</v>
      </c>
      <c r="B42" s="721" t="s">
        <v>356</v>
      </c>
      <c r="C42" s="722">
        <v>0</v>
      </c>
      <c r="D42" s="722">
        <v>0</v>
      </c>
      <c r="E42" s="722"/>
      <c r="F42" s="722">
        <v>108.23878999999999</v>
      </c>
      <c r="G42" s="722">
        <v>35.933335232342003</v>
      </c>
      <c r="H42" s="722">
        <v>72.305454767657992</v>
      </c>
      <c r="I42" s="723">
        <v>3.012211065300141</v>
      </c>
      <c r="J42" s="724" t="s">
        <v>1</v>
      </c>
    </row>
    <row r="43" spans="1:10" ht="14.4" customHeight="1" x14ac:dyDescent="0.3">
      <c r="A43" s="720" t="s">
        <v>563</v>
      </c>
      <c r="B43" s="721" t="s">
        <v>357</v>
      </c>
      <c r="C43" s="722">
        <v>0</v>
      </c>
      <c r="D43" s="722">
        <v>0</v>
      </c>
      <c r="E43" s="722"/>
      <c r="F43" s="722">
        <v>5.1974999999999998</v>
      </c>
      <c r="G43" s="722">
        <v>1.0254560958650001</v>
      </c>
      <c r="H43" s="722">
        <v>4.1720439041350001</v>
      </c>
      <c r="I43" s="723">
        <v>5.0684763793965919</v>
      </c>
      <c r="J43" s="724" t="s">
        <v>1</v>
      </c>
    </row>
    <row r="44" spans="1:10" ht="14.4" customHeight="1" x14ac:dyDescent="0.3">
      <c r="A44" s="720" t="s">
        <v>563</v>
      </c>
      <c r="B44" s="721" t="s">
        <v>358</v>
      </c>
      <c r="C44" s="722">
        <v>6.9599999999999995E-2</v>
      </c>
      <c r="D44" s="722">
        <v>0.15609999999999999</v>
      </c>
      <c r="E44" s="722"/>
      <c r="F44" s="722">
        <v>0.55530000000000002</v>
      </c>
      <c r="G44" s="722">
        <v>0.123652672952</v>
      </c>
      <c r="H44" s="722">
        <v>0.43164732704800002</v>
      </c>
      <c r="I44" s="723">
        <v>4.4908046606930903</v>
      </c>
      <c r="J44" s="724" t="s">
        <v>1</v>
      </c>
    </row>
    <row r="45" spans="1:10" ht="14.4" customHeight="1" x14ac:dyDescent="0.3">
      <c r="A45" s="720" t="s">
        <v>563</v>
      </c>
      <c r="B45" s="721" t="s">
        <v>565</v>
      </c>
      <c r="C45" s="722">
        <v>90.311099999999996</v>
      </c>
      <c r="D45" s="722">
        <v>114.8626</v>
      </c>
      <c r="E45" s="722"/>
      <c r="F45" s="722">
        <v>284.62279000000001</v>
      </c>
      <c r="G45" s="722">
        <v>195.31587468201351</v>
      </c>
      <c r="H45" s="722">
        <v>89.306915317986494</v>
      </c>
      <c r="I45" s="723">
        <v>1.4572435060047411</v>
      </c>
      <c r="J45" s="724" t="s">
        <v>561</v>
      </c>
    </row>
    <row r="46" spans="1:10" ht="14.4" customHeight="1" x14ac:dyDescent="0.3">
      <c r="A46" s="720" t="s">
        <v>555</v>
      </c>
      <c r="B46" s="721" t="s">
        <v>555</v>
      </c>
      <c r="C46" s="722" t="s">
        <v>555</v>
      </c>
      <c r="D46" s="722" t="s">
        <v>555</v>
      </c>
      <c r="E46" s="722"/>
      <c r="F46" s="722" t="s">
        <v>555</v>
      </c>
      <c r="G46" s="722" t="s">
        <v>555</v>
      </c>
      <c r="H46" s="722" t="s">
        <v>555</v>
      </c>
      <c r="I46" s="723" t="s">
        <v>555</v>
      </c>
      <c r="J46" s="724" t="s">
        <v>562</v>
      </c>
    </row>
    <row r="47" spans="1:10" ht="14.4" customHeight="1" x14ac:dyDescent="0.3">
      <c r="A47" s="720" t="s">
        <v>566</v>
      </c>
      <c r="B47" s="721" t="s">
        <v>567</v>
      </c>
      <c r="C47" s="722" t="s">
        <v>555</v>
      </c>
      <c r="D47" s="722" t="s">
        <v>555</v>
      </c>
      <c r="E47" s="722"/>
      <c r="F47" s="722" t="s">
        <v>555</v>
      </c>
      <c r="G47" s="722" t="s">
        <v>555</v>
      </c>
      <c r="H47" s="722" t="s">
        <v>555</v>
      </c>
      <c r="I47" s="723" t="s">
        <v>555</v>
      </c>
      <c r="J47" s="724" t="s">
        <v>0</v>
      </c>
    </row>
    <row r="48" spans="1:10" ht="14.4" customHeight="1" x14ac:dyDescent="0.3">
      <c r="A48" s="720" t="s">
        <v>566</v>
      </c>
      <c r="B48" s="721" t="s">
        <v>350</v>
      </c>
      <c r="C48" s="722">
        <v>6.1226099999999999</v>
      </c>
      <c r="D48" s="722">
        <v>3.9121000000000001</v>
      </c>
      <c r="E48" s="722"/>
      <c r="F48" s="722">
        <v>19.33784</v>
      </c>
      <c r="G48" s="722">
        <v>21.046648388242751</v>
      </c>
      <c r="H48" s="722">
        <v>-1.7088083882427512</v>
      </c>
      <c r="I48" s="723">
        <v>0.91880852681525582</v>
      </c>
      <c r="J48" s="724" t="s">
        <v>1</v>
      </c>
    </row>
    <row r="49" spans="1:10" ht="14.4" customHeight="1" x14ac:dyDescent="0.3">
      <c r="A49" s="720" t="s">
        <v>566</v>
      </c>
      <c r="B49" s="721" t="s">
        <v>351</v>
      </c>
      <c r="C49" s="722">
        <v>117.56944000000001</v>
      </c>
      <c r="D49" s="722">
        <v>111.5913</v>
      </c>
      <c r="E49" s="722"/>
      <c r="F49" s="722">
        <v>284.01180999999997</v>
      </c>
      <c r="G49" s="722">
        <v>135.85423654593751</v>
      </c>
      <c r="H49" s="722">
        <v>148.15757345406246</v>
      </c>
      <c r="I49" s="723">
        <v>2.0905627768477042</v>
      </c>
      <c r="J49" s="724" t="s">
        <v>1</v>
      </c>
    </row>
    <row r="50" spans="1:10" ht="14.4" customHeight="1" x14ac:dyDescent="0.3">
      <c r="A50" s="720" t="s">
        <v>566</v>
      </c>
      <c r="B50" s="721" t="s">
        <v>352</v>
      </c>
      <c r="C50" s="722">
        <v>11.58295</v>
      </c>
      <c r="D50" s="722">
        <v>13.875</v>
      </c>
      <c r="E50" s="722"/>
      <c r="F50" s="722">
        <v>192.63414</v>
      </c>
      <c r="G50" s="722">
        <v>15.991222907530499</v>
      </c>
      <c r="H50" s="722">
        <v>176.6429170924695</v>
      </c>
      <c r="I50" s="723">
        <v>12.046241936211507</v>
      </c>
      <c r="J50" s="724" t="s">
        <v>1</v>
      </c>
    </row>
    <row r="51" spans="1:10" ht="14.4" customHeight="1" x14ac:dyDescent="0.3">
      <c r="A51" s="720" t="s">
        <v>566</v>
      </c>
      <c r="B51" s="721" t="s">
        <v>353</v>
      </c>
      <c r="C51" s="722">
        <v>0</v>
      </c>
      <c r="D51" s="722" t="s">
        <v>555</v>
      </c>
      <c r="E51" s="722"/>
      <c r="F51" s="722" t="s">
        <v>555</v>
      </c>
      <c r="G51" s="722" t="s">
        <v>555</v>
      </c>
      <c r="H51" s="722" t="s">
        <v>555</v>
      </c>
      <c r="I51" s="723" t="s">
        <v>555</v>
      </c>
      <c r="J51" s="724" t="s">
        <v>1</v>
      </c>
    </row>
    <row r="52" spans="1:10" ht="14.4" customHeight="1" x14ac:dyDescent="0.3">
      <c r="A52" s="720" t="s">
        <v>566</v>
      </c>
      <c r="B52" s="721" t="s">
        <v>354</v>
      </c>
      <c r="C52" s="722">
        <v>34.329000000000001</v>
      </c>
      <c r="D52" s="722">
        <v>30.73696</v>
      </c>
      <c r="E52" s="722"/>
      <c r="F52" s="722">
        <v>44.832929999999998</v>
      </c>
      <c r="G52" s="722">
        <v>51.097758133166494</v>
      </c>
      <c r="H52" s="722">
        <v>-6.2648281331664961</v>
      </c>
      <c r="I52" s="723">
        <v>0.8773952446829536</v>
      </c>
      <c r="J52" s="724" t="s">
        <v>1</v>
      </c>
    </row>
    <row r="53" spans="1:10" ht="14.4" customHeight="1" x14ac:dyDescent="0.3">
      <c r="A53" s="720" t="s">
        <v>566</v>
      </c>
      <c r="B53" s="721" t="s">
        <v>355</v>
      </c>
      <c r="C53" s="722">
        <v>4.4930000000000003</v>
      </c>
      <c r="D53" s="722">
        <v>3.9090000000000003</v>
      </c>
      <c r="E53" s="722"/>
      <c r="F53" s="722">
        <v>5.4504000000000001</v>
      </c>
      <c r="G53" s="722">
        <v>5.35000619199025</v>
      </c>
      <c r="H53" s="722">
        <v>0.10039380800975017</v>
      </c>
      <c r="I53" s="723">
        <v>1.0187651760403669</v>
      </c>
      <c r="J53" s="724" t="s">
        <v>1</v>
      </c>
    </row>
    <row r="54" spans="1:10" ht="14.4" customHeight="1" x14ac:dyDescent="0.3">
      <c r="A54" s="720" t="s">
        <v>566</v>
      </c>
      <c r="B54" s="721" t="s">
        <v>356</v>
      </c>
      <c r="C54" s="722">
        <v>0</v>
      </c>
      <c r="D54" s="722">
        <v>0</v>
      </c>
      <c r="E54" s="722"/>
      <c r="F54" s="722">
        <v>67.6494</v>
      </c>
      <c r="G54" s="722">
        <v>12.683326141342999</v>
      </c>
      <c r="H54" s="722">
        <v>54.966073858656998</v>
      </c>
      <c r="I54" s="723">
        <v>5.3337270717566527</v>
      </c>
      <c r="J54" s="724" t="s">
        <v>1</v>
      </c>
    </row>
    <row r="55" spans="1:10" ht="14.4" customHeight="1" x14ac:dyDescent="0.3">
      <c r="A55" s="720" t="s">
        <v>566</v>
      </c>
      <c r="B55" s="721" t="s">
        <v>358</v>
      </c>
      <c r="C55" s="722" t="s">
        <v>555</v>
      </c>
      <c r="D55" s="722">
        <v>6.2440000000000002E-2</v>
      </c>
      <c r="E55" s="722"/>
      <c r="F55" s="722">
        <v>7.8049999999999994E-2</v>
      </c>
      <c r="G55" s="722">
        <v>1.8820380506750001E-2</v>
      </c>
      <c r="H55" s="722">
        <v>5.9229619493249994E-2</v>
      </c>
      <c r="I55" s="723">
        <v>4.1471000000242855</v>
      </c>
      <c r="J55" s="724" t="s">
        <v>1</v>
      </c>
    </row>
    <row r="56" spans="1:10" ht="14.4" customHeight="1" x14ac:dyDescent="0.3">
      <c r="A56" s="720" t="s">
        <v>566</v>
      </c>
      <c r="B56" s="721" t="s">
        <v>568</v>
      </c>
      <c r="C56" s="722">
        <v>174.09700000000001</v>
      </c>
      <c r="D56" s="722">
        <v>164.08680000000001</v>
      </c>
      <c r="E56" s="722"/>
      <c r="F56" s="722">
        <v>613.99456999999995</v>
      </c>
      <c r="G56" s="722">
        <v>242.04201868871726</v>
      </c>
      <c r="H56" s="722">
        <v>371.95255131128272</v>
      </c>
      <c r="I56" s="723">
        <v>2.5367271902885564</v>
      </c>
      <c r="J56" s="724" t="s">
        <v>561</v>
      </c>
    </row>
    <row r="57" spans="1:10" ht="14.4" customHeight="1" x14ac:dyDescent="0.3">
      <c r="A57" s="720" t="s">
        <v>555</v>
      </c>
      <c r="B57" s="721" t="s">
        <v>555</v>
      </c>
      <c r="C57" s="722" t="s">
        <v>555</v>
      </c>
      <c r="D57" s="722" t="s">
        <v>555</v>
      </c>
      <c r="E57" s="722"/>
      <c r="F57" s="722" t="s">
        <v>555</v>
      </c>
      <c r="G57" s="722" t="s">
        <v>555</v>
      </c>
      <c r="H57" s="722" t="s">
        <v>555</v>
      </c>
      <c r="I57" s="723" t="s">
        <v>555</v>
      </c>
      <c r="J57" s="724" t="s">
        <v>562</v>
      </c>
    </row>
    <row r="58" spans="1:10" ht="14.4" customHeight="1" x14ac:dyDescent="0.3">
      <c r="A58" s="720" t="s">
        <v>569</v>
      </c>
      <c r="B58" s="721" t="s">
        <v>570</v>
      </c>
      <c r="C58" s="722" t="s">
        <v>555</v>
      </c>
      <c r="D58" s="722" t="s">
        <v>555</v>
      </c>
      <c r="E58" s="722"/>
      <c r="F58" s="722" t="s">
        <v>555</v>
      </c>
      <c r="G58" s="722" t="s">
        <v>555</v>
      </c>
      <c r="H58" s="722" t="s">
        <v>555</v>
      </c>
      <c r="I58" s="723" t="s">
        <v>555</v>
      </c>
      <c r="J58" s="724" t="s">
        <v>0</v>
      </c>
    </row>
    <row r="59" spans="1:10" ht="14.4" customHeight="1" x14ac:dyDescent="0.3">
      <c r="A59" s="720" t="s">
        <v>569</v>
      </c>
      <c r="B59" s="721" t="s">
        <v>350</v>
      </c>
      <c r="C59" s="722">
        <v>0.1502</v>
      </c>
      <c r="D59" s="722">
        <v>0</v>
      </c>
      <c r="E59" s="722"/>
      <c r="F59" s="722">
        <v>1.84036</v>
      </c>
      <c r="G59" s="722">
        <v>0.46860246701875008</v>
      </c>
      <c r="H59" s="722">
        <v>1.3717575329812499</v>
      </c>
      <c r="I59" s="723">
        <v>3.92733741183305</v>
      </c>
      <c r="J59" s="724" t="s">
        <v>1</v>
      </c>
    </row>
    <row r="60" spans="1:10" ht="14.4" customHeight="1" x14ac:dyDescent="0.3">
      <c r="A60" s="720" t="s">
        <v>569</v>
      </c>
      <c r="B60" s="721" t="s">
        <v>351</v>
      </c>
      <c r="C60" s="722">
        <v>21.871000000000002</v>
      </c>
      <c r="D60" s="722">
        <v>0</v>
      </c>
      <c r="E60" s="722"/>
      <c r="F60" s="722">
        <v>52.944400000000002</v>
      </c>
      <c r="G60" s="722">
        <v>33.939986926489247</v>
      </c>
      <c r="H60" s="722">
        <v>19.004413073510754</v>
      </c>
      <c r="I60" s="723">
        <v>1.5599416733622347</v>
      </c>
      <c r="J60" s="724" t="s">
        <v>1</v>
      </c>
    </row>
    <row r="61" spans="1:10" ht="14.4" customHeight="1" x14ac:dyDescent="0.3">
      <c r="A61" s="720" t="s">
        <v>569</v>
      </c>
      <c r="B61" s="721" t="s">
        <v>352</v>
      </c>
      <c r="C61" s="722" t="s">
        <v>555</v>
      </c>
      <c r="D61" s="722" t="s">
        <v>555</v>
      </c>
      <c r="E61" s="722"/>
      <c r="F61" s="722">
        <v>0.30734</v>
      </c>
      <c r="G61" s="722">
        <v>0</v>
      </c>
      <c r="H61" s="722">
        <v>0.30734</v>
      </c>
      <c r="I61" s="723" t="s">
        <v>555</v>
      </c>
      <c r="J61" s="724" t="s">
        <v>1</v>
      </c>
    </row>
    <row r="62" spans="1:10" ht="14.4" customHeight="1" x14ac:dyDescent="0.3">
      <c r="A62" s="720" t="s">
        <v>569</v>
      </c>
      <c r="B62" s="721" t="s">
        <v>355</v>
      </c>
      <c r="C62" s="722">
        <v>0</v>
      </c>
      <c r="D62" s="722">
        <v>0</v>
      </c>
      <c r="E62" s="722"/>
      <c r="F62" s="722">
        <v>0.27588000000000001</v>
      </c>
      <c r="G62" s="722">
        <v>0.16457328193750001</v>
      </c>
      <c r="H62" s="722">
        <v>0.1113067180625</v>
      </c>
      <c r="I62" s="723">
        <v>1.6763352881591738</v>
      </c>
      <c r="J62" s="724" t="s">
        <v>1</v>
      </c>
    </row>
    <row r="63" spans="1:10" ht="14.4" customHeight="1" x14ac:dyDescent="0.3">
      <c r="A63" s="720" t="s">
        <v>569</v>
      </c>
      <c r="B63" s="721" t="s">
        <v>358</v>
      </c>
      <c r="C63" s="722">
        <v>0</v>
      </c>
      <c r="D63" s="722">
        <v>0</v>
      </c>
      <c r="E63" s="722"/>
      <c r="F63" s="722" t="s">
        <v>555</v>
      </c>
      <c r="G63" s="722" t="s">
        <v>555</v>
      </c>
      <c r="H63" s="722" t="s">
        <v>555</v>
      </c>
      <c r="I63" s="723" t="s">
        <v>555</v>
      </c>
      <c r="J63" s="724" t="s">
        <v>1</v>
      </c>
    </row>
    <row r="64" spans="1:10" ht="14.4" customHeight="1" x14ac:dyDescent="0.3">
      <c r="A64" s="720" t="s">
        <v>569</v>
      </c>
      <c r="B64" s="721" t="s">
        <v>571</v>
      </c>
      <c r="C64" s="722">
        <v>22.021200000000004</v>
      </c>
      <c r="D64" s="722">
        <v>0</v>
      </c>
      <c r="E64" s="722"/>
      <c r="F64" s="722">
        <v>55.367980000000003</v>
      </c>
      <c r="G64" s="722">
        <v>34.573162675445495</v>
      </c>
      <c r="H64" s="722">
        <v>20.794817324554508</v>
      </c>
      <c r="I64" s="723">
        <v>1.6014728105659646</v>
      </c>
      <c r="J64" s="724" t="s">
        <v>561</v>
      </c>
    </row>
    <row r="65" spans="1:10" ht="14.4" customHeight="1" x14ac:dyDescent="0.3">
      <c r="A65" s="720" t="s">
        <v>555</v>
      </c>
      <c r="B65" s="721" t="s">
        <v>555</v>
      </c>
      <c r="C65" s="722" t="s">
        <v>555</v>
      </c>
      <c r="D65" s="722" t="s">
        <v>555</v>
      </c>
      <c r="E65" s="722"/>
      <c r="F65" s="722" t="s">
        <v>555</v>
      </c>
      <c r="G65" s="722" t="s">
        <v>555</v>
      </c>
      <c r="H65" s="722" t="s">
        <v>555</v>
      </c>
      <c r="I65" s="723" t="s">
        <v>555</v>
      </c>
      <c r="J65" s="724" t="s">
        <v>562</v>
      </c>
    </row>
    <row r="66" spans="1:10" ht="14.4" customHeight="1" x14ac:dyDescent="0.3">
      <c r="A66" s="720" t="s">
        <v>572</v>
      </c>
      <c r="B66" s="721" t="s">
        <v>573</v>
      </c>
      <c r="C66" s="722" t="s">
        <v>555</v>
      </c>
      <c r="D66" s="722" t="s">
        <v>555</v>
      </c>
      <c r="E66" s="722"/>
      <c r="F66" s="722" t="s">
        <v>555</v>
      </c>
      <c r="G66" s="722" t="s">
        <v>555</v>
      </c>
      <c r="H66" s="722" t="s">
        <v>555</v>
      </c>
      <c r="I66" s="723" t="s">
        <v>555</v>
      </c>
      <c r="J66" s="724" t="s">
        <v>0</v>
      </c>
    </row>
    <row r="67" spans="1:10" ht="14.4" customHeight="1" x14ac:dyDescent="0.3">
      <c r="A67" s="720" t="s">
        <v>572</v>
      </c>
      <c r="B67" s="721" t="s">
        <v>348</v>
      </c>
      <c r="C67" s="722">
        <v>0</v>
      </c>
      <c r="D67" s="722">
        <v>0</v>
      </c>
      <c r="E67" s="722"/>
      <c r="F67" s="722">
        <v>9.9220000000000003E-2</v>
      </c>
      <c r="G67" s="722">
        <v>0</v>
      </c>
      <c r="H67" s="722">
        <v>9.9220000000000003E-2</v>
      </c>
      <c r="I67" s="723" t="s">
        <v>555</v>
      </c>
      <c r="J67" s="724" t="s">
        <v>1</v>
      </c>
    </row>
    <row r="68" spans="1:10" ht="14.4" customHeight="1" x14ac:dyDescent="0.3">
      <c r="A68" s="720" t="s">
        <v>572</v>
      </c>
      <c r="B68" s="721" t="s">
        <v>350</v>
      </c>
      <c r="C68" s="722">
        <v>7.4296500000000005</v>
      </c>
      <c r="D68" s="722">
        <v>8.7799699999999987</v>
      </c>
      <c r="E68" s="722"/>
      <c r="F68" s="722">
        <v>27.504359999999998</v>
      </c>
      <c r="G68" s="722">
        <v>19.127047474241252</v>
      </c>
      <c r="H68" s="722">
        <v>8.3773125257587466</v>
      </c>
      <c r="I68" s="723">
        <v>1.4379825238077455</v>
      </c>
      <c r="J68" s="724" t="s">
        <v>1</v>
      </c>
    </row>
    <row r="69" spans="1:10" ht="14.4" customHeight="1" x14ac:dyDescent="0.3">
      <c r="A69" s="720" t="s">
        <v>572</v>
      </c>
      <c r="B69" s="721" t="s">
        <v>351</v>
      </c>
      <c r="C69" s="722">
        <v>1.16151</v>
      </c>
      <c r="D69" s="722">
        <v>2.54515</v>
      </c>
      <c r="E69" s="722"/>
      <c r="F69" s="722">
        <v>5.5867199999999997</v>
      </c>
      <c r="G69" s="722">
        <v>15.465002354891748</v>
      </c>
      <c r="H69" s="722">
        <v>-9.8782823548917484</v>
      </c>
      <c r="I69" s="723">
        <v>0.36124921754265749</v>
      </c>
      <c r="J69" s="724" t="s">
        <v>1</v>
      </c>
    </row>
    <row r="70" spans="1:10" ht="14.4" customHeight="1" x14ac:dyDescent="0.3">
      <c r="A70" s="720" t="s">
        <v>572</v>
      </c>
      <c r="B70" s="721" t="s">
        <v>352</v>
      </c>
      <c r="C70" s="722" t="s">
        <v>555</v>
      </c>
      <c r="D70" s="722" t="s">
        <v>555</v>
      </c>
      <c r="E70" s="722"/>
      <c r="F70" s="722">
        <v>0.32669999999999999</v>
      </c>
      <c r="G70" s="722">
        <v>0</v>
      </c>
      <c r="H70" s="722">
        <v>0.32669999999999999</v>
      </c>
      <c r="I70" s="723" t="s">
        <v>555</v>
      </c>
      <c r="J70" s="724" t="s">
        <v>1</v>
      </c>
    </row>
    <row r="71" spans="1:10" ht="14.4" customHeight="1" x14ac:dyDescent="0.3">
      <c r="A71" s="720" t="s">
        <v>572</v>
      </c>
      <c r="B71" s="721" t="s">
        <v>354</v>
      </c>
      <c r="C71" s="722">
        <v>0</v>
      </c>
      <c r="D71" s="722">
        <v>0</v>
      </c>
      <c r="E71" s="722"/>
      <c r="F71" s="722">
        <v>9.6000000000000002E-2</v>
      </c>
      <c r="G71" s="722">
        <v>15.24305269304925</v>
      </c>
      <c r="H71" s="722">
        <v>-15.14705269304925</v>
      </c>
      <c r="I71" s="723">
        <v>6.2979510688023462E-3</v>
      </c>
      <c r="J71" s="724" t="s">
        <v>1</v>
      </c>
    </row>
    <row r="72" spans="1:10" ht="14.4" customHeight="1" x14ac:dyDescent="0.3">
      <c r="A72" s="720" t="s">
        <v>572</v>
      </c>
      <c r="B72" s="721" t="s">
        <v>355</v>
      </c>
      <c r="C72" s="722">
        <v>2.8769999999999998</v>
      </c>
      <c r="D72" s="722">
        <v>6.2911999999999999</v>
      </c>
      <c r="E72" s="722"/>
      <c r="F72" s="722">
        <v>8.0498000000000012</v>
      </c>
      <c r="G72" s="722">
        <v>4.38458897157125</v>
      </c>
      <c r="H72" s="722">
        <v>3.6652110284287511</v>
      </c>
      <c r="I72" s="723">
        <v>1.83593035794078</v>
      </c>
      <c r="J72" s="724" t="s">
        <v>1</v>
      </c>
    </row>
    <row r="73" spans="1:10" ht="14.4" customHeight="1" x14ac:dyDescent="0.3">
      <c r="A73" s="720" t="s">
        <v>572</v>
      </c>
      <c r="B73" s="721" t="s">
        <v>358</v>
      </c>
      <c r="C73" s="722">
        <v>0</v>
      </c>
      <c r="D73" s="722">
        <v>0.46829999999999999</v>
      </c>
      <c r="E73" s="722"/>
      <c r="F73" s="722">
        <v>0</v>
      </c>
      <c r="G73" s="722">
        <v>0.23127607243600001</v>
      </c>
      <c r="H73" s="722">
        <v>-0.23127607243600001</v>
      </c>
      <c r="I73" s="723">
        <v>0</v>
      </c>
      <c r="J73" s="724" t="s">
        <v>1</v>
      </c>
    </row>
    <row r="74" spans="1:10" ht="14.4" customHeight="1" x14ac:dyDescent="0.3">
      <c r="A74" s="720" t="s">
        <v>572</v>
      </c>
      <c r="B74" s="721" t="s">
        <v>574</v>
      </c>
      <c r="C74" s="722">
        <v>11.468160000000001</v>
      </c>
      <c r="D74" s="722">
        <v>18.084619999999997</v>
      </c>
      <c r="E74" s="722"/>
      <c r="F74" s="722">
        <v>41.66279999999999</v>
      </c>
      <c r="G74" s="722">
        <v>54.450967566189505</v>
      </c>
      <c r="H74" s="722">
        <v>-12.788167566189514</v>
      </c>
      <c r="I74" s="723">
        <v>0.76514342833955207</v>
      </c>
      <c r="J74" s="724" t="s">
        <v>561</v>
      </c>
    </row>
    <row r="75" spans="1:10" ht="14.4" customHeight="1" x14ac:dyDescent="0.3">
      <c r="A75" s="720" t="s">
        <v>555</v>
      </c>
      <c r="B75" s="721" t="s">
        <v>555</v>
      </c>
      <c r="C75" s="722" t="s">
        <v>555</v>
      </c>
      <c r="D75" s="722" t="s">
        <v>555</v>
      </c>
      <c r="E75" s="722"/>
      <c r="F75" s="722" t="s">
        <v>555</v>
      </c>
      <c r="G75" s="722" t="s">
        <v>555</v>
      </c>
      <c r="H75" s="722" t="s">
        <v>555</v>
      </c>
      <c r="I75" s="723" t="s">
        <v>555</v>
      </c>
      <c r="J75" s="724" t="s">
        <v>562</v>
      </c>
    </row>
    <row r="76" spans="1:10" ht="14.4" customHeight="1" x14ac:dyDescent="0.3">
      <c r="A76" s="720" t="s">
        <v>575</v>
      </c>
      <c r="B76" s="721" t="s">
        <v>576</v>
      </c>
      <c r="C76" s="722" t="s">
        <v>555</v>
      </c>
      <c r="D76" s="722" t="s">
        <v>555</v>
      </c>
      <c r="E76" s="722"/>
      <c r="F76" s="722" t="s">
        <v>555</v>
      </c>
      <c r="G76" s="722" t="s">
        <v>555</v>
      </c>
      <c r="H76" s="722" t="s">
        <v>555</v>
      </c>
      <c r="I76" s="723" t="s">
        <v>555</v>
      </c>
      <c r="J76" s="724" t="s">
        <v>0</v>
      </c>
    </row>
    <row r="77" spans="1:10" ht="14.4" customHeight="1" x14ac:dyDescent="0.3">
      <c r="A77" s="720" t="s">
        <v>575</v>
      </c>
      <c r="B77" s="721" t="s">
        <v>354</v>
      </c>
      <c r="C77" s="722" t="s">
        <v>555</v>
      </c>
      <c r="D77" s="722" t="s">
        <v>555</v>
      </c>
      <c r="E77" s="722"/>
      <c r="F77" s="722">
        <v>17.783940000000001</v>
      </c>
      <c r="G77" s="722">
        <v>0</v>
      </c>
      <c r="H77" s="722">
        <v>17.783940000000001</v>
      </c>
      <c r="I77" s="723" t="s">
        <v>555</v>
      </c>
      <c r="J77" s="724" t="s">
        <v>1</v>
      </c>
    </row>
    <row r="78" spans="1:10" ht="14.4" customHeight="1" x14ac:dyDescent="0.3">
      <c r="A78" s="720" t="s">
        <v>575</v>
      </c>
      <c r="B78" s="721" t="s">
        <v>577</v>
      </c>
      <c r="C78" s="722" t="s">
        <v>555</v>
      </c>
      <c r="D78" s="722" t="s">
        <v>555</v>
      </c>
      <c r="E78" s="722"/>
      <c r="F78" s="722">
        <v>17.783940000000001</v>
      </c>
      <c r="G78" s="722">
        <v>0</v>
      </c>
      <c r="H78" s="722">
        <v>17.783940000000001</v>
      </c>
      <c r="I78" s="723" t="s">
        <v>555</v>
      </c>
      <c r="J78" s="724" t="s">
        <v>561</v>
      </c>
    </row>
    <row r="79" spans="1:10" ht="14.4" customHeight="1" x14ac:dyDescent="0.3">
      <c r="A79" s="720" t="s">
        <v>555</v>
      </c>
      <c r="B79" s="721" t="s">
        <v>555</v>
      </c>
      <c r="C79" s="722" t="s">
        <v>555</v>
      </c>
      <c r="D79" s="722" t="s">
        <v>555</v>
      </c>
      <c r="E79" s="722"/>
      <c r="F79" s="722" t="s">
        <v>555</v>
      </c>
      <c r="G79" s="722" t="s">
        <v>555</v>
      </c>
      <c r="H79" s="722" t="s">
        <v>555</v>
      </c>
      <c r="I79" s="723" t="s">
        <v>555</v>
      </c>
      <c r="J79" s="724" t="s">
        <v>562</v>
      </c>
    </row>
    <row r="80" spans="1:10" ht="14.4" customHeight="1" x14ac:dyDescent="0.3">
      <c r="A80" s="720" t="s">
        <v>4838</v>
      </c>
      <c r="B80" s="721" t="s">
        <v>4839</v>
      </c>
      <c r="C80" s="722" t="s">
        <v>555</v>
      </c>
      <c r="D80" s="722" t="s">
        <v>555</v>
      </c>
      <c r="E80" s="722"/>
      <c r="F80" s="722" t="s">
        <v>555</v>
      </c>
      <c r="G80" s="722" t="s">
        <v>555</v>
      </c>
      <c r="H80" s="722" t="s">
        <v>555</v>
      </c>
      <c r="I80" s="723" t="s">
        <v>555</v>
      </c>
      <c r="J80" s="724" t="s">
        <v>0</v>
      </c>
    </row>
    <row r="81" spans="1:10" ht="14.4" customHeight="1" x14ac:dyDescent="0.3">
      <c r="A81" s="720" t="s">
        <v>4838</v>
      </c>
      <c r="B81" s="721" t="s">
        <v>347</v>
      </c>
      <c r="C81" s="722">
        <v>0</v>
      </c>
      <c r="D81" s="722" t="s">
        <v>555</v>
      </c>
      <c r="E81" s="722"/>
      <c r="F81" s="722" t="s">
        <v>555</v>
      </c>
      <c r="G81" s="722" t="s">
        <v>555</v>
      </c>
      <c r="H81" s="722" t="s">
        <v>555</v>
      </c>
      <c r="I81" s="723" t="s">
        <v>555</v>
      </c>
      <c r="J81" s="724" t="s">
        <v>1</v>
      </c>
    </row>
    <row r="82" spans="1:10" ht="14.4" customHeight="1" x14ac:dyDescent="0.3">
      <c r="A82" s="720" t="s">
        <v>4838</v>
      </c>
      <c r="B82" s="721" t="s">
        <v>4840</v>
      </c>
      <c r="C82" s="722">
        <v>0</v>
      </c>
      <c r="D82" s="722" t="s">
        <v>555</v>
      </c>
      <c r="E82" s="722"/>
      <c r="F82" s="722" t="s">
        <v>555</v>
      </c>
      <c r="G82" s="722" t="s">
        <v>555</v>
      </c>
      <c r="H82" s="722" t="s">
        <v>555</v>
      </c>
      <c r="I82" s="723" t="s">
        <v>555</v>
      </c>
      <c r="J82" s="724" t="s">
        <v>561</v>
      </c>
    </row>
    <row r="83" spans="1:10" ht="14.4" customHeight="1" x14ac:dyDescent="0.3">
      <c r="A83" s="720" t="s">
        <v>555</v>
      </c>
      <c r="B83" s="721" t="s">
        <v>555</v>
      </c>
      <c r="C83" s="722" t="s">
        <v>555</v>
      </c>
      <c r="D83" s="722" t="s">
        <v>555</v>
      </c>
      <c r="E83" s="722"/>
      <c r="F83" s="722" t="s">
        <v>555</v>
      </c>
      <c r="G83" s="722" t="s">
        <v>555</v>
      </c>
      <c r="H83" s="722" t="s">
        <v>555</v>
      </c>
      <c r="I83" s="723" t="s">
        <v>555</v>
      </c>
      <c r="J83" s="724" t="s">
        <v>562</v>
      </c>
    </row>
    <row r="84" spans="1:10" ht="14.4" customHeight="1" x14ac:dyDescent="0.3">
      <c r="A84" s="720" t="s">
        <v>553</v>
      </c>
      <c r="B84" s="721" t="s">
        <v>556</v>
      </c>
      <c r="C84" s="722">
        <v>387.16068999999999</v>
      </c>
      <c r="D84" s="722">
        <v>456.67430999999993</v>
      </c>
      <c r="E84" s="722"/>
      <c r="F84" s="722">
        <v>1282.0439200000001</v>
      </c>
      <c r="G84" s="722">
        <v>756.58606795161052</v>
      </c>
      <c r="H84" s="722">
        <v>525.45785204838955</v>
      </c>
      <c r="I84" s="723">
        <v>1.6945116680128938</v>
      </c>
      <c r="J84" s="724" t="s">
        <v>557</v>
      </c>
    </row>
  </sheetData>
  <mergeCells count="3">
    <mergeCell ref="A1:I1"/>
    <mergeCell ref="F3:I3"/>
    <mergeCell ref="C4:D4"/>
  </mergeCells>
  <conditionalFormatting sqref="F18 F85:F65537">
    <cfRule type="cellIs" dxfId="46" priority="18" stopIfTrue="1" operator="greaterThan">
      <formula>1</formula>
    </cfRule>
  </conditionalFormatting>
  <conditionalFormatting sqref="H5:H17">
    <cfRule type="expression" dxfId="45" priority="14">
      <formula>$H5&gt;0</formula>
    </cfRule>
  </conditionalFormatting>
  <conditionalFormatting sqref="I5:I17">
    <cfRule type="expression" dxfId="44" priority="15">
      <formula>$I5&gt;1</formula>
    </cfRule>
  </conditionalFormatting>
  <conditionalFormatting sqref="B5:B17">
    <cfRule type="expression" dxfId="43" priority="11">
      <formula>OR($J5="NS",$J5="SumaNS",$J5="Účet")</formula>
    </cfRule>
  </conditionalFormatting>
  <conditionalFormatting sqref="F5:I17 B5:D17">
    <cfRule type="expression" dxfId="42" priority="17">
      <formula>AND($J5&lt;&gt;"",$J5&lt;&gt;"mezeraKL")</formula>
    </cfRule>
  </conditionalFormatting>
  <conditionalFormatting sqref="B5:D17 F5:I17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40" priority="13">
      <formula>OR($J5="SumaNS",$J5="NS")</formula>
    </cfRule>
  </conditionalFormatting>
  <conditionalFormatting sqref="A5:A17">
    <cfRule type="expression" dxfId="39" priority="9">
      <formula>AND($J5&lt;&gt;"mezeraKL",$J5&lt;&gt;"")</formula>
    </cfRule>
  </conditionalFormatting>
  <conditionalFormatting sqref="A5:A17">
    <cfRule type="expression" dxfId="38" priority="10">
      <formula>AND($J5&lt;&gt;"",$J5&lt;&gt;"mezeraKL")</formula>
    </cfRule>
  </conditionalFormatting>
  <conditionalFormatting sqref="H19:H84">
    <cfRule type="expression" dxfId="37" priority="5">
      <formula>$H19&gt;0</formula>
    </cfRule>
  </conditionalFormatting>
  <conditionalFormatting sqref="A19:A84">
    <cfRule type="expression" dxfId="36" priority="2">
      <formula>AND($J19&lt;&gt;"mezeraKL",$J19&lt;&gt;"")</formula>
    </cfRule>
  </conditionalFormatting>
  <conditionalFormatting sqref="I19:I84">
    <cfRule type="expression" dxfId="35" priority="6">
      <formula>$I19&gt;1</formula>
    </cfRule>
  </conditionalFormatting>
  <conditionalFormatting sqref="B19:B84">
    <cfRule type="expression" dxfId="34" priority="1">
      <formula>OR($J19="NS",$J19="SumaNS",$J19="Účet")</formula>
    </cfRule>
  </conditionalFormatting>
  <conditionalFormatting sqref="A19:D84 F19:I84">
    <cfRule type="expression" dxfId="33" priority="8">
      <formula>AND($J19&lt;&gt;"",$J19&lt;&gt;"mezeraKL")</formula>
    </cfRule>
  </conditionalFormatting>
  <conditionalFormatting sqref="B19:D84 F19:I84">
    <cfRule type="expression" dxfId="3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84 F19:I84">
    <cfRule type="expression" dxfId="3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74" t="s">
        <v>5227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</row>
    <row r="2" spans="1:11" ht="14.4" customHeight="1" thickBot="1" x14ac:dyDescent="0.35">
      <c r="A2" s="374" t="s">
        <v>323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70"/>
      <c r="D3" s="571"/>
      <c r="E3" s="571"/>
      <c r="F3" s="571"/>
      <c r="G3" s="571"/>
      <c r="H3" s="260" t="s">
        <v>159</v>
      </c>
      <c r="I3" s="203">
        <f>IF(J3&lt;&gt;0,K3/J3,0)</f>
        <v>5.0939456657290343</v>
      </c>
      <c r="J3" s="203">
        <f>SUBTOTAL(9,J5:J1048576)</f>
        <v>178819</v>
      </c>
      <c r="K3" s="204">
        <f>SUBTOTAL(9,K5:K1048576)</f>
        <v>910894.27000000014</v>
      </c>
    </row>
    <row r="4" spans="1:11" s="330" customFormat="1" ht="14.4" customHeight="1" thickBot="1" x14ac:dyDescent="0.35">
      <c r="A4" s="828" t="s">
        <v>4</v>
      </c>
      <c r="B4" s="829" t="s">
        <v>5</v>
      </c>
      <c r="C4" s="829" t="s">
        <v>0</v>
      </c>
      <c r="D4" s="829" t="s">
        <v>6</v>
      </c>
      <c r="E4" s="829" t="s">
        <v>7</v>
      </c>
      <c r="F4" s="829" t="s">
        <v>1</v>
      </c>
      <c r="G4" s="829" t="s">
        <v>90</v>
      </c>
      <c r="H4" s="727" t="s">
        <v>11</v>
      </c>
      <c r="I4" s="728" t="s">
        <v>184</v>
      </c>
      <c r="J4" s="728" t="s">
        <v>13</v>
      </c>
      <c r="K4" s="729" t="s">
        <v>201</v>
      </c>
    </row>
    <row r="5" spans="1:11" ht="14.4" customHeight="1" x14ac:dyDescent="0.3">
      <c r="A5" s="811" t="s">
        <v>553</v>
      </c>
      <c r="B5" s="812" t="s">
        <v>2715</v>
      </c>
      <c r="C5" s="815" t="s">
        <v>558</v>
      </c>
      <c r="D5" s="830" t="s">
        <v>559</v>
      </c>
      <c r="E5" s="815" t="s">
        <v>5207</v>
      </c>
      <c r="F5" s="830" t="s">
        <v>5208</v>
      </c>
      <c r="G5" s="815" t="s">
        <v>4841</v>
      </c>
      <c r="H5" s="815" t="s">
        <v>4842</v>
      </c>
      <c r="I5" s="225">
        <v>0.1466666666666667</v>
      </c>
      <c r="J5" s="225">
        <v>1500</v>
      </c>
      <c r="K5" s="825">
        <v>220</v>
      </c>
    </row>
    <row r="6" spans="1:11" ht="14.4" customHeight="1" x14ac:dyDescent="0.3">
      <c r="A6" s="736" t="s">
        <v>553</v>
      </c>
      <c r="B6" s="737" t="s">
        <v>2715</v>
      </c>
      <c r="C6" s="738" t="s">
        <v>558</v>
      </c>
      <c r="D6" s="739" t="s">
        <v>559</v>
      </c>
      <c r="E6" s="738" t="s">
        <v>5207</v>
      </c>
      <c r="F6" s="739" t="s">
        <v>5208</v>
      </c>
      <c r="G6" s="738" t="s">
        <v>4843</v>
      </c>
      <c r="H6" s="738" t="s">
        <v>4844</v>
      </c>
      <c r="I6" s="740">
        <v>3.9633333333333334</v>
      </c>
      <c r="J6" s="740">
        <v>60</v>
      </c>
      <c r="K6" s="741">
        <v>237.8</v>
      </c>
    </row>
    <row r="7" spans="1:11" ht="14.4" customHeight="1" x14ac:dyDescent="0.3">
      <c r="A7" s="736" t="s">
        <v>553</v>
      </c>
      <c r="B7" s="737" t="s">
        <v>2715</v>
      </c>
      <c r="C7" s="738" t="s">
        <v>558</v>
      </c>
      <c r="D7" s="739" t="s">
        <v>559</v>
      </c>
      <c r="E7" s="738" t="s">
        <v>5207</v>
      </c>
      <c r="F7" s="739" t="s">
        <v>5208</v>
      </c>
      <c r="G7" s="738" t="s">
        <v>4845</v>
      </c>
      <c r="H7" s="738" t="s">
        <v>4846</v>
      </c>
      <c r="I7" s="740">
        <v>0.50666666666666671</v>
      </c>
      <c r="J7" s="740">
        <v>1200</v>
      </c>
      <c r="K7" s="741">
        <v>608</v>
      </c>
    </row>
    <row r="8" spans="1:11" ht="14.4" customHeight="1" x14ac:dyDescent="0.3">
      <c r="A8" s="736" t="s">
        <v>553</v>
      </c>
      <c r="B8" s="737" t="s">
        <v>2715</v>
      </c>
      <c r="C8" s="738" t="s">
        <v>558</v>
      </c>
      <c r="D8" s="739" t="s">
        <v>559</v>
      </c>
      <c r="E8" s="738" t="s">
        <v>5207</v>
      </c>
      <c r="F8" s="739" t="s">
        <v>5208</v>
      </c>
      <c r="G8" s="738" t="s">
        <v>4847</v>
      </c>
      <c r="H8" s="738" t="s">
        <v>4848</v>
      </c>
      <c r="I8" s="740">
        <v>28.738</v>
      </c>
      <c r="J8" s="740">
        <v>96</v>
      </c>
      <c r="K8" s="741">
        <v>2758.83</v>
      </c>
    </row>
    <row r="9" spans="1:11" ht="14.4" customHeight="1" x14ac:dyDescent="0.3">
      <c r="A9" s="736" t="s">
        <v>553</v>
      </c>
      <c r="B9" s="737" t="s">
        <v>2715</v>
      </c>
      <c r="C9" s="738" t="s">
        <v>558</v>
      </c>
      <c r="D9" s="739" t="s">
        <v>559</v>
      </c>
      <c r="E9" s="738" t="s">
        <v>5207</v>
      </c>
      <c r="F9" s="739" t="s">
        <v>5208</v>
      </c>
      <c r="G9" s="738" t="s">
        <v>4849</v>
      </c>
      <c r="H9" s="738" t="s">
        <v>4850</v>
      </c>
      <c r="I9" s="740">
        <v>2.0499999999999998</v>
      </c>
      <c r="J9" s="740">
        <v>600</v>
      </c>
      <c r="K9" s="741">
        <v>1230.83</v>
      </c>
    </row>
    <row r="10" spans="1:11" ht="14.4" customHeight="1" x14ac:dyDescent="0.3">
      <c r="A10" s="736" t="s">
        <v>553</v>
      </c>
      <c r="B10" s="737" t="s">
        <v>2715</v>
      </c>
      <c r="C10" s="738" t="s">
        <v>558</v>
      </c>
      <c r="D10" s="739" t="s">
        <v>559</v>
      </c>
      <c r="E10" s="738" t="s">
        <v>5207</v>
      </c>
      <c r="F10" s="739" t="s">
        <v>5208</v>
      </c>
      <c r="G10" s="738" t="s">
        <v>4851</v>
      </c>
      <c r="H10" s="738" t="s">
        <v>4852</v>
      </c>
      <c r="I10" s="740">
        <v>0.88</v>
      </c>
      <c r="J10" s="740">
        <v>1200</v>
      </c>
      <c r="K10" s="741">
        <v>1056</v>
      </c>
    </row>
    <row r="11" spans="1:11" ht="14.4" customHeight="1" x14ac:dyDescent="0.3">
      <c r="A11" s="736" t="s">
        <v>553</v>
      </c>
      <c r="B11" s="737" t="s">
        <v>2715</v>
      </c>
      <c r="C11" s="738" t="s">
        <v>558</v>
      </c>
      <c r="D11" s="739" t="s">
        <v>559</v>
      </c>
      <c r="E11" s="738" t="s">
        <v>5207</v>
      </c>
      <c r="F11" s="739" t="s">
        <v>5208</v>
      </c>
      <c r="G11" s="738" t="s">
        <v>4853</v>
      </c>
      <c r="H11" s="738" t="s">
        <v>4854</v>
      </c>
      <c r="I11" s="740">
        <v>30.18</v>
      </c>
      <c r="J11" s="740">
        <v>20</v>
      </c>
      <c r="K11" s="741">
        <v>603.6</v>
      </c>
    </row>
    <row r="12" spans="1:11" ht="14.4" customHeight="1" x14ac:dyDescent="0.3">
      <c r="A12" s="736" t="s">
        <v>553</v>
      </c>
      <c r="B12" s="737" t="s">
        <v>2715</v>
      </c>
      <c r="C12" s="738" t="s">
        <v>558</v>
      </c>
      <c r="D12" s="739" t="s">
        <v>559</v>
      </c>
      <c r="E12" s="738" t="s">
        <v>5207</v>
      </c>
      <c r="F12" s="739" t="s">
        <v>5208</v>
      </c>
      <c r="G12" s="738" t="s">
        <v>4855</v>
      </c>
      <c r="H12" s="738" t="s">
        <v>4856</v>
      </c>
      <c r="I12" s="740">
        <v>1.38</v>
      </c>
      <c r="J12" s="740">
        <v>500</v>
      </c>
      <c r="K12" s="741">
        <v>690</v>
      </c>
    </row>
    <row r="13" spans="1:11" ht="14.4" customHeight="1" x14ac:dyDescent="0.3">
      <c r="A13" s="736" t="s">
        <v>553</v>
      </c>
      <c r="B13" s="737" t="s">
        <v>2715</v>
      </c>
      <c r="C13" s="738" t="s">
        <v>558</v>
      </c>
      <c r="D13" s="739" t="s">
        <v>559</v>
      </c>
      <c r="E13" s="738" t="s">
        <v>5207</v>
      </c>
      <c r="F13" s="739" t="s">
        <v>5208</v>
      </c>
      <c r="G13" s="738" t="s">
        <v>4857</v>
      </c>
      <c r="H13" s="738" t="s">
        <v>4858</v>
      </c>
      <c r="I13" s="740">
        <v>0.66500000000000004</v>
      </c>
      <c r="J13" s="740">
        <v>300</v>
      </c>
      <c r="K13" s="741">
        <v>199</v>
      </c>
    </row>
    <row r="14" spans="1:11" ht="14.4" customHeight="1" x14ac:dyDescent="0.3">
      <c r="A14" s="736" t="s">
        <v>553</v>
      </c>
      <c r="B14" s="737" t="s">
        <v>2715</v>
      </c>
      <c r="C14" s="738" t="s">
        <v>558</v>
      </c>
      <c r="D14" s="739" t="s">
        <v>559</v>
      </c>
      <c r="E14" s="738" t="s">
        <v>5207</v>
      </c>
      <c r="F14" s="739" t="s">
        <v>5208</v>
      </c>
      <c r="G14" s="738" t="s">
        <v>4859</v>
      </c>
      <c r="H14" s="738" t="s">
        <v>4860</v>
      </c>
      <c r="I14" s="740">
        <v>0.44</v>
      </c>
      <c r="J14" s="740">
        <v>1000</v>
      </c>
      <c r="K14" s="741">
        <v>440</v>
      </c>
    </row>
    <row r="15" spans="1:11" ht="14.4" customHeight="1" x14ac:dyDescent="0.3">
      <c r="A15" s="736" t="s">
        <v>553</v>
      </c>
      <c r="B15" s="737" t="s">
        <v>2715</v>
      </c>
      <c r="C15" s="738" t="s">
        <v>558</v>
      </c>
      <c r="D15" s="739" t="s">
        <v>559</v>
      </c>
      <c r="E15" s="738" t="s">
        <v>5207</v>
      </c>
      <c r="F15" s="739" t="s">
        <v>5208</v>
      </c>
      <c r="G15" s="738" t="s">
        <v>4861</v>
      </c>
      <c r="H15" s="738" t="s">
        <v>4862</v>
      </c>
      <c r="I15" s="740">
        <v>27.876666666666665</v>
      </c>
      <c r="J15" s="740">
        <v>24</v>
      </c>
      <c r="K15" s="741">
        <v>669.04</v>
      </c>
    </row>
    <row r="16" spans="1:11" ht="14.4" customHeight="1" x14ac:dyDescent="0.3">
      <c r="A16" s="736" t="s">
        <v>553</v>
      </c>
      <c r="B16" s="737" t="s">
        <v>2715</v>
      </c>
      <c r="C16" s="738" t="s">
        <v>558</v>
      </c>
      <c r="D16" s="739" t="s">
        <v>559</v>
      </c>
      <c r="E16" s="738" t="s">
        <v>5207</v>
      </c>
      <c r="F16" s="739" t="s">
        <v>5208</v>
      </c>
      <c r="G16" s="738" t="s">
        <v>4863</v>
      </c>
      <c r="H16" s="738" t="s">
        <v>4864</v>
      </c>
      <c r="I16" s="740">
        <v>26.37</v>
      </c>
      <c r="J16" s="740">
        <v>72</v>
      </c>
      <c r="K16" s="741">
        <v>1898.62</v>
      </c>
    </row>
    <row r="17" spans="1:11" ht="14.4" customHeight="1" x14ac:dyDescent="0.3">
      <c r="A17" s="736" t="s">
        <v>553</v>
      </c>
      <c r="B17" s="737" t="s">
        <v>2715</v>
      </c>
      <c r="C17" s="738" t="s">
        <v>558</v>
      </c>
      <c r="D17" s="739" t="s">
        <v>559</v>
      </c>
      <c r="E17" s="738" t="s">
        <v>5207</v>
      </c>
      <c r="F17" s="739" t="s">
        <v>5208</v>
      </c>
      <c r="G17" s="738" t="s">
        <v>4865</v>
      </c>
      <c r="H17" s="738" t="s">
        <v>4866</v>
      </c>
      <c r="I17" s="740">
        <v>7.5100000000000007</v>
      </c>
      <c r="J17" s="740">
        <v>30</v>
      </c>
      <c r="K17" s="741">
        <v>225.29999999999998</v>
      </c>
    </row>
    <row r="18" spans="1:11" ht="14.4" customHeight="1" x14ac:dyDescent="0.3">
      <c r="A18" s="736" t="s">
        <v>553</v>
      </c>
      <c r="B18" s="737" t="s">
        <v>2715</v>
      </c>
      <c r="C18" s="738" t="s">
        <v>558</v>
      </c>
      <c r="D18" s="739" t="s">
        <v>559</v>
      </c>
      <c r="E18" s="738" t="s">
        <v>5207</v>
      </c>
      <c r="F18" s="739" t="s">
        <v>5208</v>
      </c>
      <c r="G18" s="738" t="s">
        <v>4867</v>
      </c>
      <c r="H18" s="738" t="s">
        <v>4868</v>
      </c>
      <c r="I18" s="740">
        <v>1.5175000000000001</v>
      </c>
      <c r="J18" s="740">
        <v>200</v>
      </c>
      <c r="K18" s="741">
        <v>303.5</v>
      </c>
    </row>
    <row r="19" spans="1:11" ht="14.4" customHeight="1" x14ac:dyDescent="0.3">
      <c r="A19" s="736" t="s">
        <v>553</v>
      </c>
      <c r="B19" s="737" t="s">
        <v>2715</v>
      </c>
      <c r="C19" s="738" t="s">
        <v>558</v>
      </c>
      <c r="D19" s="739" t="s">
        <v>559</v>
      </c>
      <c r="E19" s="738" t="s">
        <v>5207</v>
      </c>
      <c r="F19" s="739" t="s">
        <v>5208</v>
      </c>
      <c r="G19" s="738" t="s">
        <v>4869</v>
      </c>
      <c r="H19" s="738" t="s">
        <v>4870</v>
      </c>
      <c r="I19" s="740">
        <v>153.05000000000001</v>
      </c>
      <c r="J19" s="740">
        <v>13</v>
      </c>
      <c r="K19" s="741">
        <v>1926.1699999999998</v>
      </c>
    </row>
    <row r="20" spans="1:11" ht="14.4" customHeight="1" x14ac:dyDescent="0.3">
      <c r="A20" s="736" t="s">
        <v>553</v>
      </c>
      <c r="B20" s="737" t="s">
        <v>2715</v>
      </c>
      <c r="C20" s="738" t="s">
        <v>558</v>
      </c>
      <c r="D20" s="739" t="s">
        <v>559</v>
      </c>
      <c r="E20" s="738" t="s">
        <v>5207</v>
      </c>
      <c r="F20" s="739" t="s">
        <v>5208</v>
      </c>
      <c r="G20" s="738" t="s">
        <v>4871</v>
      </c>
      <c r="H20" s="738" t="s">
        <v>4872</v>
      </c>
      <c r="I20" s="740">
        <v>44.29</v>
      </c>
      <c r="J20" s="740">
        <v>10</v>
      </c>
      <c r="K20" s="741">
        <v>442.9</v>
      </c>
    </row>
    <row r="21" spans="1:11" ht="14.4" customHeight="1" x14ac:dyDescent="0.3">
      <c r="A21" s="736" t="s">
        <v>553</v>
      </c>
      <c r="B21" s="737" t="s">
        <v>2715</v>
      </c>
      <c r="C21" s="738" t="s">
        <v>558</v>
      </c>
      <c r="D21" s="739" t="s">
        <v>559</v>
      </c>
      <c r="E21" s="738" t="s">
        <v>5207</v>
      </c>
      <c r="F21" s="739" t="s">
        <v>5208</v>
      </c>
      <c r="G21" s="738" t="s">
        <v>4873</v>
      </c>
      <c r="H21" s="738" t="s">
        <v>4874</v>
      </c>
      <c r="I21" s="740">
        <v>85.283333333333346</v>
      </c>
      <c r="J21" s="740">
        <v>13</v>
      </c>
      <c r="K21" s="741">
        <v>1108.71</v>
      </c>
    </row>
    <row r="22" spans="1:11" ht="14.4" customHeight="1" x14ac:dyDescent="0.3">
      <c r="A22" s="736" t="s">
        <v>553</v>
      </c>
      <c r="B22" s="737" t="s">
        <v>2715</v>
      </c>
      <c r="C22" s="738" t="s">
        <v>558</v>
      </c>
      <c r="D22" s="739" t="s">
        <v>559</v>
      </c>
      <c r="E22" s="738" t="s">
        <v>5207</v>
      </c>
      <c r="F22" s="739" t="s">
        <v>5208</v>
      </c>
      <c r="G22" s="738" t="s">
        <v>4875</v>
      </c>
      <c r="H22" s="738" t="s">
        <v>4876</v>
      </c>
      <c r="I22" s="740">
        <v>10.52</v>
      </c>
      <c r="J22" s="740">
        <v>48</v>
      </c>
      <c r="K22" s="741">
        <v>504.96</v>
      </c>
    </row>
    <row r="23" spans="1:11" ht="14.4" customHeight="1" x14ac:dyDescent="0.3">
      <c r="A23" s="736" t="s">
        <v>553</v>
      </c>
      <c r="B23" s="737" t="s">
        <v>2715</v>
      </c>
      <c r="C23" s="738" t="s">
        <v>558</v>
      </c>
      <c r="D23" s="739" t="s">
        <v>559</v>
      </c>
      <c r="E23" s="738" t="s">
        <v>5207</v>
      </c>
      <c r="F23" s="739" t="s">
        <v>5208</v>
      </c>
      <c r="G23" s="738" t="s">
        <v>4877</v>
      </c>
      <c r="H23" s="738" t="s">
        <v>4878</v>
      </c>
      <c r="I23" s="740">
        <v>21.053333333333331</v>
      </c>
      <c r="J23" s="740">
        <v>180</v>
      </c>
      <c r="K23" s="741">
        <v>3789.83</v>
      </c>
    </row>
    <row r="24" spans="1:11" ht="14.4" customHeight="1" x14ac:dyDescent="0.3">
      <c r="A24" s="736" t="s">
        <v>553</v>
      </c>
      <c r="B24" s="737" t="s">
        <v>2715</v>
      </c>
      <c r="C24" s="738" t="s">
        <v>558</v>
      </c>
      <c r="D24" s="739" t="s">
        <v>559</v>
      </c>
      <c r="E24" s="738" t="s">
        <v>5207</v>
      </c>
      <c r="F24" s="739" t="s">
        <v>5208</v>
      </c>
      <c r="G24" s="738" t="s">
        <v>4879</v>
      </c>
      <c r="H24" s="738" t="s">
        <v>4880</v>
      </c>
      <c r="I24" s="740">
        <v>5.0199999999999996</v>
      </c>
      <c r="J24" s="740">
        <v>125</v>
      </c>
      <c r="K24" s="741">
        <v>627</v>
      </c>
    </row>
    <row r="25" spans="1:11" ht="14.4" customHeight="1" x14ac:dyDescent="0.3">
      <c r="A25" s="736" t="s">
        <v>553</v>
      </c>
      <c r="B25" s="737" t="s">
        <v>2715</v>
      </c>
      <c r="C25" s="738" t="s">
        <v>558</v>
      </c>
      <c r="D25" s="739" t="s">
        <v>559</v>
      </c>
      <c r="E25" s="738" t="s">
        <v>5207</v>
      </c>
      <c r="F25" s="739" t="s">
        <v>5208</v>
      </c>
      <c r="G25" s="738" t="s">
        <v>4881</v>
      </c>
      <c r="H25" s="738" t="s">
        <v>4882</v>
      </c>
      <c r="I25" s="740">
        <v>1392.58</v>
      </c>
      <c r="J25" s="740">
        <v>2</v>
      </c>
      <c r="K25" s="741">
        <v>2785.16</v>
      </c>
    </row>
    <row r="26" spans="1:11" ht="14.4" customHeight="1" x14ac:dyDescent="0.3">
      <c r="A26" s="736" t="s">
        <v>553</v>
      </c>
      <c r="B26" s="737" t="s">
        <v>2715</v>
      </c>
      <c r="C26" s="738" t="s">
        <v>558</v>
      </c>
      <c r="D26" s="739" t="s">
        <v>559</v>
      </c>
      <c r="E26" s="738" t="s">
        <v>5209</v>
      </c>
      <c r="F26" s="739" t="s">
        <v>5210</v>
      </c>
      <c r="G26" s="738" t="s">
        <v>4883</v>
      </c>
      <c r="H26" s="738" t="s">
        <v>4884</v>
      </c>
      <c r="I26" s="740">
        <v>37.51</v>
      </c>
      <c r="J26" s="740">
        <v>20</v>
      </c>
      <c r="K26" s="741">
        <v>750.2</v>
      </c>
    </row>
    <row r="27" spans="1:11" ht="14.4" customHeight="1" x14ac:dyDescent="0.3">
      <c r="A27" s="736" t="s">
        <v>553</v>
      </c>
      <c r="B27" s="737" t="s">
        <v>2715</v>
      </c>
      <c r="C27" s="738" t="s">
        <v>558</v>
      </c>
      <c r="D27" s="739" t="s">
        <v>559</v>
      </c>
      <c r="E27" s="738" t="s">
        <v>5209</v>
      </c>
      <c r="F27" s="739" t="s">
        <v>5210</v>
      </c>
      <c r="G27" s="738" t="s">
        <v>4885</v>
      </c>
      <c r="H27" s="738" t="s">
        <v>4886</v>
      </c>
      <c r="I27" s="740">
        <v>2.83</v>
      </c>
      <c r="J27" s="740">
        <v>12</v>
      </c>
      <c r="K27" s="741">
        <v>33.96</v>
      </c>
    </row>
    <row r="28" spans="1:11" ht="14.4" customHeight="1" x14ac:dyDescent="0.3">
      <c r="A28" s="736" t="s">
        <v>553</v>
      </c>
      <c r="B28" s="737" t="s">
        <v>2715</v>
      </c>
      <c r="C28" s="738" t="s">
        <v>558</v>
      </c>
      <c r="D28" s="739" t="s">
        <v>559</v>
      </c>
      <c r="E28" s="738" t="s">
        <v>5209</v>
      </c>
      <c r="F28" s="739" t="s">
        <v>5210</v>
      </c>
      <c r="G28" s="738" t="s">
        <v>4887</v>
      </c>
      <c r="H28" s="738" t="s">
        <v>4888</v>
      </c>
      <c r="I28" s="740">
        <v>15.93</v>
      </c>
      <c r="J28" s="740">
        <v>100</v>
      </c>
      <c r="K28" s="741">
        <v>1593</v>
      </c>
    </row>
    <row r="29" spans="1:11" ht="14.4" customHeight="1" x14ac:dyDescent="0.3">
      <c r="A29" s="736" t="s">
        <v>553</v>
      </c>
      <c r="B29" s="737" t="s">
        <v>2715</v>
      </c>
      <c r="C29" s="738" t="s">
        <v>558</v>
      </c>
      <c r="D29" s="739" t="s">
        <v>559</v>
      </c>
      <c r="E29" s="738" t="s">
        <v>5209</v>
      </c>
      <c r="F29" s="739" t="s">
        <v>5210</v>
      </c>
      <c r="G29" s="738" t="s">
        <v>4889</v>
      </c>
      <c r="H29" s="738" t="s">
        <v>4890</v>
      </c>
      <c r="I29" s="740">
        <v>1.0900000000000001</v>
      </c>
      <c r="J29" s="740">
        <v>3600</v>
      </c>
      <c r="K29" s="741">
        <v>3924</v>
      </c>
    </row>
    <row r="30" spans="1:11" ht="14.4" customHeight="1" x14ac:dyDescent="0.3">
      <c r="A30" s="736" t="s">
        <v>553</v>
      </c>
      <c r="B30" s="737" t="s">
        <v>2715</v>
      </c>
      <c r="C30" s="738" t="s">
        <v>558</v>
      </c>
      <c r="D30" s="739" t="s">
        <v>559</v>
      </c>
      <c r="E30" s="738" t="s">
        <v>5209</v>
      </c>
      <c r="F30" s="739" t="s">
        <v>5210</v>
      </c>
      <c r="G30" s="738" t="s">
        <v>4891</v>
      </c>
      <c r="H30" s="738" t="s">
        <v>4892</v>
      </c>
      <c r="I30" s="740">
        <v>1.6733333333333331</v>
      </c>
      <c r="J30" s="740">
        <v>900</v>
      </c>
      <c r="K30" s="741">
        <v>1506</v>
      </c>
    </row>
    <row r="31" spans="1:11" ht="14.4" customHeight="1" x14ac:dyDescent="0.3">
      <c r="A31" s="736" t="s">
        <v>553</v>
      </c>
      <c r="B31" s="737" t="s">
        <v>2715</v>
      </c>
      <c r="C31" s="738" t="s">
        <v>558</v>
      </c>
      <c r="D31" s="739" t="s">
        <v>559</v>
      </c>
      <c r="E31" s="738" t="s">
        <v>5209</v>
      </c>
      <c r="F31" s="739" t="s">
        <v>5210</v>
      </c>
      <c r="G31" s="738" t="s">
        <v>4893</v>
      </c>
      <c r="H31" s="738" t="s">
        <v>4894</v>
      </c>
      <c r="I31" s="740">
        <v>0.47499999999999998</v>
      </c>
      <c r="J31" s="740">
        <v>1100</v>
      </c>
      <c r="K31" s="741">
        <v>522</v>
      </c>
    </row>
    <row r="32" spans="1:11" ht="14.4" customHeight="1" x14ac:dyDescent="0.3">
      <c r="A32" s="736" t="s">
        <v>553</v>
      </c>
      <c r="B32" s="737" t="s">
        <v>2715</v>
      </c>
      <c r="C32" s="738" t="s">
        <v>558</v>
      </c>
      <c r="D32" s="739" t="s">
        <v>559</v>
      </c>
      <c r="E32" s="738" t="s">
        <v>5209</v>
      </c>
      <c r="F32" s="739" t="s">
        <v>5210</v>
      </c>
      <c r="G32" s="738" t="s">
        <v>4895</v>
      </c>
      <c r="H32" s="738" t="s">
        <v>4896</v>
      </c>
      <c r="I32" s="740">
        <v>0.67</v>
      </c>
      <c r="J32" s="740">
        <v>2400</v>
      </c>
      <c r="K32" s="741">
        <v>1608</v>
      </c>
    </row>
    <row r="33" spans="1:11" ht="14.4" customHeight="1" x14ac:dyDescent="0.3">
      <c r="A33" s="736" t="s">
        <v>553</v>
      </c>
      <c r="B33" s="737" t="s">
        <v>2715</v>
      </c>
      <c r="C33" s="738" t="s">
        <v>558</v>
      </c>
      <c r="D33" s="739" t="s">
        <v>559</v>
      </c>
      <c r="E33" s="738" t="s">
        <v>5209</v>
      </c>
      <c r="F33" s="739" t="s">
        <v>5210</v>
      </c>
      <c r="G33" s="738" t="s">
        <v>4897</v>
      </c>
      <c r="H33" s="738" t="s">
        <v>4898</v>
      </c>
      <c r="I33" s="740">
        <v>25.406666666666666</v>
      </c>
      <c r="J33" s="740">
        <v>12</v>
      </c>
      <c r="K33" s="741">
        <v>304.86</v>
      </c>
    </row>
    <row r="34" spans="1:11" ht="14.4" customHeight="1" x14ac:dyDescent="0.3">
      <c r="A34" s="736" t="s">
        <v>553</v>
      </c>
      <c r="B34" s="737" t="s">
        <v>2715</v>
      </c>
      <c r="C34" s="738" t="s">
        <v>558</v>
      </c>
      <c r="D34" s="739" t="s">
        <v>559</v>
      </c>
      <c r="E34" s="738" t="s">
        <v>5209</v>
      </c>
      <c r="F34" s="739" t="s">
        <v>5210</v>
      </c>
      <c r="G34" s="738" t="s">
        <v>4899</v>
      </c>
      <c r="H34" s="738" t="s">
        <v>4900</v>
      </c>
      <c r="I34" s="740">
        <v>6.2366666666666672</v>
      </c>
      <c r="J34" s="740">
        <v>20</v>
      </c>
      <c r="K34" s="741">
        <v>124.74</v>
      </c>
    </row>
    <row r="35" spans="1:11" ht="14.4" customHeight="1" x14ac:dyDescent="0.3">
      <c r="A35" s="736" t="s">
        <v>553</v>
      </c>
      <c r="B35" s="737" t="s">
        <v>2715</v>
      </c>
      <c r="C35" s="738" t="s">
        <v>558</v>
      </c>
      <c r="D35" s="739" t="s">
        <v>559</v>
      </c>
      <c r="E35" s="738" t="s">
        <v>5209</v>
      </c>
      <c r="F35" s="739" t="s">
        <v>5210</v>
      </c>
      <c r="G35" s="738" t="s">
        <v>4901</v>
      </c>
      <c r="H35" s="738" t="s">
        <v>4902</v>
      </c>
      <c r="I35" s="740">
        <v>80.58</v>
      </c>
      <c r="J35" s="740">
        <v>4</v>
      </c>
      <c r="K35" s="741">
        <v>322.32</v>
      </c>
    </row>
    <row r="36" spans="1:11" ht="14.4" customHeight="1" x14ac:dyDescent="0.3">
      <c r="A36" s="736" t="s">
        <v>553</v>
      </c>
      <c r="B36" s="737" t="s">
        <v>2715</v>
      </c>
      <c r="C36" s="738" t="s">
        <v>558</v>
      </c>
      <c r="D36" s="739" t="s">
        <v>559</v>
      </c>
      <c r="E36" s="738" t="s">
        <v>5209</v>
      </c>
      <c r="F36" s="739" t="s">
        <v>5210</v>
      </c>
      <c r="G36" s="738" t="s">
        <v>4903</v>
      </c>
      <c r="H36" s="738" t="s">
        <v>4904</v>
      </c>
      <c r="I36" s="740">
        <v>2.46</v>
      </c>
      <c r="J36" s="740">
        <v>300</v>
      </c>
      <c r="K36" s="741">
        <v>738</v>
      </c>
    </row>
    <row r="37" spans="1:11" ht="14.4" customHeight="1" x14ac:dyDescent="0.3">
      <c r="A37" s="736" t="s">
        <v>553</v>
      </c>
      <c r="B37" s="737" t="s">
        <v>2715</v>
      </c>
      <c r="C37" s="738" t="s">
        <v>558</v>
      </c>
      <c r="D37" s="739" t="s">
        <v>559</v>
      </c>
      <c r="E37" s="738" t="s">
        <v>5209</v>
      </c>
      <c r="F37" s="739" t="s">
        <v>5210</v>
      </c>
      <c r="G37" s="738" t="s">
        <v>4905</v>
      </c>
      <c r="H37" s="738" t="s">
        <v>4906</v>
      </c>
      <c r="I37" s="740">
        <v>6.17</v>
      </c>
      <c r="J37" s="740">
        <v>200</v>
      </c>
      <c r="K37" s="741">
        <v>1234</v>
      </c>
    </row>
    <row r="38" spans="1:11" ht="14.4" customHeight="1" x14ac:dyDescent="0.3">
      <c r="A38" s="736" t="s">
        <v>553</v>
      </c>
      <c r="B38" s="737" t="s">
        <v>2715</v>
      </c>
      <c r="C38" s="738" t="s">
        <v>558</v>
      </c>
      <c r="D38" s="739" t="s">
        <v>559</v>
      </c>
      <c r="E38" s="738" t="s">
        <v>5209</v>
      </c>
      <c r="F38" s="739" t="s">
        <v>5210</v>
      </c>
      <c r="G38" s="738" t="s">
        <v>4907</v>
      </c>
      <c r="H38" s="738" t="s">
        <v>4908</v>
      </c>
      <c r="I38" s="740">
        <v>2.3733333333333335</v>
      </c>
      <c r="J38" s="740">
        <v>600</v>
      </c>
      <c r="K38" s="741">
        <v>1424</v>
      </c>
    </row>
    <row r="39" spans="1:11" ht="14.4" customHeight="1" x14ac:dyDescent="0.3">
      <c r="A39" s="736" t="s">
        <v>553</v>
      </c>
      <c r="B39" s="737" t="s">
        <v>2715</v>
      </c>
      <c r="C39" s="738" t="s">
        <v>558</v>
      </c>
      <c r="D39" s="739" t="s">
        <v>559</v>
      </c>
      <c r="E39" s="738" t="s">
        <v>5209</v>
      </c>
      <c r="F39" s="739" t="s">
        <v>5210</v>
      </c>
      <c r="G39" s="738" t="s">
        <v>4909</v>
      </c>
      <c r="H39" s="738" t="s">
        <v>4910</v>
      </c>
      <c r="I39" s="740">
        <v>1.9849999999999999</v>
      </c>
      <c r="J39" s="740">
        <v>200</v>
      </c>
      <c r="K39" s="741">
        <v>397</v>
      </c>
    </row>
    <row r="40" spans="1:11" ht="14.4" customHeight="1" x14ac:dyDescent="0.3">
      <c r="A40" s="736" t="s">
        <v>553</v>
      </c>
      <c r="B40" s="737" t="s">
        <v>2715</v>
      </c>
      <c r="C40" s="738" t="s">
        <v>558</v>
      </c>
      <c r="D40" s="739" t="s">
        <v>559</v>
      </c>
      <c r="E40" s="738" t="s">
        <v>5209</v>
      </c>
      <c r="F40" s="739" t="s">
        <v>5210</v>
      </c>
      <c r="G40" s="738" t="s">
        <v>4911</v>
      </c>
      <c r="H40" s="738" t="s">
        <v>4912</v>
      </c>
      <c r="I40" s="740">
        <v>2.0449999999999999</v>
      </c>
      <c r="J40" s="740">
        <v>350</v>
      </c>
      <c r="K40" s="741">
        <v>716.5</v>
      </c>
    </row>
    <row r="41" spans="1:11" ht="14.4" customHeight="1" x14ac:dyDescent="0.3">
      <c r="A41" s="736" t="s">
        <v>553</v>
      </c>
      <c r="B41" s="737" t="s">
        <v>2715</v>
      </c>
      <c r="C41" s="738" t="s">
        <v>558</v>
      </c>
      <c r="D41" s="739" t="s">
        <v>559</v>
      </c>
      <c r="E41" s="738" t="s">
        <v>5209</v>
      </c>
      <c r="F41" s="739" t="s">
        <v>5210</v>
      </c>
      <c r="G41" s="738" t="s">
        <v>4913</v>
      </c>
      <c r="H41" s="738" t="s">
        <v>4914</v>
      </c>
      <c r="I41" s="740">
        <v>3.1</v>
      </c>
      <c r="J41" s="740">
        <v>700</v>
      </c>
      <c r="K41" s="741">
        <v>2170</v>
      </c>
    </row>
    <row r="42" spans="1:11" ht="14.4" customHeight="1" x14ac:dyDescent="0.3">
      <c r="A42" s="736" t="s">
        <v>553</v>
      </c>
      <c r="B42" s="737" t="s">
        <v>2715</v>
      </c>
      <c r="C42" s="738" t="s">
        <v>558</v>
      </c>
      <c r="D42" s="739" t="s">
        <v>559</v>
      </c>
      <c r="E42" s="738" t="s">
        <v>5209</v>
      </c>
      <c r="F42" s="739" t="s">
        <v>5210</v>
      </c>
      <c r="G42" s="738" t="s">
        <v>4915</v>
      </c>
      <c r="H42" s="738" t="s">
        <v>4916</v>
      </c>
      <c r="I42" s="740">
        <v>1.9249999999999998</v>
      </c>
      <c r="J42" s="740">
        <v>300</v>
      </c>
      <c r="K42" s="741">
        <v>577.5</v>
      </c>
    </row>
    <row r="43" spans="1:11" ht="14.4" customHeight="1" x14ac:dyDescent="0.3">
      <c r="A43" s="736" t="s">
        <v>553</v>
      </c>
      <c r="B43" s="737" t="s">
        <v>2715</v>
      </c>
      <c r="C43" s="738" t="s">
        <v>558</v>
      </c>
      <c r="D43" s="739" t="s">
        <v>559</v>
      </c>
      <c r="E43" s="738" t="s">
        <v>5209</v>
      </c>
      <c r="F43" s="739" t="s">
        <v>5210</v>
      </c>
      <c r="G43" s="738" t="s">
        <v>4917</v>
      </c>
      <c r="H43" s="738" t="s">
        <v>4918</v>
      </c>
      <c r="I43" s="740">
        <v>4.8133333333333335</v>
      </c>
      <c r="J43" s="740">
        <v>300</v>
      </c>
      <c r="K43" s="741">
        <v>1444</v>
      </c>
    </row>
    <row r="44" spans="1:11" ht="14.4" customHeight="1" x14ac:dyDescent="0.3">
      <c r="A44" s="736" t="s">
        <v>553</v>
      </c>
      <c r="B44" s="737" t="s">
        <v>2715</v>
      </c>
      <c r="C44" s="738" t="s">
        <v>558</v>
      </c>
      <c r="D44" s="739" t="s">
        <v>559</v>
      </c>
      <c r="E44" s="738" t="s">
        <v>5209</v>
      </c>
      <c r="F44" s="739" t="s">
        <v>5210</v>
      </c>
      <c r="G44" s="738" t="s">
        <v>4919</v>
      </c>
      <c r="H44" s="738" t="s">
        <v>4920</v>
      </c>
      <c r="I44" s="740">
        <v>0.01</v>
      </c>
      <c r="J44" s="740">
        <v>750</v>
      </c>
      <c r="K44" s="741">
        <v>7.5</v>
      </c>
    </row>
    <row r="45" spans="1:11" ht="14.4" customHeight="1" x14ac:dyDescent="0.3">
      <c r="A45" s="736" t="s">
        <v>553</v>
      </c>
      <c r="B45" s="737" t="s">
        <v>2715</v>
      </c>
      <c r="C45" s="738" t="s">
        <v>558</v>
      </c>
      <c r="D45" s="739" t="s">
        <v>559</v>
      </c>
      <c r="E45" s="738" t="s">
        <v>5209</v>
      </c>
      <c r="F45" s="739" t="s">
        <v>5210</v>
      </c>
      <c r="G45" s="738" t="s">
        <v>4921</v>
      </c>
      <c r="H45" s="738" t="s">
        <v>4922</v>
      </c>
      <c r="I45" s="740">
        <v>3.07</v>
      </c>
      <c r="J45" s="740">
        <v>400</v>
      </c>
      <c r="K45" s="741">
        <v>1228</v>
      </c>
    </row>
    <row r="46" spans="1:11" ht="14.4" customHeight="1" x14ac:dyDescent="0.3">
      <c r="A46" s="736" t="s">
        <v>553</v>
      </c>
      <c r="B46" s="737" t="s">
        <v>2715</v>
      </c>
      <c r="C46" s="738" t="s">
        <v>558</v>
      </c>
      <c r="D46" s="739" t="s">
        <v>559</v>
      </c>
      <c r="E46" s="738" t="s">
        <v>5209</v>
      </c>
      <c r="F46" s="739" t="s">
        <v>5210</v>
      </c>
      <c r="G46" s="738" t="s">
        <v>4923</v>
      </c>
      <c r="H46" s="738" t="s">
        <v>4924</v>
      </c>
      <c r="I46" s="740">
        <v>6.05</v>
      </c>
      <c r="J46" s="740">
        <v>40</v>
      </c>
      <c r="K46" s="741">
        <v>242</v>
      </c>
    </row>
    <row r="47" spans="1:11" ht="14.4" customHeight="1" x14ac:dyDescent="0.3">
      <c r="A47" s="736" t="s">
        <v>553</v>
      </c>
      <c r="B47" s="737" t="s">
        <v>2715</v>
      </c>
      <c r="C47" s="738" t="s">
        <v>558</v>
      </c>
      <c r="D47" s="739" t="s">
        <v>559</v>
      </c>
      <c r="E47" s="738" t="s">
        <v>5209</v>
      </c>
      <c r="F47" s="739" t="s">
        <v>5210</v>
      </c>
      <c r="G47" s="738" t="s">
        <v>4925</v>
      </c>
      <c r="H47" s="738" t="s">
        <v>4926</v>
      </c>
      <c r="I47" s="740">
        <v>22.86</v>
      </c>
      <c r="J47" s="740">
        <v>12</v>
      </c>
      <c r="K47" s="741">
        <v>274.37</v>
      </c>
    </row>
    <row r="48" spans="1:11" ht="14.4" customHeight="1" x14ac:dyDescent="0.3">
      <c r="A48" s="736" t="s">
        <v>553</v>
      </c>
      <c r="B48" s="737" t="s">
        <v>2715</v>
      </c>
      <c r="C48" s="738" t="s">
        <v>558</v>
      </c>
      <c r="D48" s="739" t="s">
        <v>559</v>
      </c>
      <c r="E48" s="738" t="s">
        <v>5209</v>
      </c>
      <c r="F48" s="739" t="s">
        <v>5210</v>
      </c>
      <c r="G48" s="738" t="s">
        <v>4927</v>
      </c>
      <c r="H48" s="738" t="s">
        <v>4928</v>
      </c>
      <c r="I48" s="740">
        <v>22.86</v>
      </c>
      <c r="J48" s="740">
        <v>12</v>
      </c>
      <c r="K48" s="741">
        <v>274.38</v>
      </c>
    </row>
    <row r="49" spans="1:11" ht="14.4" customHeight="1" x14ac:dyDescent="0.3">
      <c r="A49" s="736" t="s">
        <v>553</v>
      </c>
      <c r="B49" s="737" t="s">
        <v>2715</v>
      </c>
      <c r="C49" s="738" t="s">
        <v>558</v>
      </c>
      <c r="D49" s="739" t="s">
        <v>559</v>
      </c>
      <c r="E49" s="738" t="s">
        <v>5209</v>
      </c>
      <c r="F49" s="739" t="s">
        <v>5210</v>
      </c>
      <c r="G49" s="738" t="s">
        <v>4929</v>
      </c>
      <c r="H49" s="738" t="s">
        <v>4930</v>
      </c>
      <c r="I49" s="740">
        <v>127.05</v>
      </c>
      <c r="J49" s="740">
        <v>2</v>
      </c>
      <c r="K49" s="741">
        <v>254.1</v>
      </c>
    </row>
    <row r="50" spans="1:11" ht="14.4" customHeight="1" x14ac:dyDescent="0.3">
      <c r="A50" s="736" t="s">
        <v>553</v>
      </c>
      <c r="B50" s="737" t="s">
        <v>2715</v>
      </c>
      <c r="C50" s="738" t="s">
        <v>558</v>
      </c>
      <c r="D50" s="739" t="s">
        <v>559</v>
      </c>
      <c r="E50" s="738" t="s">
        <v>5209</v>
      </c>
      <c r="F50" s="739" t="s">
        <v>5210</v>
      </c>
      <c r="G50" s="738" t="s">
        <v>4931</v>
      </c>
      <c r="H50" s="738" t="s">
        <v>4932</v>
      </c>
      <c r="I50" s="740">
        <v>17.98</v>
      </c>
      <c r="J50" s="740">
        <v>600</v>
      </c>
      <c r="K50" s="741">
        <v>10788</v>
      </c>
    </row>
    <row r="51" spans="1:11" ht="14.4" customHeight="1" x14ac:dyDescent="0.3">
      <c r="A51" s="736" t="s">
        <v>553</v>
      </c>
      <c r="B51" s="737" t="s">
        <v>2715</v>
      </c>
      <c r="C51" s="738" t="s">
        <v>558</v>
      </c>
      <c r="D51" s="739" t="s">
        <v>559</v>
      </c>
      <c r="E51" s="738" t="s">
        <v>5209</v>
      </c>
      <c r="F51" s="739" t="s">
        <v>5210</v>
      </c>
      <c r="G51" s="738" t="s">
        <v>4933</v>
      </c>
      <c r="H51" s="738" t="s">
        <v>4934</v>
      </c>
      <c r="I51" s="740">
        <v>17.98</v>
      </c>
      <c r="J51" s="740">
        <v>110</v>
      </c>
      <c r="K51" s="741">
        <v>1977.8</v>
      </c>
    </row>
    <row r="52" spans="1:11" ht="14.4" customHeight="1" x14ac:dyDescent="0.3">
      <c r="A52" s="736" t="s">
        <v>553</v>
      </c>
      <c r="B52" s="737" t="s">
        <v>2715</v>
      </c>
      <c r="C52" s="738" t="s">
        <v>558</v>
      </c>
      <c r="D52" s="739" t="s">
        <v>559</v>
      </c>
      <c r="E52" s="738" t="s">
        <v>5209</v>
      </c>
      <c r="F52" s="739" t="s">
        <v>5210</v>
      </c>
      <c r="G52" s="738" t="s">
        <v>4935</v>
      </c>
      <c r="H52" s="738" t="s">
        <v>4936</v>
      </c>
      <c r="I52" s="740">
        <v>13.31</v>
      </c>
      <c r="J52" s="740">
        <v>76</v>
      </c>
      <c r="K52" s="741">
        <v>1011.56</v>
      </c>
    </row>
    <row r="53" spans="1:11" ht="14.4" customHeight="1" x14ac:dyDescent="0.3">
      <c r="A53" s="736" t="s">
        <v>553</v>
      </c>
      <c r="B53" s="737" t="s">
        <v>2715</v>
      </c>
      <c r="C53" s="738" t="s">
        <v>558</v>
      </c>
      <c r="D53" s="739" t="s">
        <v>559</v>
      </c>
      <c r="E53" s="738" t="s">
        <v>5209</v>
      </c>
      <c r="F53" s="739" t="s">
        <v>5210</v>
      </c>
      <c r="G53" s="738" t="s">
        <v>4937</v>
      </c>
      <c r="H53" s="738" t="s">
        <v>4938</v>
      </c>
      <c r="I53" s="740">
        <v>4.4249999999999998</v>
      </c>
      <c r="J53" s="740">
        <v>230</v>
      </c>
      <c r="K53" s="741">
        <v>1017.77</v>
      </c>
    </row>
    <row r="54" spans="1:11" ht="14.4" customHeight="1" x14ac:dyDescent="0.3">
      <c r="A54" s="736" t="s">
        <v>553</v>
      </c>
      <c r="B54" s="737" t="s">
        <v>2715</v>
      </c>
      <c r="C54" s="738" t="s">
        <v>558</v>
      </c>
      <c r="D54" s="739" t="s">
        <v>559</v>
      </c>
      <c r="E54" s="738" t="s">
        <v>5209</v>
      </c>
      <c r="F54" s="739" t="s">
        <v>5210</v>
      </c>
      <c r="G54" s="738" t="s">
        <v>4939</v>
      </c>
      <c r="H54" s="738" t="s">
        <v>4940</v>
      </c>
      <c r="I54" s="740">
        <v>11.735000000000001</v>
      </c>
      <c r="J54" s="740">
        <v>36</v>
      </c>
      <c r="K54" s="741">
        <v>422.44000000000005</v>
      </c>
    </row>
    <row r="55" spans="1:11" ht="14.4" customHeight="1" x14ac:dyDescent="0.3">
      <c r="A55" s="736" t="s">
        <v>553</v>
      </c>
      <c r="B55" s="737" t="s">
        <v>2715</v>
      </c>
      <c r="C55" s="738" t="s">
        <v>558</v>
      </c>
      <c r="D55" s="739" t="s">
        <v>559</v>
      </c>
      <c r="E55" s="738" t="s">
        <v>5209</v>
      </c>
      <c r="F55" s="739" t="s">
        <v>5210</v>
      </c>
      <c r="G55" s="738" t="s">
        <v>4941</v>
      </c>
      <c r="H55" s="738" t="s">
        <v>4942</v>
      </c>
      <c r="I55" s="740">
        <v>2.5099999999999998</v>
      </c>
      <c r="J55" s="740">
        <v>200</v>
      </c>
      <c r="K55" s="741">
        <v>502</v>
      </c>
    </row>
    <row r="56" spans="1:11" ht="14.4" customHeight="1" x14ac:dyDescent="0.3">
      <c r="A56" s="736" t="s">
        <v>553</v>
      </c>
      <c r="B56" s="737" t="s">
        <v>2715</v>
      </c>
      <c r="C56" s="738" t="s">
        <v>558</v>
      </c>
      <c r="D56" s="739" t="s">
        <v>559</v>
      </c>
      <c r="E56" s="738" t="s">
        <v>5209</v>
      </c>
      <c r="F56" s="739" t="s">
        <v>5210</v>
      </c>
      <c r="G56" s="738" t="s">
        <v>4943</v>
      </c>
      <c r="H56" s="738" t="s">
        <v>4944</v>
      </c>
      <c r="I56" s="740">
        <v>1.94</v>
      </c>
      <c r="J56" s="740">
        <v>200</v>
      </c>
      <c r="K56" s="741">
        <v>388</v>
      </c>
    </row>
    <row r="57" spans="1:11" ht="14.4" customHeight="1" x14ac:dyDescent="0.3">
      <c r="A57" s="736" t="s">
        <v>553</v>
      </c>
      <c r="B57" s="737" t="s">
        <v>2715</v>
      </c>
      <c r="C57" s="738" t="s">
        <v>558</v>
      </c>
      <c r="D57" s="739" t="s">
        <v>559</v>
      </c>
      <c r="E57" s="738" t="s">
        <v>5209</v>
      </c>
      <c r="F57" s="739" t="s">
        <v>5210</v>
      </c>
      <c r="G57" s="738" t="s">
        <v>4945</v>
      </c>
      <c r="H57" s="738" t="s">
        <v>4946</v>
      </c>
      <c r="I57" s="740">
        <v>5.2075000000000005</v>
      </c>
      <c r="J57" s="740">
        <v>24</v>
      </c>
      <c r="K57" s="741">
        <v>124.98</v>
      </c>
    </row>
    <row r="58" spans="1:11" ht="14.4" customHeight="1" x14ac:dyDescent="0.3">
      <c r="A58" s="736" t="s">
        <v>553</v>
      </c>
      <c r="B58" s="737" t="s">
        <v>2715</v>
      </c>
      <c r="C58" s="738" t="s">
        <v>558</v>
      </c>
      <c r="D58" s="739" t="s">
        <v>559</v>
      </c>
      <c r="E58" s="738" t="s">
        <v>5209</v>
      </c>
      <c r="F58" s="739" t="s">
        <v>5210</v>
      </c>
      <c r="G58" s="738" t="s">
        <v>4947</v>
      </c>
      <c r="H58" s="738" t="s">
        <v>4948</v>
      </c>
      <c r="I58" s="740">
        <v>13.2</v>
      </c>
      <c r="J58" s="740">
        <v>12</v>
      </c>
      <c r="K58" s="741">
        <v>158.4</v>
      </c>
    </row>
    <row r="59" spans="1:11" ht="14.4" customHeight="1" x14ac:dyDescent="0.3">
      <c r="A59" s="736" t="s">
        <v>553</v>
      </c>
      <c r="B59" s="737" t="s">
        <v>2715</v>
      </c>
      <c r="C59" s="738" t="s">
        <v>558</v>
      </c>
      <c r="D59" s="739" t="s">
        <v>559</v>
      </c>
      <c r="E59" s="738" t="s">
        <v>5209</v>
      </c>
      <c r="F59" s="739" t="s">
        <v>5210</v>
      </c>
      <c r="G59" s="738" t="s">
        <v>4949</v>
      </c>
      <c r="H59" s="738" t="s">
        <v>4950</v>
      </c>
      <c r="I59" s="740">
        <v>217.44</v>
      </c>
      <c r="J59" s="740">
        <v>15</v>
      </c>
      <c r="K59" s="741">
        <v>3261.6000000000004</v>
      </c>
    </row>
    <row r="60" spans="1:11" ht="14.4" customHeight="1" x14ac:dyDescent="0.3">
      <c r="A60" s="736" t="s">
        <v>553</v>
      </c>
      <c r="B60" s="737" t="s">
        <v>2715</v>
      </c>
      <c r="C60" s="738" t="s">
        <v>558</v>
      </c>
      <c r="D60" s="739" t="s">
        <v>559</v>
      </c>
      <c r="E60" s="738" t="s">
        <v>5209</v>
      </c>
      <c r="F60" s="739" t="s">
        <v>5210</v>
      </c>
      <c r="G60" s="738" t="s">
        <v>4951</v>
      </c>
      <c r="H60" s="738" t="s">
        <v>4952</v>
      </c>
      <c r="I60" s="740">
        <v>13.2</v>
      </c>
      <c r="J60" s="740">
        <v>32</v>
      </c>
      <c r="K60" s="741">
        <v>422.4</v>
      </c>
    </row>
    <row r="61" spans="1:11" ht="14.4" customHeight="1" x14ac:dyDescent="0.3">
      <c r="A61" s="736" t="s">
        <v>553</v>
      </c>
      <c r="B61" s="737" t="s">
        <v>2715</v>
      </c>
      <c r="C61" s="738" t="s">
        <v>558</v>
      </c>
      <c r="D61" s="739" t="s">
        <v>559</v>
      </c>
      <c r="E61" s="738" t="s">
        <v>5209</v>
      </c>
      <c r="F61" s="739" t="s">
        <v>5210</v>
      </c>
      <c r="G61" s="738" t="s">
        <v>4953</v>
      </c>
      <c r="H61" s="738" t="s">
        <v>4954</v>
      </c>
      <c r="I61" s="740">
        <v>13.2</v>
      </c>
      <c r="J61" s="740">
        <v>20</v>
      </c>
      <c r="K61" s="741">
        <v>264</v>
      </c>
    </row>
    <row r="62" spans="1:11" ht="14.4" customHeight="1" x14ac:dyDescent="0.3">
      <c r="A62" s="736" t="s">
        <v>553</v>
      </c>
      <c r="B62" s="737" t="s">
        <v>2715</v>
      </c>
      <c r="C62" s="738" t="s">
        <v>558</v>
      </c>
      <c r="D62" s="739" t="s">
        <v>559</v>
      </c>
      <c r="E62" s="738" t="s">
        <v>5209</v>
      </c>
      <c r="F62" s="739" t="s">
        <v>5210</v>
      </c>
      <c r="G62" s="738" t="s">
        <v>4955</v>
      </c>
      <c r="H62" s="738" t="s">
        <v>4956</v>
      </c>
      <c r="I62" s="740">
        <v>1.2749999999999999</v>
      </c>
      <c r="J62" s="740">
        <v>150</v>
      </c>
      <c r="K62" s="741">
        <v>191.25</v>
      </c>
    </row>
    <row r="63" spans="1:11" ht="14.4" customHeight="1" x14ac:dyDescent="0.3">
      <c r="A63" s="736" t="s">
        <v>553</v>
      </c>
      <c r="B63" s="737" t="s">
        <v>2715</v>
      </c>
      <c r="C63" s="738" t="s">
        <v>558</v>
      </c>
      <c r="D63" s="739" t="s">
        <v>559</v>
      </c>
      <c r="E63" s="738" t="s">
        <v>5209</v>
      </c>
      <c r="F63" s="739" t="s">
        <v>5210</v>
      </c>
      <c r="G63" s="738" t="s">
        <v>4957</v>
      </c>
      <c r="H63" s="738" t="s">
        <v>4958</v>
      </c>
      <c r="I63" s="740">
        <v>21.232499999999998</v>
      </c>
      <c r="J63" s="740">
        <v>39</v>
      </c>
      <c r="K63" s="741">
        <v>828.09</v>
      </c>
    </row>
    <row r="64" spans="1:11" ht="14.4" customHeight="1" x14ac:dyDescent="0.3">
      <c r="A64" s="736" t="s">
        <v>553</v>
      </c>
      <c r="B64" s="737" t="s">
        <v>2715</v>
      </c>
      <c r="C64" s="738" t="s">
        <v>558</v>
      </c>
      <c r="D64" s="739" t="s">
        <v>559</v>
      </c>
      <c r="E64" s="738" t="s">
        <v>5209</v>
      </c>
      <c r="F64" s="739" t="s">
        <v>5210</v>
      </c>
      <c r="G64" s="738" t="s">
        <v>4959</v>
      </c>
      <c r="H64" s="738" t="s">
        <v>4960</v>
      </c>
      <c r="I64" s="740">
        <v>21.234999999999999</v>
      </c>
      <c r="J64" s="740">
        <v>39</v>
      </c>
      <c r="K64" s="741">
        <v>828.14</v>
      </c>
    </row>
    <row r="65" spans="1:11" ht="14.4" customHeight="1" x14ac:dyDescent="0.3">
      <c r="A65" s="736" t="s">
        <v>553</v>
      </c>
      <c r="B65" s="737" t="s">
        <v>2715</v>
      </c>
      <c r="C65" s="738" t="s">
        <v>558</v>
      </c>
      <c r="D65" s="739" t="s">
        <v>559</v>
      </c>
      <c r="E65" s="738" t="s">
        <v>5209</v>
      </c>
      <c r="F65" s="739" t="s">
        <v>5210</v>
      </c>
      <c r="G65" s="738" t="s">
        <v>4961</v>
      </c>
      <c r="H65" s="738" t="s">
        <v>4962</v>
      </c>
      <c r="I65" s="740">
        <v>0.47333333333333333</v>
      </c>
      <c r="J65" s="740">
        <v>600</v>
      </c>
      <c r="K65" s="741">
        <v>284</v>
      </c>
    </row>
    <row r="66" spans="1:11" ht="14.4" customHeight="1" x14ac:dyDescent="0.3">
      <c r="A66" s="736" t="s">
        <v>553</v>
      </c>
      <c r="B66" s="737" t="s">
        <v>2715</v>
      </c>
      <c r="C66" s="738" t="s">
        <v>558</v>
      </c>
      <c r="D66" s="739" t="s">
        <v>559</v>
      </c>
      <c r="E66" s="738" t="s">
        <v>5209</v>
      </c>
      <c r="F66" s="739" t="s">
        <v>5210</v>
      </c>
      <c r="G66" s="738" t="s">
        <v>4963</v>
      </c>
      <c r="H66" s="738" t="s">
        <v>4964</v>
      </c>
      <c r="I66" s="740">
        <v>4.03</v>
      </c>
      <c r="J66" s="740">
        <v>100</v>
      </c>
      <c r="K66" s="741">
        <v>403</v>
      </c>
    </row>
    <row r="67" spans="1:11" ht="14.4" customHeight="1" x14ac:dyDescent="0.3">
      <c r="A67" s="736" t="s">
        <v>553</v>
      </c>
      <c r="B67" s="737" t="s">
        <v>2715</v>
      </c>
      <c r="C67" s="738" t="s">
        <v>558</v>
      </c>
      <c r="D67" s="739" t="s">
        <v>559</v>
      </c>
      <c r="E67" s="738" t="s">
        <v>5209</v>
      </c>
      <c r="F67" s="739" t="s">
        <v>5210</v>
      </c>
      <c r="G67" s="738" t="s">
        <v>4965</v>
      </c>
      <c r="H67" s="738" t="s">
        <v>4966</v>
      </c>
      <c r="I67" s="740">
        <v>2.9</v>
      </c>
      <c r="J67" s="740">
        <v>5</v>
      </c>
      <c r="K67" s="741">
        <v>14.5</v>
      </c>
    </row>
    <row r="68" spans="1:11" ht="14.4" customHeight="1" x14ac:dyDescent="0.3">
      <c r="A68" s="736" t="s">
        <v>553</v>
      </c>
      <c r="B68" s="737" t="s">
        <v>2715</v>
      </c>
      <c r="C68" s="738" t="s">
        <v>558</v>
      </c>
      <c r="D68" s="739" t="s">
        <v>559</v>
      </c>
      <c r="E68" s="738" t="s">
        <v>5209</v>
      </c>
      <c r="F68" s="739" t="s">
        <v>5210</v>
      </c>
      <c r="G68" s="738" t="s">
        <v>4967</v>
      </c>
      <c r="H68" s="738" t="s">
        <v>4968</v>
      </c>
      <c r="I68" s="740">
        <v>2.91</v>
      </c>
      <c r="J68" s="740">
        <v>5</v>
      </c>
      <c r="K68" s="741">
        <v>14.55</v>
      </c>
    </row>
    <row r="69" spans="1:11" ht="14.4" customHeight="1" x14ac:dyDescent="0.3">
      <c r="A69" s="736" t="s">
        <v>553</v>
      </c>
      <c r="B69" s="737" t="s">
        <v>2715</v>
      </c>
      <c r="C69" s="738" t="s">
        <v>558</v>
      </c>
      <c r="D69" s="739" t="s">
        <v>559</v>
      </c>
      <c r="E69" s="738" t="s">
        <v>5209</v>
      </c>
      <c r="F69" s="739" t="s">
        <v>5210</v>
      </c>
      <c r="G69" s="738" t="s">
        <v>4969</v>
      </c>
      <c r="H69" s="738" t="s">
        <v>4970</v>
      </c>
      <c r="I69" s="740">
        <v>2.91</v>
      </c>
      <c r="J69" s="740">
        <v>5</v>
      </c>
      <c r="K69" s="741">
        <v>14.55</v>
      </c>
    </row>
    <row r="70" spans="1:11" ht="14.4" customHeight="1" x14ac:dyDescent="0.3">
      <c r="A70" s="736" t="s">
        <v>553</v>
      </c>
      <c r="B70" s="737" t="s">
        <v>2715</v>
      </c>
      <c r="C70" s="738" t="s">
        <v>558</v>
      </c>
      <c r="D70" s="739" t="s">
        <v>559</v>
      </c>
      <c r="E70" s="738" t="s">
        <v>5209</v>
      </c>
      <c r="F70" s="739" t="s">
        <v>5210</v>
      </c>
      <c r="G70" s="738" t="s">
        <v>4971</v>
      </c>
      <c r="H70" s="738" t="s">
        <v>4972</v>
      </c>
      <c r="I70" s="740">
        <v>2.29</v>
      </c>
      <c r="J70" s="740">
        <v>400</v>
      </c>
      <c r="K70" s="741">
        <v>916</v>
      </c>
    </row>
    <row r="71" spans="1:11" ht="14.4" customHeight="1" x14ac:dyDescent="0.3">
      <c r="A71" s="736" t="s">
        <v>553</v>
      </c>
      <c r="B71" s="737" t="s">
        <v>2715</v>
      </c>
      <c r="C71" s="738" t="s">
        <v>558</v>
      </c>
      <c r="D71" s="739" t="s">
        <v>559</v>
      </c>
      <c r="E71" s="738" t="s">
        <v>5209</v>
      </c>
      <c r="F71" s="739" t="s">
        <v>5210</v>
      </c>
      <c r="G71" s="738" t="s">
        <v>4973</v>
      </c>
      <c r="H71" s="738" t="s">
        <v>4974</v>
      </c>
      <c r="I71" s="740">
        <v>9.1999999999999993</v>
      </c>
      <c r="J71" s="740">
        <v>450</v>
      </c>
      <c r="K71" s="741">
        <v>4140</v>
      </c>
    </row>
    <row r="72" spans="1:11" ht="14.4" customHeight="1" x14ac:dyDescent="0.3">
      <c r="A72" s="736" t="s">
        <v>553</v>
      </c>
      <c r="B72" s="737" t="s">
        <v>2715</v>
      </c>
      <c r="C72" s="738" t="s">
        <v>558</v>
      </c>
      <c r="D72" s="739" t="s">
        <v>559</v>
      </c>
      <c r="E72" s="738" t="s">
        <v>5209</v>
      </c>
      <c r="F72" s="739" t="s">
        <v>5210</v>
      </c>
      <c r="G72" s="738" t="s">
        <v>4975</v>
      </c>
      <c r="H72" s="738" t="s">
        <v>4976</v>
      </c>
      <c r="I72" s="740">
        <v>5</v>
      </c>
      <c r="J72" s="740">
        <v>100</v>
      </c>
      <c r="K72" s="741">
        <v>500</v>
      </c>
    </row>
    <row r="73" spans="1:11" ht="14.4" customHeight="1" x14ac:dyDescent="0.3">
      <c r="A73" s="736" t="s">
        <v>553</v>
      </c>
      <c r="B73" s="737" t="s">
        <v>2715</v>
      </c>
      <c r="C73" s="738" t="s">
        <v>558</v>
      </c>
      <c r="D73" s="739" t="s">
        <v>559</v>
      </c>
      <c r="E73" s="738" t="s">
        <v>5209</v>
      </c>
      <c r="F73" s="739" t="s">
        <v>5210</v>
      </c>
      <c r="G73" s="738" t="s">
        <v>4977</v>
      </c>
      <c r="H73" s="738" t="s">
        <v>4978</v>
      </c>
      <c r="I73" s="740">
        <v>139.91</v>
      </c>
      <c r="J73" s="740">
        <v>1</v>
      </c>
      <c r="K73" s="741">
        <v>139.91</v>
      </c>
    </row>
    <row r="74" spans="1:11" ht="14.4" customHeight="1" x14ac:dyDescent="0.3">
      <c r="A74" s="736" t="s">
        <v>553</v>
      </c>
      <c r="B74" s="737" t="s">
        <v>2715</v>
      </c>
      <c r="C74" s="738" t="s">
        <v>558</v>
      </c>
      <c r="D74" s="739" t="s">
        <v>559</v>
      </c>
      <c r="E74" s="738" t="s">
        <v>5209</v>
      </c>
      <c r="F74" s="739" t="s">
        <v>5210</v>
      </c>
      <c r="G74" s="738" t="s">
        <v>4979</v>
      </c>
      <c r="H74" s="738" t="s">
        <v>4980</v>
      </c>
      <c r="I74" s="740">
        <v>1.05</v>
      </c>
      <c r="J74" s="740">
        <v>100</v>
      </c>
      <c r="K74" s="741">
        <v>105</v>
      </c>
    </row>
    <row r="75" spans="1:11" ht="14.4" customHeight="1" x14ac:dyDescent="0.3">
      <c r="A75" s="736" t="s">
        <v>553</v>
      </c>
      <c r="B75" s="737" t="s">
        <v>2715</v>
      </c>
      <c r="C75" s="738" t="s">
        <v>558</v>
      </c>
      <c r="D75" s="739" t="s">
        <v>559</v>
      </c>
      <c r="E75" s="738" t="s">
        <v>5209</v>
      </c>
      <c r="F75" s="739" t="s">
        <v>5210</v>
      </c>
      <c r="G75" s="738" t="s">
        <v>4981</v>
      </c>
      <c r="H75" s="738" t="s">
        <v>4982</v>
      </c>
      <c r="I75" s="740">
        <v>3.4333333333333336</v>
      </c>
      <c r="J75" s="740">
        <v>480</v>
      </c>
      <c r="K75" s="741">
        <v>1648</v>
      </c>
    </row>
    <row r="76" spans="1:11" ht="14.4" customHeight="1" x14ac:dyDescent="0.3">
      <c r="A76" s="736" t="s">
        <v>553</v>
      </c>
      <c r="B76" s="737" t="s">
        <v>2715</v>
      </c>
      <c r="C76" s="738" t="s">
        <v>558</v>
      </c>
      <c r="D76" s="739" t="s">
        <v>559</v>
      </c>
      <c r="E76" s="738" t="s">
        <v>5209</v>
      </c>
      <c r="F76" s="739" t="s">
        <v>5210</v>
      </c>
      <c r="G76" s="738" t="s">
        <v>4983</v>
      </c>
      <c r="H76" s="738" t="s">
        <v>4984</v>
      </c>
      <c r="I76" s="740">
        <v>6.29</v>
      </c>
      <c r="J76" s="740">
        <v>20</v>
      </c>
      <c r="K76" s="741">
        <v>125.8</v>
      </c>
    </row>
    <row r="77" spans="1:11" ht="14.4" customHeight="1" x14ac:dyDescent="0.3">
      <c r="A77" s="736" t="s">
        <v>553</v>
      </c>
      <c r="B77" s="737" t="s">
        <v>2715</v>
      </c>
      <c r="C77" s="738" t="s">
        <v>558</v>
      </c>
      <c r="D77" s="739" t="s">
        <v>559</v>
      </c>
      <c r="E77" s="738" t="s">
        <v>5209</v>
      </c>
      <c r="F77" s="739" t="s">
        <v>5210</v>
      </c>
      <c r="G77" s="738" t="s">
        <v>4985</v>
      </c>
      <c r="H77" s="738" t="s">
        <v>4986</v>
      </c>
      <c r="I77" s="740">
        <v>8.85</v>
      </c>
      <c r="J77" s="740">
        <v>50</v>
      </c>
      <c r="K77" s="741">
        <v>442.5</v>
      </c>
    </row>
    <row r="78" spans="1:11" ht="14.4" customHeight="1" x14ac:dyDescent="0.3">
      <c r="A78" s="736" t="s">
        <v>553</v>
      </c>
      <c r="B78" s="737" t="s">
        <v>2715</v>
      </c>
      <c r="C78" s="738" t="s">
        <v>558</v>
      </c>
      <c r="D78" s="739" t="s">
        <v>559</v>
      </c>
      <c r="E78" s="738" t="s">
        <v>5209</v>
      </c>
      <c r="F78" s="739" t="s">
        <v>5210</v>
      </c>
      <c r="G78" s="738" t="s">
        <v>4987</v>
      </c>
      <c r="H78" s="738" t="s">
        <v>4988</v>
      </c>
      <c r="I78" s="740">
        <v>9.68</v>
      </c>
      <c r="J78" s="740">
        <v>600</v>
      </c>
      <c r="K78" s="741">
        <v>5808</v>
      </c>
    </row>
    <row r="79" spans="1:11" ht="14.4" customHeight="1" x14ac:dyDescent="0.3">
      <c r="A79" s="736" t="s">
        <v>553</v>
      </c>
      <c r="B79" s="737" t="s">
        <v>2715</v>
      </c>
      <c r="C79" s="738" t="s">
        <v>558</v>
      </c>
      <c r="D79" s="739" t="s">
        <v>559</v>
      </c>
      <c r="E79" s="738" t="s">
        <v>5209</v>
      </c>
      <c r="F79" s="739" t="s">
        <v>5210</v>
      </c>
      <c r="G79" s="738" t="s">
        <v>4989</v>
      </c>
      <c r="H79" s="738" t="s">
        <v>4990</v>
      </c>
      <c r="I79" s="740">
        <v>2.08</v>
      </c>
      <c r="J79" s="740">
        <v>20</v>
      </c>
      <c r="K79" s="741">
        <v>41.6</v>
      </c>
    </row>
    <row r="80" spans="1:11" ht="14.4" customHeight="1" x14ac:dyDescent="0.3">
      <c r="A80" s="736" t="s">
        <v>553</v>
      </c>
      <c r="B80" s="737" t="s">
        <v>2715</v>
      </c>
      <c r="C80" s="738" t="s">
        <v>558</v>
      </c>
      <c r="D80" s="739" t="s">
        <v>559</v>
      </c>
      <c r="E80" s="738" t="s">
        <v>5209</v>
      </c>
      <c r="F80" s="739" t="s">
        <v>5210</v>
      </c>
      <c r="G80" s="738" t="s">
        <v>4991</v>
      </c>
      <c r="H80" s="738" t="s">
        <v>4992</v>
      </c>
      <c r="I80" s="740">
        <v>4.62</v>
      </c>
      <c r="J80" s="740">
        <v>50</v>
      </c>
      <c r="K80" s="741">
        <v>231.00000000000003</v>
      </c>
    </row>
    <row r="81" spans="1:11" ht="14.4" customHeight="1" x14ac:dyDescent="0.3">
      <c r="A81" s="736" t="s">
        <v>553</v>
      </c>
      <c r="B81" s="737" t="s">
        <v>2715</v>
      </c>
      <c r="C81" s="738" t="s">
        <v>558</v>
      </c>
      <c r="D81" s="739" t="s">
        <v>559</v>
      </c>
      <c r="E81" s="738" t="s">
        <v>5209</v>
      </c>
      <c r="F81" s="739" t="s">
        <v>5210</v>
      </c>
      <c r="G81" s="738" t="s">
        <v>4993</v>
      </c>
      <c r="H81" s="738" t="s">
        <v>4994</v>
      </c>
      <c r="I81" s="740">
        <v>3.15</v>
      </c>
      <c r="J81" s="740">
        <v>12</v>
      </c>
      <c r="K81" s="741">
        <v>37.799999999999997</v>
      </c>
    </row>
    <row r="82" spans="1:11" ht="14.4" customHeight="1" x14ac:dyDescent="0.3">
      <c r="A82" s="736" t="s">
        <v>553</v>
      </c>
      <c r="B82" s="737" t="s">
        <v>2715</v>
      </c>
      <c r="C82" s="738" t="s">
        <v>558</v>
      </c>
      <c r="D82" s="739" t="s">
        <v>559</v>
      </c>
      <c r="E82" s="738" t="s">
        <v>5211</v>
      </c>
      <c r="F82" s="739" t="s">
        <v>5212</v>
      </c>
      <c r="G82" s="738" t="s">
        <v>4995</v>
      </c>
      <c r="H82" s="738" t="s">
        <v>4996</v>
      </c>
      <c r="I82" s="740">
        <v>8.8475000000000001</v>
      </c>
      <c r="J82" s="740">
        <v>1800</v>
      </c>
      <c r="K82" s="741">
        <v>16333</v>
      </c>
    </row>
    <row r="83" spans="1:11" ht="14.4" customHeight="1" x14ac:dyDescent="0.3">
      <c r="A83" s="736" t="s">
        <v>553</v>
      </c>
      <c r="B83" s="737" t="s">
        <v>2715</v>
      </c>
      <c r="C83" s="738" t="s">
        <v>558</v>
      </c>
      <c r="D83" s="739" t="s">
        <v>559</v>
      </c>
      <c r="E83" s="738" t="s">
        <v>5211</v>
      </c>
      <c r="F83" s="739" t="s">
        <v>5212</v>
      </c>
      <c r="G83" s="738" t="s">
        <v>4997</v>
      </c>
      <c r="H83" s="738" t="s">
        <v>4998</v>
      </c>
      <c r="I83" s="740">
        <v>7.003333333333333</v>
      </c>
      <c r="J83" s="740">
        <v>200</v>
      </c>
      <c r="K83" s="741">
        <v>1400.5</v>
      </c>
    </row>
    <row r="84" spans="1:11" ht="14.4" customHeight="1" x14ac:dyDescent="0.3">
      <c r="A84" s="736" t="s">
        <v>553</v>
      </c>
      <c r="B84" s="737" t="s">
        <v>2715</v>
      </c>
      <c r="C84" s="738" t="s">
        <v>558</v>
      </c>
      <c r="D84" s="739" t="s">
        <v>559</v>
      </c>
      <c r="E84" s="738" t="s">
        <v>5213</v>
      </c>
      <c r="F84" s="739" t="s">
        <v>5214</v>
      </c>
      <c r="G84" s="738" t="s">
        <v>4999</v>
      </c>
      <c r="H84" s="738" t="s">
        <v>5000</v>
      </c>
      <c r="I84" s="740">
        <v>0.38666666666666671</v>
      </c>
      <c r="J84" s="740">
        <v>900</v>
      </c>
      <c r="K84" s="741">
        <v>348</v>
      </c>
    </row>
    <row r="85" spans="1:11" ht="14.4" customHeight="1" x14ac:dyDescent="0.3">
      <c r="A85" s="736" t="s">
        <v>553</v>
      </c>
      <c r="B85" s="737" t="s">
        <v>2715</v>
      </c>
      <c r="C85" s="738" t="s">
        <v>558</v>
      </c>
      <c r="D85" s="739" t="s">
        <v>559</v>
      </c>
      <c r="E85" s="738" t="s">
        <v>5213</v>
      </c>
      <c r="F85" s="739" t="s">
        <v>5214</v>
      </c>
      <c r="G85" s="738" t="s">
        <v>5001</v>
      </c>
      <c r="H85" s="738" t="s">
        <v>5002</v>
      </c>
      <c r="I85" s="740">
        <v>0.30333333333333329</v>
      </c>
      <c r="J85" s="740">
        <v>600</v>
      </c>
      <c r="K85" s="741">
        <v>182</v>
      </c>
    </row>
    <row r="86" spans="1:11" ht="14.4" customHeight="1" x14ac:dyDescent="0.3">
      <c r="A86" s="736" t="s">
        <v>553</v>
      </c>
      <c r="B86" s="737" t="s">
        <v>2715</v>
      </c>
      <c r="C86" s="738" t="s">
        <v>558</v>
      </c>
      <c r="D86" s="739" t="s">
        <v>559</v>
      </c>
      <c r="E86" s="738" t="s">
        <v>5213</v>
      </c>
      <c r="F86" s="739" t="s">
        <v>5214</v>
      </c>
      <c r="G86" s="738" t="s">
        <v>5003</v>
      </c>
      <c r="H86" s="738" t="s">
        <v>5004</v>
      </c>
      <c r="I86" s="740">
        <v>0.30333333333333329</v>
      </c>
      <c r="J86" s="740">
        <v>900</v>
      </c>
      <c r="K86" s="741">
        <v>273</v>
      </c>
    </row>
    <row r="87" spans="1:11" ht="14.4" customHeight="1" x14ac:dyDescent="0.3">
      <c r="A87" s="736" t="s">
        <v>553</v>
      </c>
      <c r="B87" s="737" t="s">
        <v>2715</v>
      </c>
      <c r="C87" s="738" t="s">
        <v>558</v>
      </c>
      <c r="D87" s="739" t="s">
        <v>559</v>
      </c>
      <c r="E87" s="738" t="s">
        <v>5213</v>
      </c>
      <c r="F87" s="739" t="s">
        <v>5214</v>
      </c>
      <c r="G87" s="738" t="s">
        <v>5005</v>
      </c>
      <c r="H87" s="738" t="s">
        <v>5006</v>
      </c>
      <c r="I87" s="740">
        <v>0.50249999999999995</v>
      </c>
      <c r="J87" s="740">
        <v>2900</v>
      </c>
      <c r="K87" s="741">
        <v>1466</v>
      </c>
    </row>
    <row r="88" spans="1:11" ht="14.4" customHeight="1" x14ac:dyDescent="0.3">
      <c r="A88" s="736" t="s">
        <v>553</v>
      </c>
      <c r="B88" s="737" t="s">
        <v>2715</v>
      </c>
      <c r="C88" s="738" t="s">
        <v>558</v>
      </c>
      <c r="D88" s="739" t="s">
        <v>559</v>
      </c>
      <c r="E88" s="738" t="s">
        <v>5213</v>
      </c>
      <c r="F88" s="739" t="s">
        <v>5214</v>
      </c>
      <c r="G88" s="738" t="s">
        <v>5007</v>
      </c>
      <c r="H88" s="738" t="s">
        <v>5008</v>
      </c>
      <c r="I88" s="740">
        <v>29.64</v>
      </c>
      <c r="J88" s="740">
        <v>100</v>
      </c>
      <c r="K88" s="741">
        <v>2963.95</v>
      </c>
    </row>
    <row r="89" spans="1:11" ht="14.4" customHeight="1" x14ac:dyDescent="0.3">
      <c r="A89" s="736" t="s">
        <v>553</v>
      </c>
      <c r="B89" s="737" t="s">
        <v>2715</v>
      </c>
      <c r="C89" s="738" t="s">
        <v>558</v>
      </c>
      <c r="D89" s="739" t="s">
        <v>559</v>
      </c>
      <c r="E89" s="738" t="s">
        <v>5213</v>
      </c>
      <c r="F89" s="739" t="s">
        <v>5214</v>
      </c>
      <c r="G89" s="738" t="s">
        <v>5009</v>
      </c>
      <c r="H89" s="738" t="s">
        <v>5010</v>
      </c>
      <c r="I89" s="740">
        <v>1.8033333333333335</v>
      </c>
      <c r="J89" s="740">
        <v>500</v>
      </c>
      <c r="K89" s="741">
        <v>901</v>
      </c>
    </row>
    <row r="90" spans="1:11" ht="14.4" customHeight="1" x14ac:dyDescent="0.3">
      <c r="A90" s="736" t="s">
        <v>553</v>
      </c>
      <c r="B90" s="737" t="s">
        <v>2715</v>
      </c>
      <c r="C90" s="738" t="s">
        <v>558</v>
      </c>
      <c r="D90" s="739" t="s">
        <v>559</v>
      </c>
      <c r="E90" s="738" t="s">
        <v>5215</v>
      </c>
      <c r="F90" s="739" t="s">
        <v>5216</v>
      </c>
      <c r="G90" s="738" t="s">
        <v>5011</v>
      </c>
      <c r="H90" s="738" t="s">
        <v>5012</v>
      </c>
      <c r="I90" s="740">
        <v>7.503333333333333</v>
      </c>
      <c r="J90" s="740">
        <v>15</v>
      </c>
      <c r="K90" s="741">
        <v>112.56</v>
      </c>
    </row>
    <row r="91" spans="1:11" ht="14.4" customHeight="1" x14ac:dyDescent="0.3">
      <c r="A91" s="736" t="s">
        <v>553</v>
      </c>
      <c r="B91" s="737" t="s">
        <v>2715</v>
      </c>
      <c r="C91" s="738" t="s">
        <v>558</v>
      </c>
      <c r="D91" s="739" t="s">
        <v>559</v>
      </c>
      <c r="E91" s="738" t="s">
        <v>5215</v>
      </c>
      <c r="F91" s="739" t="s">
        <v>5216</v>
      </c>
      <c r="G91" s="738" t="s">
        <v>5013</v>
      </c>
      <c r="H91" s="738" t="s">
        <v>5014</v>
      </c>
      <c r="I91" s="740">
        <v>7.503333333333333</v>
      </c>
      <c r="J91" s="740">
        <v>19</v>
      </c>
      <c r="K91" s="741">
        <v>142.6</v>
      </c>
    </row>
    <row r="92" spans="1:11" ht="14.4" customHeight="1" x14ac:dyDescent="0.3">
      <c r="A92" s="736" t="s">
        <v>553</v>
      </c>
      <c r="B92" s="737" t="s">
        <v>2715</v>
      </c>
      <c r="C92" s="738" t="s">
        <v>558</v>
      </c>
      <c r="D92" s="739" t="s">
        <v>559</v>
      </c>
      <c r="E92" s="738" t="s">
        <v>5215</v>
      </c>
      <c r="F92" s="739" t="s">
        <v>5216</v>
      </c>
      <c r="G92" s="738" t="s">
        <v>5015</v>
      </c>
      <c r="H92" s="738" t="s">
        <v>5016</v>
      </c>
      <c r="I92" s="740">
        <v>0.69</v>
      </c>
      <c r="J92" s="740">
        <v>14800</v>
      </c>
      <c r="K92" s="741">
        <v>10212</v>
      </c>
    </row>
    <row r="93" spans="1:11" ht="14.4" customHeight="1" x14ac:dyDescent="0.3">
      <c r="A93" s="736" t="s">
        <v>553</v>
      </c>
      <c r="B93" s="737" t="s">
        <v>2715</v>
      </c>
      <c r="C93" s="738" t="s">
        <v>558</v>
      </c>
      <c r="D93" s="739" t="s">
        <v>559</v>
      </c>
      <c r="E93" s="738" t="s">
        <v>5217</v>
      </c>
      <c r="F93" s="739" t="s">
        <v>5218</v>
      </c>
      <c r="G93" s="738" t="s">
        <v>5017</v>
      </c>
      <c r="H93" s="738" t="s">
        <v>5018</v>
      </c>
      <c r="I93" s="740">
        <v>139.44</v>
      </c>
      <c r="J93" s="740">
        <v>6</v>
      </c>
      <c r="K93" s="741">
        <v>836.64</v>
      </c>
    </row>
    <row r="94" spans="1:11" ht="14.4" customHeight="1" x14ac:dyDescent="0.3">
      <c r="A94" s="736" t="s">
        <v>553</v>
      </c>
      <c r="B94" s="737" t="s">
        <v>2715</v>
      </c>
      <c r="C94" s="738" t="s">
        <v>558</v>
      </c>
      <c r="D94" s="739" t="s">
        <v>559</v>
      </c>
      <c r="E94" s="738" t="s">
        <v>5217</v>
      </c>
      <c r="F94" s="739" t="s">
        <v>5218</v>
      </c>
      <c r="G94" s="738" t="s">
        <v>5019</v>
      </c>
      <c r="H94" s="738" t="s">
        <v>5020</v>
      </c>
      <c r="I94" s="740">
        <v>139.44</v>
      </c>
      <c r="J94" s="740">
        <v>6</v>
      </c>
      <c r="K94" s="741">
        <v>836.64</v>
      </c>
    </row>
    <row r="95" spans="1:11" ht="14.4" customHeight="1" x14ac:dyDescent="0.3">
      <c r="A95" s="736" t="s">
        <v>553</v>
      </c>
      <c r="B95" s="737" t="s">
        <v>2715</v>
      </c>
      <c r="C95" s="738" t="s">
        <v>558</v>
      </c>
      <c r="D95" s="739" t="s">
        <v>559</v>
      </c>
      <c r="E95" s="738" t="s">
        <v>5217</v>
      </c>
      <c r="F95" s="739" t="s">
        <v>5218</v>
      </c>
      <c r="G95" s="738" t="s">
        <v>5021</v>
      </c>
      <c r="H95" s="738" t="s">
        <v>5022</v>
      </c>
      <c r="I95" s="740">
        <v>152.46</v>
      </c>
      <c r="J95" s="740">
        <v>6</v>
      </c>
      <c r="K95" s="741">
        <v>914.76</v>
      </c>
    </row>
    <row r="96" spans="1:11" ht="14.4" customHeight="1" x14ac:dyDescent="0.3">
      <c r="A96" s="736" t="s">
        <v>553</v>
      </c>
      <c r="B96" s="737" t="s">
        <v>2715</v>
      </c>
      <c r="C96" s="738" t="s">
        <v>558</v>
      </c>
      <c r="D96" s="739" t="s">
        <v>559</v>
      </c>
      <c r="E96" s="738" t="s">
        <v>5217</v>
      </c>
      <c r="F96" s="739" t="s">
        <v>5218</v>
      </c>
      <c r="G96" s="738" t="s">
        <v>5023</v>
      </c>
      <c r="H96" s="738" t="s">
        <v>5024</v>
      </c>
      <c r="I96" s="740">
        <v>147.18</v>
      </c>
      <c r="J96" s="740">
        <v>9</v>
      </c>
      <c r="K96" s="741">
        <v>1324.64</v>
      </c>
    </row>
    <row r="97" spans="1:11" ht="14.4" customHeight="1" x14ac:dyDescent="0.3">
      <c r="A97" s="736" t="s">
        <v>553</v>
      </c>
      <c r="B97" s="737" t="s">
        <v>2715</v>
      </c>
      <c r="C97" s="738" t="s">
        <v>558</v>
      </c>
      <c r="D97" s="739" t="s">
        <v>559</v>
      </c>
      <c r="E97" s="738" t="s">
        <v>5217</v>
      </c>
      <c r="F97" s="739" t="s">
        <v>5218</v>
      </c>
      <c r="G97" s="738" t="s">
        <v>5025</v>
      </c>
      <c r="H97" s="738" t="s">
        <v>5026</v>
      </c>
      <c r="I97" s="740">
        <v>147.18</v>
      </c>
      <c r="J97" s="740">
        <v>9</v>
      </c>
      <c r="K97" s="741">
        <v>1324.64</v>
      </c>
    </row>
    <row r="98" spans="1:11" ht="14.4" customHeight="1" x14ac:dyDescent="0.3">
      <c r="A98" s="736" t="s">
        <v>553</v>
      </c>
      <c r="B98" s="737" t="s">
        <v>2715</v>
      </c>
      <c r="C98" s="738" t="s">
        <v>558</v>
      </c>
      <c r="D98" s="739" t="s">
        <v>559</v>
      </c>
      <c r="E98" s="738" t="s">
        <v>5219</v>
      </c>
      <c r="F98" s="739" t="s">
        <v>5220</v>
      </c>
      <c r="G98" s="738" t="s">
        <v>5027</v>
      </c>
      <c r="H98" s="738" t="s">
        <v>5028</v>
      </c>
      <c r="I98" s="740">
        <v>4509.96</v>
      </c>
      <c r="J98" s="740">
        <v>30</v>
      </c>
      <c r="K98" s="741">
        <v>135298.79</v>
      </c>
    </row>
    <row r="99" spans="1:11" ht="14.4" customHeight="1" x14ac:dyDescent="0.3">
      <c r="A99" s="736" t="s">
        <v>553</v>
      </c>
      <c r="B99" s="737" t="s">
        <v>2715</v>
      </c>
      <c r="C99" s="738" t="s">
        <v>558</v>
      </c>
      <c r="D99" s="739" t="s">
        <v>559</v>
      </c>
      <c r="E99" s="738" t="s">
        <v>5221</v>
      </c>
      <c r="F99" s="739" t="s">
        <v>5222</v>
      </c>
      <c r="G99" s="738" t="s">
        <v>5029</v>
      </c>
      <c r="H99" s="738" t="s">
        <v>5030</v>
      </c>
      <c r="I99" s="740">
        <v>19.96</v>
      </c>
      <c r="J99" s="740">
        <v>20</v>
      </c>
      <c r="K99" s="741">
        <v>399.2</v>
      </c>
    </row>
    <row r="100" spans="1:11" ht="14.4" customHeight="1" x14ac:dyDescent="0.3">
      <c r="A100" s="736" t="s">
        <v>553</v>
      </c>
      <c r="B100" s="737" t="s">
        <v>2715</v>
      </c>
      <c r="C100" s="738" t="s">
        <v>563</v>
      </c>
      <c r="D100" s="739" t="s">
        <v>564</v>
      </c>
      <c r="E100" s="738" t="s">
        <v>5207</v>
      </c>
      <c r="F100" s="739" t="s">
        <v>5208</v>
      </c>
      <c r="G100" s="738" t="s">
        <v>5031</v>
      </c>
      <c r="H100" s="738" t="s">
        <v>5032</v>
      </c>
      <c r="I100" s="740">
        <v>123.05</v>
      </c>
      <c r="J100" s="740">
        <v>30</v>
      </c>
      <c r="K100" s="741">
        <v>3691.5</v>
      </c>
    </row>
    <row r="101" spans="1:11" ht="14.4" customHeight="1" x14ac:dyDescent="0.3">
      <c r="A101" s="736" t="s">
        <v>553</v>
      </c>
      <c r="B101" s="737" t="s">
        <v>2715</v>
      </c>
      <c r="C101" s="738" t="s">
        <v>563</v>
      </c>
      <c r="D101" s="739" t="s">
        <v>564</v>
      </c>
      <c r="E101" s="738" t="s">
        <v>5207</v>
      </c>
      <c r="F101" s="739" t="s">
        <v>5208</v>
      </c>
      <c r="G101" s="738" t="s">
        <v>5033</v>
      </c>
      <c r="H101" s="738" t="s">
        <v>5034</v>
      </c>
      <c r="I101" s="740">
        <v>4.3</v>
      </c>
      <c r="J101" s="740">
        <v>96</v>
      </c>
      <c r="K101" s="741">
        <v>412.8</v>
      </c>
    </row>
    <row r="102" spans="1:11" ht="14.4" customHeight="1" x14ac:dyDescent="0.3">
      <c r="A102" s="736" t="s">
        <v>553</v>
      </c>
      <c r="B102" s="737" t="s">
        <v>2715</v>
      </c>
      <c r="C102" s="738" t="s">
        <v>563</v>
      </c>
      <c r="D102" s="739" t="s">
        <v>564</v>
      </c>
      <c r="E102" s="738" t="s">
        <v>5207</v>
      </c>
      <c r="F102" s="739" t="s">
        <v>5208</v>
      </c>
      <c r="G102" s="738" t="s">
        <v>5035</v>
      </c>
      <c r="H102" s="738" t="s">
        <v>5036</v>
      </c>
      <c r="I102" s="740">
        <v>4.8499999999999996</v>
      </c>
      <c r="J102" s="740">
        <v>50</v>
      </c>
      <c r="K102" s="741">
        <v>242.5</v>
      </c>
    </row>
    <row r="103" spans="1:11" ht="14.4" customHeight="1" x14ac:dyDescent="0.3">
      <c r="A103" s="736" t="s">
        <v>553</v>
      </c>
      <c r="B103" s="737" t="s">
        <v>2715</v>
      </c>
      <c r="C103" s="738" t="s">
        <v>563</v>
      </c>
      <c r="D103" s="739" t="s">
        <v>564</v>
      </c>
      <c r="E103" s="738" t="s">
        <v>5207</v>
      </c>
      <c r="F103" s="739" t="s">
        <v>5208</v>
      </c>
      <c r="G103" s="738" t="s">
        <v>4845</v>
      </c>
      <c r="H103" s="738" t="s">
        <v>4846</v>
      </c>
      <c r="I103" s="740">
        <v>0.505</v>
      </c>
      <c r="J103" s="740">
        <v>2000</v>
      </c>
      <c r="K103" s="741">
        <v>1010</v>
      </c>
    </row>
    <row r="104" spans="1:11" ht="14.4" customHeight="1" x14ac:dyDescent="0.3">
      <c r="A104" s="736" t="s">
        <v>553</v>
      </c>
      <c r="B104" s="737" t="s">
        <v>2715</v>
      </c>
      <c r="C104" s="738" t="s">
        <v>563</v>
      </c>
      <c r="D104" s="739" t="s">
        <v>564</v>
      </c>
      <c r="E104" s="738" t="s">
        <v>5207</v>
      </c>
      <c r="F104" s="739" t="s">
        <v>5208</v>
      </c>
      <c r="G104" s="738" t="s">
        <v>4847</v>
      </c>
      <c r="H104" s="738" t="s">
        <v>4848</v>
      </c>
      <c r="I104" s="740">
        <v>28.732499999999998</v>
      </c>
      <c r="J104" s="740">
        <v>91</v>
      </c>
      <c r="K104" s="741">
        <v>2614.73</v>
      </c>
    </row>
    <row r="105" spans="1:11" ht="14.4" customHeight="1" x14ac:dyDescent="0.3">
      <c r="A105" s="736" t="s">
        <v>553</v>
      </c>
      <c r="B105" s="737" t="s">
        <v>2715</v>
      </c>
      <c r="C105" s="738" t="s">
        <v>563</v>
      </c>
      <c r="D105" s="739" t="s">
        <v>564</v>
      </c>
      <c r="E105" s="738" t="s">
        <v>5207</v>
      </c>
      <c r="F105" s="739" t="s">
        <v>5208</v>
      </c>
      <c r="G105" s="738" t="s">
        <v>4849</v>
      </c>
      <c r="H105" s="738" t="s">
        <v>4850</v>
      </c>
      <c r="I105" s="740">
        <v>2.0499999999999998</v>
      </c>
      <c r="J105" s="740">
        <v>25</v>
      </c>
      <c r="K105" s="741">
        <v>51.25</v>
      </c>
    </row>
    <row r="106" spans="1:11" ht="14.4" customHeight="1" x14ac:dyDescent="0.3">
      <c r="A106" s="736" t="s">
        <v>553</v>
      </c>
      <c r="B106" s="737" t="s">
        <v>2715</v>
      </c>
      <c r="C106" s="738" t="s">
        <v>563</v>
      </c>
      <c r="D106" s="739" t="s">
        <v>564</v>
      </c>
      <c r="E106" s="738" t="s">
        <v>5207</v>
      </c>
      <c r="F106" s="739" t="s">
        <v>5208</v>
      </c>
      <c r="G106" s="738" t="s">
        <v>4851</v>
      </c>
      <c r="H106" s="738" t="s">
        <v>4852</v>
      </c>
      <c r="I106" s="740">
        <v>0.88</v>
      </c>
      <c r="J106" s="740">
        <v>1014</v>
      </c>
      <c r="K106" s="741">
        <v>892.32</v>
      </c>
    </row>
    <row r="107" spans="1:11" ht="14.4" customHeight="1" x14ac:dyDescent="0.3">
      <c r="A107" s="736" t="s">
        <v>553</v>
      </c>
      <c r="B107" s="737" t="s">
        <v>2715</v>
      </c>
      <c r="C107" s="738" t="s">
        <v>563</v>
      </c>
      <c r="D107" s="739" t="s">
        <v>564</v>
      </c>
      <c r="E107" s="738" t="s">
        <v>5207</v>
      </c>
      <c r="F107" s="739" t="s">
        <v>5208</v>
      </c>
      <c r="G107" s="738" t="s">
        <v>5037</v>
      </c>
      <c r="H107" s="738" t="s">
        <v>5038</v>
      </c>
      <c r="I107" s="740">
        <v>86.38</v>
      </c>
      <c r="J107" s="740">
        <v>20</v>
      </c>
      <c r="K107" s="741">
        <v>1727.5</v>
      </c>
    </row>
    <row r="108" spans="1:11" ht="14.4" customHeight="1" x14ac:dyDescent="0.3">
      <c r="A108" s="736" t="s">
        <v>553</v>
      </c>
      <c r="B108" s="737" t="s">
        <v>2715</v>
      </c>
      <c r="C108" s="738" t="s">
        <v>563</v>
      </c>
      <c r="D108" s="739" t="s">
        <v>564</v>
      </c>
      <c r="E108" s="738" t="s">
        <v>5207</v>
      </c>
      <c r="F108" s="739" t="s">
        <v>5208</v>
      </c>
      <c r="G108" s="738" t="s">
        <v>5039</v>
      </c>
      <c r="H108" s="738" t="s">
        <v>5040</v>
      </c>
      <c r="I108" s="740">
        <v>5.5999999999999988</v>
      </c>
      <c r="J108" s="740">
        <v>300</v>
      </c>
      <c r="K108" s="741">
        <v>1681.23</v>
      </c>
    </row>
    <row r="109" spans="1:11" ht="14.4" customHeight="1" x14ac:dyDescent="0.3">
      <c r="A109" s="736" t="s">
        <v>553</v>
      </c>
      <c r="B109" s="737" t="s">
        <v>2715</v>
      </c>
      <c r="C109" s="738" t="s">
        <v>563</v>
      </c>
      <c r="D109" s="739" t="s">
        <v>564</v>
      </c>
      <c r="E109" s="738" t="s">
        <v>5207</v>
      </c>
      <c r="F109" s="739" t="s">
        <v>5208</v>
      </c>
      <c r="G109" s="738" t="s">
        <v>5041</v>
      </c>
      <c r="H109" s="738" t="s">
        <v>5042</v>
      </c>
      <c r="I109" s="740">
        <v>2.74</v>
      </c>
      <c r="J109" s="740">
        <v>50</v>
      </c>
      <c r="K109" s="741">
        <v>136.80000000000001</v>
      </c>
    </row>
    <row r="110" spans="1:11" ht="14.4" customHeight="1" x14ac:dyDescent="0.3">
      <c r="A110" s="736" t="s">
        <v>553</v>
      </c>
      <c r="B110" s="737" t="s">
        <v>2715</v>
      </c>
      <c r="C110" s="738" t="s">
        <v>563</v>
      </c>
      <c r="D110" s="739" t="s">
        <v>564</v>
      </c>
      <c r="E110" s="738" t="s">
        <v>5207</v>
      </c>
      <c r="F110" s="739" t="s">
        <v>5208</v>
      </c>
      <c r="G110" s="738" t="s">
        <v>5043</v>
      </c>
      <c r="H110" s="738" t="s">
        <v>5044</v>
      </c>
      <c r="I110" s="740">
        <v>0.99</v>
      </c>
      <c r="J110" s="740">
        <v>40</v>
      </c>
      <c r="K110" s="741">
        <v>39.6</v>
      </c>
    </row>
    <row r="111" spans="1:11" ht="14.4" customHeight="1" x14ac:dyDescent="0.3">
      <c r="A111" s="736" t="s">
        <v>553</v>
      </c>
      <c r="B111" s="737" t="s">
        <v>2715</v>
      </c>
      <c r="C111" s="738" t="s">
        <v>563</v>
      </c>
      <c r="D111" s="739" t="s">
        <v>564</v>
      </c>
      <c r="E111" s="738" t="s">
        <v>5207</v>
      </c>
      <c r="F111" s="739" t="s">
        <v>5208</v>
      </c>
      <c r="G111" s="738" t="s">
        <v>4853</v>
      </c>
      <c r="H111" s="738" t="s">
        <v>4854</v>
      </c>
      <c r="I111" s="740">
        <v>30.175000000000001</v>
      </c>
      <c r="J111" s="740">
        <v>50</v>
      </c>
      <c r="K111" s="741">
        <v>1508.75</v>
      </c>
    </row>
    <row r="112" spans="1:11" ht="14.4" customHeight="1" x14ac:dyDescent="0.3">
      <c r="A112" s="736" t="s">
        <v>553</v>
      </c>
      <c r="B112" s="737" t="s">
        <v>2715</v>
      </c>
      <c r="C112" s="738" t="s">
        <v>563</v>
      </c>
      <c r="D112" s="739" t="s">
        <v>564</v>
      </c>
      <c r="E112" s="738" t="s">
        <v>5207</v>
      </c>
      <c r="F112" s="739" t="s">
        <v>5208</v>
      </c>
      <c r="G112" s="738" t="s">
        <v>4855</v>
      </c>
      <c r="H112" s="738" t="s">
        <v>4856</v>
      </c>
      <c r="I112" s="740">
        <v>1.38</v>
      </c>
      <c r="J112" s="740">
        <v>250</v>
      </c>
      <c r="K112" s="741">
        <v>345</v>
      </c>
    </row>
    <row r="113" spans="1:11" ht="14.4" customHeight="1" x14ac:dyDescent="0.3">
      <c r="A113" s="736" t="s">
        <v>553</v>
      </c>
      <c r="B113" s="737" t="s">
        <v>2715</v>
      </c>
      <c r="C113" s="738" t="s">
        <v>563</v>
      </c>
      <c r="D113" s="739" t="s">
        <v>564</v>
      </c>
      <c r="E113" s="738" t="s">
        <v>5207</v>
      </c>
      <c r="F113" s="739" t="s">
        <v>5208</v>
      </c>
      <c r="G113" s="738" t="s">
        <v>4857</v>
      </c>
      <c r="H113" s="738" t="s">
        <v>4858</v>
      </c>
      <c r="I113" s="740">
        <v>0.66</v>
      </c>
      <c r="J113" s="740">
        <v>1000</v>
      </c>
      <c r="K113" s="741">
        <v>660</v>
      </c>
    </row>
    <row r="114" spans="1:11" ht="14.4" customHeight="1" x14ac:dyDescent="0.3">
      <c r="A114" s="736" t="s">
        <v>553</v>
      </c>
      <c r="B114" s="737" t="s">
        <v>2715</v>
      </c>
      <c r="C114" s="738" t="s">
        <v>563</v>
      </c>
      <c r="D114" s="739" t="s">
        <v>564</v>
      </c>
      <c r="E114" s="738" t="s">
        <v>5207</v>
      </c>
      <c r="F114" s="739" t="s">
        <v>5208</v>
      </c>
      <c r="G114" s="738" t="s">
        <v>4859</v>
      </c>
      <c r="H114" s="738" t="s">
        <v>4860</v>
      </c>
      <c r="I114" s="740">
        <v>0.44</v>
      </c>
      <c r="J114" s="740">
        <v>1000</v>
      </c>
      <c r="K114" s="741">
        <v>440</v>
      </c>
    </row>
    <row r="115" spans="1:11" ht="14.4" customHeight="1" x14ac:dyDescent="0.3">
      <c r="A115" s="736" t="s">
        <v>553</v>
      </c>
      <c r="B115" s="737" t="s">
        <v>2715</v>
      </c>
      <c r="C115" s="738" t="s">
        <v>563</v>
      </c>
      <c r="D115" s="739" t="s">
        <v>564</v>
      </c>
      <c r="E115" s="738" t="s">
        <v>5207</v>
      </c>
      <c r="F115" s="739" t="s">
        <v>5208</v>
      </c>
      <c r="G115" s="738" t="s">
        <v>5045</v>
      </c>
      <c r="H115" s="738" t="s">
        <v>5046</v>
      </c>
      <c r="I115" s="740">
        <v>8.58</v>
      </c>
      <c r="J115" s="740">
        <v>24</v>
      </c>
      <c r="K115" s="741">
        <v>205.92</v>
      </c>
    </row>
    <row r="116" spans="1:11" ht="14.4" customHeight="1" x14ac:dyDescent="0.3">
      <c r="A116" s="736" t="s">
        <v>553</v>
      </c>
      <c r="B116" s="737" t="s">
        <v>2715</v>
      </c>
      <c r="C116" s="738" t="s">
        <v>563</v>
      </c>
      <c r="D116" s="739" t="s">
        <v>564</v>
      </c>
      <c r="E116" s="738" t="s">
        <v>5207</v>
      </c>
      <c r="F116" s="739" t="s">
        <v>5208</v>
      </c>
      <c r="G116" s="738" t="s">
        <v>5047</v>
      </c>
      <c r="H116" s="738" t="s">
        <v>5048</v>
      </c>
      <c r="I116" s="740">
        <v>13.013333333333334</v>
      </c>
      <c r="J116" s="740">
        <v>9</v>
      </c>
      <c r="K116" s="741">
        <v>117.10999999999999</v>
      </c>
    </row>
    <row r="117" spans="1:11" ht="14.4" customHeight="1" x14ac:dyDescent="0.3">
      <c r="A117" s="736" t="s">
        <v>553</v>
      </c>
      <c r="B117" s="737" t="s">
        <v>2715</v>
      </c>
      <c r="C117" s="738" t="s">
        <v>563</v>
      </c>
      <c r="D117" s="739" t="s">
        <v>564</v>
      </c>
      <c r="E117" s="738" t="s">
        <v>5207</v>
      </c>
      <c r="F117" s="739" t="s">
        <v>5208</v>
      </c>
      <c r="G117" s="738" t="s">
        <v>4861</v>
      </c>
      <c r="H117" s="738" t="s">
        <v>4862</v>
      </c>
      <c r="I117" s="740">
        <v>27.873333333333335</v>
      </c>
      <c r="J117" s="740">
        <v>18</v>
      </c>
      <c r="K117" s="741">
        <v>501.72</v>
      </c>
    </row>
    <row r="118" spans="1:11" ht="14.4" customHeight="1" x14ac:dyDescent="0.3">
      <c r="A118" s="736" t="s">
        <v>553</v>
      </c>
      <c r="B118" s="737" t="s">
        <v>2715</v>
      </c>
      <c r="C118" s="738" t="s">
        <v>563</v>
      </c>
      <c r="D118" s="739" t="s">
        <v>564</v>
      </c>
      <c r="E118" s="738" t="s">
        <v>5207</v>
      </c>
      <c r="F118" s="739" t="s">
        <v>5208</v>
      </c>
      <c r="G118" s="738" t="s">
        <v>5049</v>
      </c>
      <c r="H118" s="738" t="s">
        <v>5050</v>
      </c>
      <c r="I118" s="740">
        <v>159.55000000000001</v>
      </c>
      <c r="J118" s="740">
        <v>15</v>
      </c>
      <c r="K118" s="741">
        <v>2393.27</v>
      </c>
    </row>
    <row r="119" spans="1:11" ht="14.4" customHeight="1" x14ac:dyDescent="0.3">
      <c r="A119" s="736" t="s">
        <v>553</v>
      </c>
      <c r="B119" s="737" t="s">
        <v>2715</v>
      </c>
      <c r="C119" s="738" t="s">
        <v>563</v>
      </c>
      <c r="D119" s="739" t="s">
        <v>564</v>
      </c>
      <c r="E119" s="738" t="s">
        <v>5207</v>
      </c>
      <c r="F119" s="739" t="s">
        <v>5208</v>
      </c>
      <c r="G119" s="738" t="s">
        <v>5051</v>
      </c>
      <c r="H119" s="738" t="s">
        <v>5052</v>
      </c>
      <c r="I119" s="740">
        <v>1.29</v>
      </c>
      <c r="J119" s="740">
        <v>500</v>
      </c>
      <c r="K119" s="741">
        <v>645</v>
      </c>
    </row>
    <row r="120" spans="1:11" ht="14.4" customHeight="1" x14ac:dyDescent="0.3">
      <c r="A120" s="736" t="s">
        <v>553</v>
      </c>
      <c r="B120" s="737" t="s">
        <v>2715</v>
      </c>
      <c r="C120" s="738" t="s">
        <v>563</v>
      </c>
      <c r="D120" s="739" t="s">
        <v>564</v>
      </c>
      <c r="E120" s="738" t="s">
        <v>5207</v>
      </c>
      <c r="F120" s="739" t="s">
        <v>5208</v>
      </c>
      <c r="G120" s="738" t="s">
        <v>5053</v>
      </c>
      <c r="H120" s="738" t="s">
        <v>5054</v>
      </c>
      <c r="I120" s="740">
        <v>283.02</v>
      </c>
      <c r="J120" s="740">
        <v>5</v>
      </c>
      <c r="K120" s="741">
        <v>1415.08</v>
      </c>
    </row>
    <row r="121" spans="1:11" ht="14.4" customHeight="1" x14ac:dyDescent="0.3">
      <c r="A121" s="736" t="s">
        <v>553</v>
      </c>
      <c r="B121" s="737" t="s">
        <v>2715</v>
      </c>
      <c r="C121" s="738" t="s">
        <v>563</v>
      </c>
      <c r="D121" s="739" t="s">
        <v>564</v>
      </c>
      <c r="E121" s="738" t="s">
        <v>5207</v>
      </c>
      <c r="F121" s="739" t="s">
        <v>5208</v>
      </c>
      <c r="G121" s="738" t="s">
        <v>5055</v>
      </c>
      <c r="H121" s="738" t="s">
        <v>5056</v>
      </c>
      <c r="I121" s="740">
        <v>120.69</v>
      </c>
      <c r="J121" s="740">
        <v>15</v>
      </c>
      <c r="K121" s="741">
        <v>1810.39</v>
      </c>
    </row>
    <row r="122" spans="1:11" ht="14.4" customHeight="1" x14ac:dyDescent="0.3">
      <c r="A122" s="736" t="s">
        <v>553</v>
      </c>
      <c r="B122" s="737" t="s">
        <v>2715</v>
      </c>
      <c r="C122" s="738" t="s">
        <v>563</v>
      </c>
      <c r="D122" s="739" t="s">
        <v>564</v>
      </c>
      <c r="E122" s="738" t="s">
        <v>5207</v>
      </c>
      <c r="F122" s="739" t="s">
        <v>5208</v>
      </c>
      <c r="G122" s="738" t="s">
        <v>5057</v>
      </c>
      <c r="H122" s="738" t="s">
        <v>5058</v>
      </c>
      <c r="I122" s="740">
        <v>13.16</v>
      </c>
      <c r="J122" s="740">
        <v>96</v>
      </c>
      <c r="K122" s="741">
        <v>1262.96</v>
      </c>
    </row>
    <row r="123" spans="1:11" ht="14.4" customHeight="1" x14ac:dyDescent="0.3">
      <c r="A123" s="736" t="s">
        <v>553</v>
      </c>
      <c r="B123" s="737" t="s">
        <v>2715</v>
      </c>
      <c r="C123" s="738" t="s">
        <v>563</v>
      </c>
      <c r="D123" s="739" t="s">
        <v>564</v>
      </c>
      <c r="E123" s="738" t="s">
        <v>5207</v>
      </c>
      <c r="F123" s="739" t="s">
        <v>5208</v>
      </c>
      <c r="G123" s="738" t="s">
        <v>4863</v>
      </c>
      <c r="H123" s="738" t="s">
        <v>4864</v>
      </c>
      <c r="I123" s="740">
        <v>26.37</v>
      </c>
      <c r="J123" s="740">
        <v>48</v>
      </c>
      <c r="K123" s="741">
        <v>1265.75</v>
      </c>
    </row>
    <row r="124" spans="1:11" ht="14.4" customHeight="1" x14ac:dyDescent="0.3">
      <c r="A124" s="736" t="s">
        <v>553</v>
      </c>
      <c r="B124" s="737" t="s">
        <v>2715</v>
      </c>
      <c r="C124" s="738" t="s">
        <v>563</v>
      </c>
      <c r="D124" s="739" t="s">
        <v>564</v>
      </c>
      <c r="E124" s="738" t="s">
        <v>5207</v>
      </c>
      <c r="F124" s="739" t="s">
        <v>5208</v>
      </c>
      <c r="G124" s="738" t="s">
        <v>4865</v>
      </c>
      <c r="H124" s="738" t="s">
        <v>4866</v>
      </c>
      <c r="I124" s="740">
        <v>7.51</v>
      </c>
      <c r="J124" s="740">
        <v>12</v>
      </c>
      <c r="K124" s="741">
        <v>90.12</v>
      </c>
    </row>
    <row r="125" spans="1:11" ht="14.4" customHeight="1" x14ac:dyDescent="0.3">
      <c r="A125" s="736" t="s">
        <v>553</v>
      </c>
      <c r="B125" s="737" t="s">
        <v>2715</v>
      </c>
      <c r="C125" s="738" t="s">
        <v>563</v>
      </c>
      <c r="D125" s="739" t="s">
        <v>564</v>
      </c>
      <c r="E125" s="738" t="s">
        <v>5207</v>
      </c>
      <c r="F125" s="739" t="s">
        <v>5208</v>
      </c>
      <c r="G125" s="738" t="s">
        <v>4867</v>
      </c>
      <c r="H125" s="738" t="s">
        <v>4868</v>
      </c>
      <c r="I125" s="740">
        <v>1.52</v>
      </c>
      <c r="J125" s="740">
        <v>30</v>
      </c>
      <c r="K125" s="741">
        <v>45.6</v>
      </c>
    </row>
    <row r="126" spans="1:11" ht="14.4" customHeight="1" x14ac:dyDescent="0.3">
      <c r="A126" s="736" t="s">
        <v>553</v>
      </c>
      <c r="B126" s="737" t="s">
        <v>2715</v>
      </c>
      <c r="C126" s="738" t="s">
        <v>563</v>
      </c>
      <c r="D126" s="739" t="s">
        <v>564</v>
      </c>
      <c r="E126" s="738" t="s">
        <v>5207</v>
      </c>
      <c r="F126" s="739" t="s">
        <v>5208</v>
      </c>
      <c r="G126" s="738" t="s">
        <v>5059</v>
      </c>
      <c r="H126" s="738" t="s">
        <v>5060</v>
      </c>
      <c r="I126" s="740">
        <v>2.06</v>
      </c>
      <c r="J126" s="740">
        <v>80</v>
      </c>
      <c r="K126" s="741">
        <v>164.8</v>
      </c>
    </row>
    <row r="127" spans="1:11" ht="14.4" customHeight="1" x14ac:dyDescent="0.3">
      <c r="A127" s="736" t="s">
        <v>553</v>
      </c>
      <c r="B127" s="737" t="s">
        <v>2715</v>
      </c>
      <c r="C127" s="738" t="s">
        <v>563</v>
      </c>
      <c r="D127" s="739" t="s">
        <v>564</v>
      </c>
      <c r="E127" s="738" t="s">
        <v>5207</v>
      </c>
      <c r="F127" s="739" t="s">
        <v>5208</v>
      </c>
      <c r="G127" s="738" t="s">
        <v>4869</v>
      </c>
      <c r="H127" s="738" t="s">
        <v>4870</v>
      </c>
      <c r="I127" s="740">
        <v>157.28333333333333</v>
      </c>
      <c r="J127" s="740">
        <v>13</v>
      </c>
      <c r="K127" s="741">
        <v>2078.5299999999997</v>
      </c>
    </row>
    <row r="128" spans="1:11" ht="14.4" customHeight="1" x14ac:dyDescent="0.3">
      <c r="A128" s="736" t="s">
        <v>553</v>
      </c>
      <c r="B128" s="737" t="s">
        <v>2715</v>
      </c>
      <c r="C128" s="738" t="s">
        <v>563</v>
      </c>
      <c r="D128" s="739" t="s">
        <v>564</v>
      </c>
      <c r="E128" s="738" t="s">
        <v>5207</v>
      </c>
      <c r="F128" s="739" t="s">
        <v>5208</v>
      </c>
      <c r="G128" s="738" t="s">
        <v>5061</v>
      </c>
      <c r="H128" s="738" t="s">
        <v>5062</v>
      </c>
      <c r="I128" s="740">
        <v>66.713333333333338</v>
      </c>
      <c r="J128" s="740">
        <v>30</v>
      </c>
      <c r="K128" s="741">
        <v>2001.38</v>
      </c>
    </row>
    <row r="129" spans="1:11" ht="14.4" customHeight="1" x14ac:dyDescent="0.3">
      <c r="A129" s="736" t="s">
        <v>553</v>
      </c>
      <c r="B129" s="737" t="s">
        <v>2715</v>
      </c>
      <c r="C129" s="738" t="s">
        <v>563</v>
      </c>
      <c r="D129" s="739" t="s">
        <v>564</v>
      </c>
      <c r="E129" s="738" t="s">
        <v>5207</v>
      </c>
      <c r="F129" s="739" t="s">
        <v>5208</v>
      </c>
      <c r="G129" s="738" t="s">
        <v>4871</v>
      </c>
      <c r="H129" s="738" t="s">
        <v>4872</v>
      </c>
      <c r="I129" s="740">
        <v>44.29</v>
      </c>
      <c r="J129" s="740">
        <v>20</v>
      </c>
      <c r="K129" s="741">
        <v>885.73</v>
      </c>
    </row>
    <row r="130" spans="1:11" ht="14.4" customHeight="1" x14ac:dyDescent="0.3">
      <c r="A130" s="736" t="s">
        <v>553</v>
      </c>
      <c r="B130" s="737" t="s">
        <v>2715</v>
      </c>
      <c r="C130" s="738" t="s">
        <v>563</v>
      </c>
      <c r="D130" s="739" t="s">
        <v>564</v>
      </c>
      <c r="E130" s="738" t="s">
        <v>5207</v>
      </c>
      <c r="F130" s="739" t="s">
        <v>5208</v>
      </c>
      <c r="G130" s="738" t="s">
        <v>5063</v>
      </c>
      <c r="H130" s="738" t="s">
        <v>5064</v>
      </c>
      <c r="I130" s="740">
        <v>2.6749999999999998</v>
      </c>
      <c r="J130" s="740">
        <v>53</v>
      </c>
      <c r="K130" s="741">
        <v>141.54</v>
      </c>
    </row>
    <row r="131" spans="1:11" ht="14.4" customHeight="1" x14ac:dyDescent="0.3">
      <c r="A131" s="736" t="s">
        <v>553</v>
      </c>
      <c r="B131" s="737" t="s">
        <v>2715</v>
      </c>
      <c r="C131" s="738" t="s">
        <v>563</v>
      </c>
      <c r="D131" s="739" t="s">
        <v>564</v>
      </c>
      <c r="E131" s="738" t="s">
        <v>5207</v>
      </c>
      <c r="F131" s="739" t="s">
        <v>5208</v>
      </c>
      <c r="G131" s="738" t="s">
        <v>5065</v>
      </c>
      <c r="H131" s="738" t="s">
        <v>5066</v>
      </c>
      <c r="I131" s="740">
        <v>5.2750000000000004</v>
      </c>
      <c r="J131" s="740">
        <v>80</v>
      </c>
      <c r="K131" s="741">
        <v>422.1</v>
      </c>
    </row>
    <row r="132" spans="1:11" ht="14.4" customHeight="1" x14ac:dyDescent="0.3">
      <c r="A132" s="736" t="s">
        <v>553</v>
      </c>
      <c r="B132" s="737" t="s">
        <v>2715</v>
      </c>
      <c r="C132" s="738" t="s">
        <v>563</v>
      </c>
      <c r="D132" s="739" t="s">
        <v>564</v>
      </c>
      <c r="E132" s="738" t="s">
        <v>5207</v>
      </c>
      <c r="F132" s="739" t="s">
        <v>5208</v>
      </c>
      <c r="G132" s="738" t="s">
        <v>5067</v>
      </c>
      <c r="H132" s="738" t="s">
        <v>5068</v>
      </c>
      <c r="I132" s="740">
        <v>0.38</v>
      </c>
      <c r="J132" s="740">
        <v>200</v>
      </c>
      <c r="K132" s="741">
        <v>76</v>
      </c>
    </row>
    <row r="133" spans="1:11" ht="14.4" customHeight="1" x14ac:dyDescent="0.3">
      <c r="A133" s="736" t="s">
        <v>553</v>
      </c>
      <c r="B133" s="737" t="s">
        <v>2715</v>
      </c>
      <c r="C133" s="738" t="s">
        <v>563</v>
      </c>
      <c r="D133" s="739" t="s">
        <v>564</v>
      </c>
      <c r="E133" s="738" t="s">
        <v>5207</v>
      </c>
      <c r="F133" s="739" t="s">
        <v>5208</v>
      </c>
      <c r="G133" s="738" t="s">
        <v>4875</v>
      </c>
      <c r="H133" s="738" t="s">
        <v>4876</v>
      </c>
      <c r="I133" s="740">
        <v>10.52</v>
      </c>
      <c r="J133" s="740">
        <v>10</v>
      </c>
      <c r="K133" s="741">
        <v>105.2</v>
      </c>
    </row>
    <row r="134" spans="1:11" ht="14.4" customHeight="1" x14ac:dyDescent="0.3">
      <c r="A134" s="736" t="s">
        <v>553</v>
      </c>
      <c r="B134" s="737" t="s">
        <v>2715</v>
      </c>
      <c r="C134" s="738" t="s">
        <v>563</v>
      </c>
      <c r="D134" s="739" t="s">
        <v>564</v>
      </c>
      <c r="E134" s="738" t="s">
        <v>5207</v>
      </c>
      <c r="F134" s="739" t="s">
        <v>5208</v>
      </c>
      <c r="G134" s="738" t="s">
        <v>5069</v>
      </c>
      <c r="H134" s="738" t="s">
        <v>5070</v>
      </c>
      <c r="I134" s="740">
        <v>52.33</v>
      </c>
      <c r="J134" s="740">
        <v>10</v>
      </c>
      <c r="K134" s="741">
        <v>523.26</v>
      </c>
    </row>
    <row r="135" spans="1:11" ht="14.4" customHeight="1" x14ac:dyDescent="0.3">
      <c r="A135" s="736" t="s">
        <v>553</v>
      </c>
      <c r="B135" s="737" t="s">
        <v>2715</v>
      </c>
      <c r="C135" s="738" t="s">
        <v>563</v>
      </c>
      <c r="D135" s="739" t="s">
        <v>564</v>
      </c>
      <c r="E135" s="738" t="s">
        <v>5207</v>
      </c>
      <c r="F135" s="739" t="s">
        <v>5208</v>
      </c>
      <c r="G135" s="738" t="s">
        <v>4877</v>
      </c>
      <c r="H135" s="738" t="s">
        <v>4878</v>
      </c>
      <c r="I135" s="740">
        <v>20.673999999999999</v>
      </c>
      <c r="J135" s="740">
        <v>900</v>
      </c>
      <c r="K135" s="741">
        <v>17917.86</v>
      </c>
    </row>
    <row r="136" spans="1:11" ht="14.4" customHeight="1" x14ac:dyDescent="0.3">
      <c r="A136" s="736" t="s">
        <v>553</v>
      </c>
      <c r="B136" s="737" t="s">
        <v>2715</v>
      </c>
      <c r="C136" s="738" t="s">
        <v>563</v>
      </c>
      <c r="D136" s="739" t="s">
        <v>564</v>
      </c>
      <c r="E136" s="738" t="s">
        <v>5207</v>
      </c>
      <c r="F136" s="739" t="s">
        <v>5208</v>
      </c>
      <c r="G136" s="738" t="s">
        <v>5071</v>
      </c>
      <c r="H136" s="738" t="s">
        <v>5072</v>
      </c>
      <c r="I136" s="740">
        <v>355.35</v>
      </c>
      <c r="J136" s="740">
        <v>2</v>
      </c>
      <c r="K136" s="741">
        <v>710.7</v>
      </c>
    </row>
    <row r="137" spans="1:11" ht="14.4" customHeight="1" x14ac:dyDescent="0.3">
      <c r="A137" s="736" t="s">
        <v>553</v>
      </c>
      <c r="B137" s="737" t="s">
        <v>2715</v>
      </c>
      <c r="C137" s="738" t="s">
        <v>563</v>
      </c>
      <c r="D137" s="739" t="s">
        <v>564</v>
      </c>
      <c r="E137" s="738" t="s">
        <v>5207</v>
      </c>
      <c r="F137" s="739" t="s">
        <v>5208</v>
      </c>
      <c r="G137" s="738" t="s">
        <v>5073</v>
      </c>
      <c r="H137" s="738" t="s">
        <v>5074</v>
      </c>
      <c r="I137" s="740">
        <v>14.13</v>
      </c>
      <c r="J137" s="740">
        <v>25</v>
      </c>
      <c r="K137" s="741">
        <v>353.2</v>
      </c>
    </row>
    <row r="138" spans="1:11" ht="14.4" customHeight="1" x14ac:dyDescent="0.3">
      <c r="A138" s="736" t="s">
        <v>553</v>
      </c>
      <c r="B138" s="737" t="s">
        <v>2715</v>
      </c>
      <c r="C138" s="738" t="s">
        <v>563</v>
      </c>
      <c r="D138" s="739" t="s">
        <v>564</v>
      </c>
      <c r="E138" s="738" t="s">
        <v>5207</v>
      </c>
      <c r="F138" s="739" t="s">
        <v>5208</v>
      </c>
      <c r="G138" s="738" t="s">
        <v>4881</v>
      </c>
      <c r="H138" s="738" t="s">
        <v>4882</v>
      </c>
      <c r="I138" s="740">
        <v>1392.58</v>
      </c>
      <c r="J138" s="740">
        <v>1</v>
      </c>
      <c r="K138" s="741">
        <v>1392.58</v>
      </c>
    </row>
    <row r="139" spans="1:11" ht="14.4" customHeight="1" x14ac:dyDescent="0.3">
      <c r="A139" s="736" t="s">
        <v>553</v>
      </c>
      <c r="B139" s="737" t="s">
        <v>2715</v>
      </c>
      <c r="C139" s="738" t="s">
        <v>563</v>
      </c>
      <c r="D139" s="739" t="s">
        <v>564</v>
      </c>
      <c r="E139" s="738" t="s">
        <v>5207</v>
      </c>
      <c r="F139" s="739" t="s">
        <v>5208</v>
      </c>
      <c r="G139" s="738" t="s">
        <v>5075</v>
      </c>
      <c r="H139" s="738" t="s">
        <v>5076</v>
      </c>
      <c r="I139" s="740">
        <v>1.92</v>
      </c>
      <c r="J139" s="740">
        <v>100</v>
      </c>
      <c r="K139" s="741">
        <v>191.52</v>
      </c>
    </row>
    <row r="140" spans="1:11" ht="14.4" customHeight="1" x14ac:dyDescent="0.3">
      <c r="A140" s="736" t="s">
        <v>553</v>
      </c>
      <c r="B140" s="737" t="s">
        <v>2715</v>
      </c>
      <c r="C140" s="738" t="s">
        <v>563</v>
      </c>
      <c r="D140" s="739" t="s">
        <v>564</v>
      </c>
      <c r="E140" s="738" t="s">
        <v>5209</v>
      </c>
      <c r="F140" s="739" t="s">
        <v>5210</v>
      </c>
      <c r="G140" s="738" t="s">
        <v>4887</v>
      </c>
      <c r="H140" s="738" t="s">
        <v>4888</v>
      </c>
      <c r="I140" s="740">
        <v>15.925000000000001</v>
      </c>
      <c r="J140" s="740">
        <v>250</v>
      </c>
      <c r="K140" s="741">
        <v>3981</v>
      </c>
    </row>
    <row r="141" spans="1:11" ht="14.4" customHeight="1" x14ac:dyDescent="0.3">
      <c r="A141" s="736" t="s">
        <v>553</v>
      </c>
      <c r="B141" s="737" t="s">
        <v>2715</v>
      </c>
      <c r="C141" s="738" t="s">
        <v>563</v>
      </c>
      <c r="D141" s="739" t="s">
        <v>564</v>
      </c>
      <c r="E141" s="738" t="s">
        <v>5209</v>
      </c>
      <c r="F141" s="739" t="s">
        <v>5210</v>
      </c>
      <c r="G141" s="738" t="s">
        <v>4889</v>
      </c>
      <c r="H141" s="738" t="s">
        <v>4890</v>
      </c>
      <c r="I141" s="740">
        <v>1.0925</v>
      </c>
      <c r="J141" s="740">
        <v>3300</v>
      </c>
      <c r="K141" s="741">
        <v>3602</v>
      </c>
    </row>
    <row r="142" spans="1:11" ht="14.4" customHeight="1" x14ac:dyDescent="0.3">
      <c r="A142" s="736" t="s">
        <v>553</v>
      </c>
      <c r="B142" s="737" t="s">
        <v>2715</v>
      </c>
      <c r="C142" s="738" t="s">
        <v>563</v>
      </c>
      <c r="D142" s="739" t="s">
        <v>564</v>
      </c>
      <c r="E142" s="738" t="s">
        <v>5209</v>
      </c>
      <c r="F142" s="739" t="s">
        <v>5210</v>
      </c>
      <c r="G142" s="738" t="s">
        <v>4891</v>
      </c>
      <c r="H142" s="738" t="s">
        <v>4892</v>
      </c>
      <c r="I142" s="740">
        <v>1.6733333333333331</v>
      </c>
      <c r="J142" s="740">
        <v>600</v>
      </c>
      <c r="K142" s="741">
        <v>1004</v>
      </c>
    </row>
    <row r="143" spans="1:11" ht="14.4" customHeight="1" x14ac:dyDescent="0.3">
      <c r="A143" s="736" t="s">
        <v>553</v>
      </c>
      <c r="B143" s="737" t="s">
        <v>2715</v>
      </c>
      <c r="C143" s="738" t="s">
        <v>563</v>
      </c>
      <c r="D143" s="739" t="s">
        <v>564</v>
      </c>
      <c r="E143" s="738" t="s">
        <v>5209</v>
      </c>
      <c r="F143" s="739" t="s">
        <v>5210</v>
      </c>
      <c r="G143" s="738" t="s">
        <v>4893</v>
      </c>
      <c r="H143" s="738" t="s">
        <v>4894</v>
      </c>
      <c r="I143" s="740">
        <v>0.48</v>
      </c>
      <c r="J143" s="740">
        <v>1200</v>
      </c>
      <c r="K143" s="741">
        <v>576</v>
      </c>
    </row>
    <row r="144" spans="1:11" ht="14.4" customHeight="1" x14ac:dyDescent="0.3">
      <c r="A144" s="736" t="s">
        <v>553</v>
      </c>
      <c r="B144" s="737" t="s">
        <v>2715</v>
      </c>
      <c r="C144" s="738" t="s">
        <v>563</v>
      </c>
      <c r="D144" s="739" t="s">
        <v>564</v>
      </c>
      <c r="E144" s="738" t="s">
        <v>5209</v>
      </c>
      <c r="F144" s="739" t="s">
        <v>5210</v>
      </c>
      <c r="G144" s="738" t="s">
        <v>4895</v>
      </c>
      <c r="H144" s="738" t="s">
        <v>4896</v>
      </c>
      <c r="I144" s="740">
        <v>0.67</v>
      </c>
      <c r="J144" s="740">
        <v>2000</v>
      </c>
      <c r="K144" s="741">
        <v>1340</v>
      </c>
    </row>
    <row r="145" spans="1:11" ht="14.4" customHeight="1" x14ac:dyDescent="0.3">
      <c r="A145" s="736" t="s">
        <v>553</v>
      </c>
      <c r="B145" s="737" t="s">
        <v>2715</v>
      </c>
      <c r="C145" s="738" t="s">
        <v>563</v>
      </c>
      <c r="D145" s="739" t="s">
        <v>564</v>
      </c>
      <c r="E145" s="738" t="s">
        <v>5209</v>
      </c>
      <c r="F145" s="739" t="s">
        <v>5210</v>
      </c>
      <c r="G145" s="738" t="s">
        <v>4897</v>
      </c>
      <c r="H145" s="738" t="s">
        <v>4898</v>
      </c>
      <c r="I145" s="740">
        <v>25.403333333333332</v>
      </c>
      <c r="J145" s="740">
        <v>15</v>
      </c>
      <c r="K145" s="741">
        <v>381.05</v>
      </c>
    </row>
    <row r="146" spans="1:11" ht="14.4" customHeight="1" x14ac:dyDescent="0.3">
      <c r="A146" s="736" t="s">
        <v>553</v>
      </c>
      <c r="B146" s="737" t="s">
        <v>2715</v>
      </c>
      <c r="C146" s="738" t="s">
        <v>563</v>
      </c>
      <c r="D146" s="739" t="s">
        <v>564</v>
      </c>
      <c r="E146" s="738" t="s">
        <v>5209</v>
      </c>
      <c r="F146" s="739" t="s">
        <v>5210</v>
      </c>
      <c r="G146" s="738" t="s">
        <v>5077</v>
      </c>
      <c r="H146" s="738" t="s">
        <v>5078</v>
      </c>
      <c r="I146" s="740">
        <v>3.13</v>
      </c>
      <c r="J146" s="740">
        <v>50</v>
      </c>
      <c r="K146" s="741">
        <v>156.5</v>
      </c>
    </row>
    <row r="147" spans="1:11" ht="14.4" customHeight="1" x14ac:dyDescent="0.3">
      <c r="A147" s="736" t="s">
        <v>553</v>
      </c>
      <c r="B147" s="737" t="s">
        <v>2715</v>
      </c>
      <c r="C147" s="738" t="s">
        <v>563</v>
      </c>
      <c r="D147" s="739" t="s">
        <v>564</v>
      </c>
      <c r="E147" s="738" t="s">
        <v>5209</v>
      </c>
      <c r="F147" s="739" t="s">
        <v>5210</v>
      </c>
      <c r="G147" s="738" t="s">
        <v>4899</v>
      </c>
      <c r="H147" s="738" t="s">
        <v>4900</v>
      </c>
      <c r="I147" s="740">
        <v>6.2375000000000007</v>
      </c>
      <c r="J147" s="740">
        <v>25</v>
      </c>
      <c r="K147" s="741">
        <v>155.94999999999999</v>
      </c>
    </row>
    <row r="148" spans="1:11" ht="14.4" customHeight="1" x14ac:dyDescent="0.3">
      <c r="A148" s="736" t="s">
        <v>553</v>
      </c>
      <c r="B148" s="737" t="s">
        <v>2715</v>
      </c>
      <c r="C148" s="738" t="s">
        <v>563</v>
      </c>
      <c r="D148" s="739" t="s">
        <v>564</v>
      </c>
      <c r="E148" s="738" t="s">
        <v>5209</v>
      </c>
      <c r="F148" s="739" t="s">
        <v>5210</v>
      </c>
      <c r="G148" s="738" t="s">
        <v>5079</v>
      </c>
      <c r="H148" s="738" t="s">
        <v>5080</v>
      </c>
      <c r="I148" s="740">
        <v>204.4</v>
      </c>
      <c r="J148" s="740">
        <v>6</v>
      </c>
      <c r="K148" s="741">
        <v>1226.4000000000001</v>
      </c>
    </row>
    <row r="149" spans="1:11" ht="14.4" customHeight="1" x14ac:dyDescent="0.3">
      <c r="A149" s="736" t="s">
        <v>553</v>
      </c>
      <c r="B149" s="737" t="s">
        <v>2715</v>
      </c>
      <c r="C149" s="738" t="s">
        <v>563</v>
      </c>
      <c r="D149" s="739" t="s">
        <v>564</v>
      </c>
      <c r="E149" s="738" t="s">
        <v>5209</v>
      </c>
      <c r="F149" s="739" t="s">
        <v>5210</v>
      </c>
      <c r="G149" s="738" t="s">
        <v>5081</v>
      </c>
      <c r="H149" s="738" t="s">
        <v>5082</v>
      </c>
      <c r="I149" s="740">
        <v>484.03</v>
      </c>
      <c r="J149" s="740">
        <v>1</v>
      </c>
      <c r="K149" s="741">
        <v>484.03</v>
      </c>
    </row>
    <row r="150" spans="1:11" ht="14.4" customHeight="1" x14ac:dyDescent="0.3">
      <c r="A150" s="736" t="s">
        <v>553</v>
      </c>
      <c r="B150" s="737" t="s">
        <v>2715</v>
      </c>
      <c r="C150" s="738" t="s">
        <v>563</v>
      </c>
      <c r="D150" s="739" t="s">
        <v>564</v>
      </c>
      <c r="E150" s="738" t="s">
        <v>5209</v>
      </c>
      <c r="F150" s="739" t="s">
        <v>5210</v>
      </c>
      <c r="G150" s="738" t="s">
        <v>4901</v>
      </c>
      <c r="H150" s="738" t="s">
        <v>4902</v>
      </c>
      <c r="I150" s="740">
        <v>80.569999999999993</v>
      </c>
      <c r="J150" s="740">
        <v>20</v>
      </c>
      <c r="K150" s="741">
        <v>1611.4</v>
      </c>
    </row>
    <row r="151" spans="1:11" ht="14.4" customHeight="1" x14ac:dyDescent="0.3">
      <c r="A151" s="736" t="s">
        <v>553</v>
      </c>
      <c r="B151" s="737" t="s">
        <v>2715</v>
      </c>
      <c r="C151" s="738" t="s">
        <v>563</v>
      </c>
      <c r="D151" s="739" t="s">
        <v>564</v>
      </c>
      <c r="E151" s="738" t="s">
        <v>5209</v>
      </c>
      <c r="F151" s="739" t="s">
        <v>5210</v>
      </c>
      <c r="G151" s="738" t="s">
        <v>4903</v>
      </c>
      <c r="H151" s="738" t="s">
        <v>4904</v>
      </c>
      <c r="I151" s="740">
        <v>2.4633333333333334</v>
      </c>
      <c r="J151" s="740">
        <v>600</v>
      </c>
      <c r="K151" s="741">
        <v>1478</v>
      </c>
    </row>
    <row r="152" spans="1:11" ht="14.4" customHeight="1" x14ac:dyDescent="0.3">
      <c r="A152" s="736" t="s">
        <v>553</v>
      </c>
      <c r="B152" s="737" t="s">
        <v>2715</v>
      </c>
      <c r="C152" s="738" t="s">
        <v>563</v>
      </c>
      <c r="D152" s="739" t="s">
        <v>564</v>
      </c>
      <c r="E152" s="738" t="s">
        <v>5209</v>
      </c>
      <c r="F152" s="739" t="s">
        <v>5210</v>
      </c>
      <c r="G152" s="738" t="s">
        <v>4905</v>
      </c>
      <c r="H152" s="738" t="s">
        <v>4906</v>
      </c>
      <c r="I152" s="740">
        <v>6.169999999999999</v>
      </c>
      <c r="J152" s="740">
        <v>120</v>
      </c>
      <c r="K152" s="741">
        <v>740.40000000000009</v>
      </c>
    </row>
    <row r="153" spans="1:11" ht="14.4" customHeight="1" x14ac:dyDescent="0.3">
      <c r="A153" s="736" t="s">
        <v>553</v>
      </c>
      <c r="B153" s="737" t="s">
        <v>2715</v>
      </c>
      <c r="C153" s="738" t="s">
        <v>563</v>
      </c>
      <c r="D153" s="739" t="s">
        <v>564</v>
      </c>
      <c r="E153" s="738" t="s">
        <v>5209</v>
      </c>
      <c r="F153" s="739" t="s">
        <v>5210</v>
      </c>
      <c r="G153" s="738" t="s">
        <v>5083</v>
      </c>
      <c r="H153" s="738" t="s">
        <v>5084</v>
      </c>
      <c r="I153" s="740">
        <v>646.76</v>
      </c>
      <c r="J153" s="740">
        <v>2</v>
      </c>
      <c r="K153" s="741">
        <v>1293.52</v>
      </c>
    </row>
    <row r="154" spans="1:11" ht="14.4" customHeight="1" x14ac:dyDescent="0.3">
      <c r="A154" s="736" t="s">
        <v>553</v>
      </c>
      <c r="B154" s="737" t="s">
        <v>2715</v>
      </c>
      <c r="C154" s="738" t="s">
        <v>563</v>
      </c>
      <c r="D154" s="739" t="s">
        <v>564</v>
      </c>
      <c r="E154" s="738" t="s">
        <v>5209</v>
      </c>
      <c r="F154" s="739" t="s">
        <v>5210</v>
      </c>
      <c r="G154" s="738" t="s">
        <v>5085</v>
      </c>
      <c r="H154" s="738" t="s">
        <v>5086</v>
      </c>
      <c r="I154" s="740">
        <v>206.04</v>
      </c>
      <c r="J154" s="740">
        <v>3</v>
      </c>
      <c r="K154" s="741">
        <v>618.12</v>
      </c>
    </row>
    <row r="155" spans="1:11" ht="14.4" customHeight="1" x14ac:dyDescent="0.3">
      <c r="A155" s="736" t="s">
        <v>553</v>
      </c>
      <c r="B155" s="737" t="s">
        <v>2715</v>
      </c>
      <c r="C155" s="738" t="s">
        <v>563</v>
      </c>
      <c r="D155" s="739" t="s">
        <v>564</v>
      </c>
      <c r="E155" s="738" t="s">
        <v>5209</v>
      </c>
      <c r="F155" s="739" t="s">
        <v>5210</v>
      </c>
      <c r="G155" s="738" t="s">
        <v>5087</v>
      </c>
      <c r="H155" s="738" t="s">
        <v>5088</v>
      </c>
      <c r="I155" s="740">
        <v>62.84</v>
      </c>
      <c r="J155" s="740">
        <v>7</v>
      </c>
      <c r="K155" s="741">
        <v>439.88</v>
      </c>
    </row>
    <row r="156" spans="1:11" ht="14.4" customHeight="1" x14ac:dyDescent="0.3">
      <c r="A156" s="736" t="s">
        <v>553</v>
      </c>
      <c r="B156" s="737" t="s">
        <v>2715</v>
      </c>
      <c r="C156" s="738" t="s">
        <v>563</v>
      </c>
      <c r="D156" s="739" t="s">
        <v>564</v>
      </c>
      <c r="E156" s="738" t="s">
        <v>5209</v>
      </c>
      <c r="F156" s="739" t="s">
        <v>5210</v>
      </c>
      <c r="G156" s="738" t="s">
        <v>4907</v>
      </c>
      <c r="H156" s="738" t="s">
        <v>4908</v>
      </c>
      <c r="I156" s="740">
        <v>2.38</v>
      </c>
      <c r="J156" s="740">
        <v>100</v>
      </c>
      <c r="K156" s="741">
        <v>238</v>
      </c>
    </row>
    <row r="157" spans="1:11" ht="14.4" customHeight="1" x14ac:dyDescent="0.3">
      <c r="A157" s="736" t="s">
        <v>553</v>
      </c>
      <c r="B157" s="737" t="s">
        <v>2715</v>
      </c>
      <c r="C157" s="738" t="s">
        <v>563</v>
      </c>
      <c r="D157" s="739" t="s">
        <v>564</v>
      </c>
      <c r="E157" s="738" t="s">
        <v>5209</v>
      </c>
      <c r="F157" s="739" t="s">
        <v>5210</v>
      </c>
      <c r="G157" s="738" t="s">
        <v>4909</v>
      </c>
      <c r="H157" s="738" t="s">
        <v>4910</v>
      </c>
      <c r="I157" s="740">
        <v>1.9833333333333332</v>
      </c>
      <c r="J157" s="740">
        <v>650</v>
      </c>
      <c r="K157" s="741">
        <v>1289</v>
      </c>
    </row>
    <row r="158" spans="1:11" ht="14.4" customHeight="1" x14ac:dyDescent="0.3">
      <c r="A158" s="736" t="s">
        <v>553</v>
      </c>
      <c r="B158" s="737" t="s">
        <v>2715</v>
      </c>
      <c r="C158" s="738" t="s">
        <v>563</v>
      </c>
      <c r="D158" s="739" t="s">
        <v>564</v>
      </c>
      <c r="E158" s="738" t="s">
        <v>5209</v>
      </c>
      <c r="F158" s="739" t="s">
        <v>5210</v>
      </c>
      <c r="G158" s="738" t="s">
        <v>4913</v>
      </c>
      <c r="H158" s="738" t="s">
        <v>4914</v>
      </c>
      <c r="I158" s="740">
        <v>3.1</v>
      </c>
      <c r="J158" s="740">
        <v>700</v>
      </c>
      <c r="K158" s="741">
        <v>2170</v>
      </c>
    </row>
    <row r="159" spans="1:11" ht="14.4" customHeight="1" x14ac:dyDescent="0.3">
      <c r="A159" s="736" t="s">
        <v>553</v>
      </c>
      <c r="B159" s="737" t="s">
        <v>2715</v>
      </c>
      <c r="C159" s="738" t="s">
        <v>563</v>
      </c>
      <c r="D159" s="739" t="s">
        <v>564</v>
      </c>
      <c r="E159" s="738" t="s">
        <v>5209</v>
      </c>
      <c r="F159" s="739" t="s">
        <v>5210</v>
      </c>
      <c r="G159" s="738" t="s">
        <v>4917</v>
      </c>
      <c r="H159" s="738" t="s">
        <v>4918</v>
      </c>
      <c r="I159" s="740">
        <v>4.82</v>
      </c>
      <c r="J159" s="740">
        <v>50</v>
      </c>
      <c r="K159" s="741">
        <v>241</v>
      </c>
    </row>
    <row r="160" spans="1:11" ht="14.4" customHeight="1" x14ac:dyDescent="0.3">
      <c r="A160" s="736" t="s">
        <v>553</v>
      </c>
      <c r="B160" s="737" t="s">
        <v>2715</v>
      </c>
      <c r="C160" s="738" t="s">
        <v>563</v>
      </c>
      <c r="D160" s="739" t="s">
        <v>564</v>
      </c>
      <c r="E160" s="738" t="s">
        <v>5209</v>
      </c>
      <c r="F160" s="739" t="s">
        <v>5210</v>
      </c>
      <c r="G160" s="738" t="s">
        <v>4919</v>
      </c>
      <c r="H160" s="738" t="s">
        <v>4920</v>
      </c>
      <c r="I160" s="740">
        <v>0.01</v>
      </c>
      <c r="J160" s="740">
        <v>600</v>
      </c>
      <c r="K160" s="741">
        <v>6</v>
      </c>
    </row>
    <row r="161" spans="1:11" ht="14.4" customHeight="1" x14ac:dyDescent="0.3">
      <c r="A161" s="736" t="s">
        <v>553</v>
      </c>
      <c r="B161" s="737" t="s">
        <v>2715</v>
      </c>
      <c r="C161" s="738" t="s">
        <v>563</v>
      </c>
      <c r="D161" s="739" t="s">
        <v>564</v>
      </c>
      <c r="E161" s="738" t="s">
        <v>5209</v>
      </c>
      <c r="F161" s="739" t="s">
        <v>5210</v>
      </c>
      <c r="G161" s="738" t="s">
        <v>5089</v>
      </c>
      <c r="H161" s="738" t="s">
        <v>5090</v>
      </c>
      <c r="I161" s="740">
        <v>2.165</v>
      </c>
      <c r="J161" s="740">
        <v>200</v>
      </c>
      <c r="K161" s="741">
        <v>433</v>
      </c>
    </row>
    <row r="162" spans="1:11" ht="14.4" customHeight="1" x14ac:dyDescent="0.3">
      <c r="A162" s="736" t="s">
        <v>553</v>
      </c>
      <c r="B162" s="737" t="s">
        <v>2715</v>
      </c>
      <c r="C162" s="738" t="s">
        <v>563</v>
      </c>
      <c r="D162" s="739" t="s">
        <v>564</v>
      </c>
      <c r="E162" s="738" t="s">
        <v>5209</v>
      </c>
      <c r="F162" s="739" t="s">
        <v>5210</v>
      </c>
      <c r="G162" s="738" t="s">
        <v>5091</v>
      </c>
      <c r="H162" s="738" t="s">
        <v>5092</v>
      </c>
      <c r="I162" s="740">
        <v>2.1800000000000002</v>
      </c>
      <c r="J162" s="740">
        <v>100</v>
      </c>
      <c r="K162" s="741">
        <v>218</v>
      </c>
    </row>
    <row r="163" spans="1:11" ht="14.4" customHeight="1" x14ac:dyDescent="0.3">
      <c r="A163" s="736" t="s">
        <v>553</v>
      </c>
      <c r="B163" s="737" t="s">
        <v>2715</v>
      </c>
      <c r="C163" s="738" t="s">
        <v>563</v>
      </c>
      <c r="D163" s="739" t="s">
        <v>564</v>
      </c>
      <c r="E163" s="738" t="s">
        <v>5209</v>
      </c>
      <c r="F163" s="739" t="s">
        <v>5210</v>
      </c>
      <c r="G163" s="738" t="s">
        <v>5093</v>
      </c>
      <c r="H163" s="738" t="s">
        <v>5094</v>
      </c>
      <c r="I163" s="740">
        <v>2.85</v>
      </c>
      <c r="J163" s="740">
        <v>25</v>
      </c>
      <c r="K163" s="741">
        <v>71.25</v>
      </c>
    </row>
    <row r="164" spans="1:11" ht="14.4" customHeight="1" x14ac:dyDescent="0.3">
      <c r="A164" s="736" t="s">
        <v>553</v>
      </c>
      <c r="B164" s="737" t="s">
        <v>2715</v>
      </c>
      <c r="C164" s="738" t="s">
        <v>563</v>
      </c>
      <c r="D164" s="739" t="s">
        <v>564</v>
      </c>
      <c r="E164" s="738" t="s">
        <v>5209</v>
      </c>
      <c r="F164" s="739" t="s">
        <v>5210</v>
      </c>
      <c r="G164" s="738" t="s">
        <v>4923</v>
      </c>
      <c r="H164" s="738" t="s">
        <v>4924</v>
      </c>
      <c r="I164" s="740">
        <v>6.05</v>
      </c>
      <c r="J164" s="740">
        <v>10</v>
      </c>
      <c r="K164" s="741">
        <v>60.5</v>
      </c>
    </row>
    <row r="165" spans="1:11" ht="14.4" customHeight="1" x14ac:dyDescent="0.3">
      <c r="A165" s="736" t="s">
        <v>553</v>
      </c>
      <c r="B165" s="737" t="s">
        <v>2715</v>
      </c>
      <c r="C165" s="738" t="s">
        <v>563</v>
      </c>
      <c r="D165" s="739" t="s">
        <v>564</v>
      </c>
      <c r="E165" s="738" t="s">
        <v>5209</v>
      </c>
      <c r="F165" s="739" t="s">
        <v>5210</v>
      </c>
      <c r="G165" s="738" t="s">
        <v>4929</v>
      </c>
      <c r="H165" s="738" t="s">
        <v>4930</v>
      </c>
      <c r="I165" s="740">
        <v>112.2</v>
      </c>
      <c r="J165" s="740">
        <v>2</v>
      </c>
      <c r="K165" s="741">
        <v>224.4</v>
      </c>
    </row>
    <row r="166" spans="1:11" ht="14.4" customHeight="1" x14ac:dyDescent="0.3">
      <c r="A166" s="736" t="s">
        <v>553</v>
      </c>
      <c r="B166" s="737" t="s">
        <v>2715</v>
      </c>
      <c r="C166" s="738" t="s">
        <v>563</v>
      </c>
      <c r="D166" s="739" t="s">
        <v>564</v>
      </c>
      <c r="E166" s="738" t="s">
        <v>5209</v>
      </c>
      <c r="F166" s="739" t="s">
        <v>5210</v>
      </c>
      <c r="G166" s="738" t="s">
        <v>5095</v>
      </c>
      <c r="H166" s="738" t="s">
        <v>5096</v>
      </c>
      <c r="I166" s="740">
        <v>47.19</v>
      </c>
      <c r="J166" s="740">
        <v>60</v>
      </c>
      <c r="K166" s="741">
        <v>2831.3999999999996</v>
      </c>
    </row>
    <row r="167" spans="1:11" ht="14.4" customHeight="1" x14ac:dyDescent="0.3">
      <c r="A167" s="736" t="s">
        <v>553</v>
      </c>
      <c r="B167" s="737" t="s">
        <v>2715</v>
      </c>
      <c r="C167" s="738" t="s">
        <v>563</v>
      </c>
      <c r="D167" s="739" t="s">
        <v>564</v>
      </c>
      <c r="E167" s="738" t="s">
        <v>5209</v>
      </c>
      <c r="F167" s="739" t="s">
        <v>5210</v>
      </c>
      <c r="G167" s="738" t="s">
        <v>4931</v>
      </c>
      <c r="H167" s="738" t="s">
        <v>4932</v>
      </c>
      <c r="I167" s="740">
        <v>17.98</v>
      </c>
      <c r="J167" s="740">
        <v>600</v>
      </c>
      <c r="K167" s="741">
        <v>10788</v>
      </c>
    </row>
    <row r="168" spans="1:11" ht="14.4" customHeight="1" x14ac:dyDescent="0.3">
      <c r="A168" s="736" t="s">
        <v>553</v>
      </c>
      <c r="B168" s="737" t="s">
        <v>2715</v>
      </c>
      <c r="C168" s="738" t="s">
        <v>563</v>
      </c>
      <c r="D168" s="739" t="s">
        <v>564</v>
      </c>
      <c r="E168" s="738" t="s">
        <v>5209</v>
      </c>
      <c r="F168" s="739" t="s">
        <v>5210</v>
      </c>
      <c r="G168" s="738" t="s">
        <v>4935</v>
      </c>
      <c r="H168" s="738" t="s">
        <v>4936</v>
      </c>
      <c r="I168" s="740">
        <v>13.31</v>
      </c>
      <c r="J168" s="740">
        <v>85</v>
      </c>
      <c r="K168" s="741">
        <v>1131.3499999999999</v>
      </c>
    </row>
    <row r="169" spans="1:11" ht="14.4" customHeight="1" x14ac:dyDescent="0.3">
      <c r="A169" s="736" t="s">
        <v>553</v>
      </c>
      <c r="B169" s="737" t="s">
        <v>2715</v>
      </c>
      <c r="C169" s="738" t="s">
        <v>563</v>
      </c>
      <c r="D169" s="739" t="s">
        <v>564</v>
      </c>
      <c r="E169" s="738" t="s">
        <v>5209</v>
      </c>
      <c r="F169" s="739" t="s">
        <v>5210</v>
      </c>
      <c r="G169" s="738" t="s">
        <v>4937</v>
      </c>
      <c r="H169" s="738" t="s">
        <v>4938</v>
      </c>
      <c r="I169" s="740">
        <v>4.42</v>
      </c>
      <c r="J169" s="740">
        <v>50</v>
      </c>
      <c r="K169" s="741">
        <v>221.16</v>
      </c>
    </row>
    <row r="170" spans="1:11" ht="14.4" customHeight="1" x14ac:dyDescent="0.3">
      <c r="A170" s="736" t="s">
        <v>553</v>
      </c>
      <c r="B170" s="737" t="s">
        <v>2715</v>
      </c>
      <c r="C170" s="738" t="s">
        <v>563</v>
      </c>
      <c r="D170" s="739" t="s">
        <v>564</v>
      </c>
      <c r="E170" s="738" t="s">
        <v>5209</v>
      </c>
      <c r="F170" s="739" t="s">
        <v>5210</v>
      </c>
      <c r="G170" s="738" t="s">
        <v>4939</v>
      </c>
      <c r="H170" s="738" t="s">
        <v>4940</v>
      </c>
      <c r="I170" s="740">
        <v>11.733333333333334</v>
      </c>
      <c r="J170" s="740">
        <v>105</v>
      </c>
      <c r="K170" s="741">
        <v>1231.95</v>
      </c>
    </row>
    <row r="171" spans="1:11" ht="14.4" customHeight="1" x14ac:dyDescent="0.3">
      <c r="A171" s="736" t="s">
        <v>553</v>
      </c>
      <c r="B171" s="737" t="s">
        <v>2715</v>
      </c>
      <c r="C171" s="738" t="s">
        <v>563</v>
      </c>
      <c r="D171" s="739" t="s">
        <v>564</v>
      </c>
      <c r="E171" s="738" t="s">
        <v>5209</v>
      </c>
      <c r="F171" s="739" t="s">
        <v>5210</v>
      </c>
      <c r="G171" s="738" t="s">
        <v>4941</v>
      </c>
      <c r="H171" s="738" t="s">
        <v>4942</v>
      </c>
      <c r="I171" s="740">
        <v>2.5099999999999998</v>
      </c>
      <c r="J171" s="740">
        <v>300</v>
      </c>
      <c r="K171" s="741">
        <v>753</v>
      </c>
    </row>
    <row r="172" spans="1:11" ht="14.4" customHeight="1" x14ac:dyDescent="0.3">
      <c r="A172" s="736" t="s">
        <v>553</v>
      </c>
      <c r="B172" s="737" t="s">
        <v>2715</v>
      </c>
      <c r="C172" s="738" t="s">
        <v>563</v>
      </c>
      <c r="D172" s="739" t="s">
        <v>564</v>
      </c>
      <c r="E172" s="738" t="s">
        <v>5209</v>
      </c>
      <c r="F172" s="739" t="s">
        <v>5210</v>
      </c>
      <c r="G172" s="738" t="s">
        <v>4943</v>
      </c>
      <c r="H172" s="738" t="s">
        <v>4944</v>
      </c>
      <c r="I172" s="740">
        <v>1.9350000000000001</v>
      </c>
      <c r="J172" s="740">
        <v>350</v>
      </c>
      <c r="K172" s="741">
        <v>677</v>
      </c>
    </row>
    <row r="173" spans="1:11" ht="14.4" customHeight="1" x14ac:dyDescent="0.3">
      <c r="A173" s="736" t="s">
        <v>553</v>
      </c>
      <c r="B173" s="737" t="s">
        <v>2715</v>
      </c>
      <c r="C173" s="738" t="s">
        <v>563</v>
      </c>
      <c r="D173" s="739" t="s">
        <v>564</v>
      </c>
      <c r="E173" s="738" t="s">
        <v>5209</v>
      </c>
      <c r="F173" s="739" t="s">
        <v>5210</v>
      </c>
      <c r="G173" s="738" t="s">
        <v>4947</v>
      </c>
      <c r="H173" s="738" t="s">
        <v>4948</v>
      </c>
      <c r="I173" s="740">
        <v>13.2</v>
      </c>
      <c r="J173" s="740">
        <v>40</v>
      </c>
      <c r="K173" s="741">
        <v>528</v>
      </c>
    </row>
    <row r="174" spans="1:11" ht="14.4" customHeight="1" x14ac:dyDescent="0.3">
      <c r="A174" s="736" t="s">
        <v>553</v>
      </c>
      <c r="B174" s="737" t="s">
        <v>2715</v>
      </c>
      <c r="C174" s="738" t="s">
        <v>563</v>
      </c>
      <c r="D174" s="739" t="s">
        <v>564</v>
      </c>
      <c r="E174" s="738" t="s">
        <v>5209</v>
      </c>
      <c r="F174" s="739" t="s">
        <v>5210</v>
      </c>
      <c r="G174" s="738" t="s">
        <v>5097</v>
      </c>
      <c r="H174" s="738" t="s">
        <v>5098</v>
      </c>
      <c r="I174" s="740">
        <v>13.2</v>
      </c>
      <c r="J174" s="740">
        <v>20</v>
      </c>
      <c r="K174" s="741">
        <v>264</v>
      </c>
    </row>
    <row r="175" spans="1:11" ht="14.4" customHeight="1" x14ac:dyDescent="0.3">
      <c r="A175" s="736" t="s">
        <v>553</v>
      </c>
      <c r="B175" s="737" t="s">
        <v>2715</v>
      </c>
      <c r="C175" s="738" t="s">
        <v>563</v>
      </c>
      <c r="D175" s="739" t="s">
        <v>564</v>
      </c>
      <c r="E175" s="738" t="s">
        <v>5209</v>
      </c>
      <c r="F175" s="739" t="s">
        <v>5210</v>
      </c>
      <c r="G175" s="738" t="s">
        <v>4951</v>
      </c>
      <c r="H175" s="738" t="s">
        <v>4952</v>
      </c>
      <c r="I175" s="740">
        <v>13.2</v>
      </c>
      <c r="J175" s="740">
        <v>10</v>
      </c>
      <c r="K175" s="741">
        <v>132</v>
      </c>
    </row>
    <row r="176" spans="1:11" ht="14.4" customHeight="1" x14ac:dyDescent="0.3">
      <c r="A176" s="736" t="s">
        <v>553</v>
      </c>
      <c r="B176" s="737" t="s">
        <v>2715</v>
      </c>
      <c r="C176" s="738" t="s">
        <v>563</v>
      </c>
      <c r="D176" s="739" t="s">
        <v>564</v>
      </c>
      <c r="E176" s="738" t="s">
        <v>5209</v>
      </c>
      <c r="F176" s="739" t="s">
        <v>5210</v>
      </c>
      <c r="G176" s="738" t="s">
        <v>4955</v>
      </c>
      <c r="H176" s="738" t="s">
        <v>4956</v>
      </c>
      <c r="I176" s="740">
        <v>1.27</v>
      </c>
      <c r="J176" s="740">
        <v>450</v>
      </c>
      <c r="K176" s="741">
        <v>571.5</v>
      </c>
    </row>
    <row r="177" spans="1:11" ht="14.4" customHeight="1" x14ac:dyDescent="0.3">
      <c r="A177" s="736" t="s">
        <v>553</v>
      </c>
      <c r="B177" s="737" t="s">
        <v>2715</v>
      </c>
      <c r="C177" s="738" t="s">
        <v>563</v>
      </c>
      <c r="D177" s="739" t="s">
        <v>564</v>
      </c>
      <c r="E177" s="738" t="s">
        <v>5209</v>
      </c>
      <c r="F177" s="739" t="s">
        <v>5210</v>
      </c>
      <c r="G177" s="738" t="s">
        <v>4957</v>
      </c>
      <c r="H177" s="738" t="s">
        <v>4958</v>
      </c>
      <c r="I177" s="740">
        <v>21.24</v>
      </c>
      <c r="J177" s="740">
        <v>20</v>
      </c>
      <c r="K177" s="741">
        <v>424.8</v>
      </c>
    </row>
    <row r="178" spans="1:11" ht="14.4" customHeight="1" x14ac:dyDescent="0.3">
      <c r="A178" s="736" t="s">
        <v>553</v>
      </c>
      <c r="B178" s="737" t="s">
        <v>2715</v>
      </c>
      <c r="C178" s="738" t="s">
        <v>563</v>
      </c>
      <c r="D178" s="739" t="s">
        <v>564</v>
      </c>
      <c r="E178" s="738" t="s">
        <v>5209</v>
      </c>
      <c r="F178" s="739" t="s">
        <v>5210</v>
      </c>
      <c r="G178" s="738" t="s">
        <v>4959</v>
      </c>
      <c r="H178" s="738" t="s">
        <v>4960</v>
      </c>
      <c r="I178" s="740">
        <v>21.24</v>
      </c>
      <c r="J178" s="740">
        <v>30</v>
      </c>
      <c r="K178" s="741">
        <v>637.20000000000005</v>
      </c>
    </row>
    <row r="179" spans="1:11" ht="14.4" customHeight="1" x14ac:dyDescent="0.3">
      <c r="A179" s="736" t="s">
        <v>553</v>
      </c>
      <c r="B179" s="737" t="s">
        <v>2715</v>
      </c>
      <c r="C179" s="738" t="s">
        <v>563</v>
      </c>
      <c r="D179" s="739" t="s">
        <v>564</v>
      </c>
      <c r="E179" s="738" t="s">
        <v>5209</v>
      </c>
      <c r="F179" s="739" t="s">
        <v>5210</v>
      </c>
      <c r="G179" s="738" t="s">
        <v>5099</v>
      </c>
      <c r="H179" s="738" t="s">
        <v>5100</v>
      </c>
      <c r="I179" s="740">
        <v>0.47</v>
      </c>
      <c r="J179" s="740">
        <v>600</v>
      </c>
      <c r="K179" s="741">
        <v>282</v>
      </c>
    </row>
    <row r="180" spans="1:11" ht="14.4" customHeight="1" x14ac:dyDescent="0.3">
      <c r="A180" s="736" t="s">
        <v>553</v>
      </c>
      <c r="B180" s="737" t="s">
        <v>2715</v>
      </c>
      <c r="C180" s="738" t="s">
        <v>563</v>
      </c>
      <c r="D180" s="739" t="s">
        <v>564</v>
      </c>
      <c r="E180" s="738" t="s">
        <v>5209</v>
      </c>
      <c r="F180" s="739" t="s">
        <v>5210</v>
      </c>
      <c r="G180" s="738" t="s">
        <v>4963</v>
      </c>
      <c r="H180" s="738" t="s">
        <v>4964</v>
      </c>
      <c r="I180" s="740">
        <v>4.03</v>
      </c>
      <c r="J180" s="740">
        <v>50</v>
      </c>
      <c r="K180" s="741">
        <v>201.5</v>
      </c>
    </row>
    <row r="181" spans="1:11" ht="14.4" customHeight="1" x14ac:dyDescent="0.3">
      <c r="A181" s="736" t="s">
        <v>553</v>
      </c>
      <c r="B181" s="737" t="s">
        <v>2715</v>
      </c>
      <c r="C181" s="738" t="s">
        <v>563</v>
      </c>
      <c r="D181" s="739" t="s">
        <v>564</v>
      </c>
      <c r="E181" s="738" t="s">
        <v>5209</v>
      </c>
      <c r="F181" s="739" t="s">
        <v>5210</v>
      </c>
      <c r="G181" s="738" t="s">
        <v>4967</v>
      </c>
      <c r="H181" s="738" t="s">
        <v>4968</v>
      </c>
      <c r="I181" s="740">
        <v>2.9050000000000002</v>
      </c>
      <c r="J181" s="740">
        <v>20</v>
      </c>
      <c r="K181" s="741">
        <v>58.1</v>
      </c>
    </row>
    <row r="182" spans="1:11" ht="14.4" customHeight="1" x14ac:dyDescent="0.3">
      <c r="A182" s="736" t="s">
        <v>553</v>
      </c>
      <c r="B182" s="737" t="s">
        <v>2715</v>
      </c>
      <c r="C182" s="738" t="s">
        <v>563</v>
      </c>
      <c r="D182" s="739" t="s">
        <v>564</v>
      </c>
      <c r="E182" s="738" t="s">
        <v>5209</v>
      </c>
      <c r="F182" s="739" t="s">
        <v>5210</v>
      </c>
      <c r="G182" s="738" t="s">
        <v>4969</v>
      </c>
      <c r="H182" s="738" t="s">
        <v>4970</v>
      </c>
      <c r="I182" s="740">
        <v>2.91</v>
      </c>
      <c r="J182" s="740">
        <v>20</v>
      </c>
      <c r="K182" s="741">
        <v>58.2</v>
      </c>
    </row>
    <row r="183" spans="1:11" ht="14.4" customHeight="1" x14ac:dyDescent="0.3">
      <c r="A183" s="736" t="s">
        <v>553</v>
      </c>
      <c r="B183" s="737" t="s">
        <v>2715</v>
      </c>
      <c r="C183" s="738" t="s">
        <v>563</v>
      </c>
      <c r="D183" s="739" t="s">
        <v>564</v>
      </c>
      <c r="E183" s="738" t="s">
        <v>5209</v>
      </c>
      <c r="F183" s="739" t="s">
        <v>5210</v>
      </c>
      <c r="G183" s="738" t="s">
        <v>4971</v>
      </c>
      <c r="H183" s="738" t="s">
        <v>4972</v>
      </c>
      <c r="I183" s="740">
        <v>2.2875000000000001</v>
      </c>
      <c r="J183" s="740">
        <v>600</v>
      </c>
      <c r="K183" s="741">
        <v>1372.5</v>
      </c>
    </row>
    <row r="184" spans="1:11" ht="14.4" customHeight="1" x14ac:dyDescent="0.3">
      <c r="A184" s="736" t="s">
        <v>553</v>
      </c>
      <c r="B184" s="737" t="s">
        <v>2715</v>
      </c>
      <c r="C184" s="738" t="s">
        <v>563</v>
      </c>
      <c r="D184" s="739" t="s">
        <v>564</v>
      </c>
      <c r="E184" s="738" t="s">
        <v>5209</v>
      </c>
      <c r="F184" s="739" t="s">
        <v>5210</v>
      </c>
      <c r="G184" s="738" t="s">
        <v>4973</v>
      </c>
      <c r="H184" s="738" t="s">
        <v>4974</v>
      </c>
      <c r="I184" s="740">
        <v>9.1999999999999993</v>
      </c>
      <c r="J184" s="740">
        <v>650</v>
      </c>
      <c r="K184" s="741">
        <v>5980</v>
      </c>
    </row>
    <row r="185" spans="1:11" ht="14.4" customHeight="1" x14ac:dyDescent="0.3">
      <c r="A185" s="736" t="s">
        <v>553</v>
      </c>
      <c r="B185" s="737" t="s">
        <v>2715</v>
      </c>
      <c r="C185" s="738" t="s">
        <v>563</v>
      </c>
      <c r="D185" s="739" t="s">
        <v>564</v>
      </c>
      <c r="E185" s="738" t="s">
        <v>5209</v>
      </c>
      <c r="F185" s="739" t="s">
        <v>5210</v>
      </c>
      <c r="G185" s="738" t="s">
        <v>4975</v>
      </c>
      <c r="H185" s="738" t="s">
        <v>4976</v>
      </c>
      <c r="I185" s="740">
        <v>5.01</v>
      </c>
      <c r="J185" s="740">
        <v>150</v>
      </c>
      <c r="K185" s="741">
        <v>751.5</v>
      </c>
    </row>
    <row r="186" spans="1:11" ht="14.4" customHeight="1" x14ac:dyDescent="0.3">
      <c r="A186" s="736" t="s">
        <v>553</v>
      </c>
      <c r="B186" s="737" t="s">
        <v>2715</v>
      </c>
      <c r="C186" s="738" t="s">
        <v>563</v>
      </c>
      <c r="D186" s="739" t="s">
        <v>564</v>
      </c>
      <c r="E186" s="738" t="s">
        <v>5209</v>
      </c>
      <c r="F186" s="739" t="s">
        <v>5210</v>
      </c>
      <c r="G186" s="738" t="s">
        <v>4981</v>
      </c>
      <c r="H186" s="738" t="s">
        <v>4982</v>
      </c>
      <c r="I186" s="740">
        <v>3.4366666666666661</v>
      </c>
      <c r="J186" s="740">
        <v>520</v>
      </c>
      <c r="K186" s="741">
        <v>1788</v>
      </c>
    </row>
    <row r="187" spans="1:11" ht="14.4" customHeight="1" x14ac:dyDescent="0.3">
      <c r="A187" s="736" t="s">
        <v>553</v>
      </c>
      <c r="B187" s="737" t="s">
        <v>2715</v>
      </c>
      <c r="C187" s="738" t="s">
        <v>563</v>
      </c>
      <c r="D187" s="739" t="s">
        <v>564</v>
      </c>
      <c r="E187" s="738" t="s">
        <v>5209</v>
      </c>
      <c r="F187" s="739" t="s">
        <v>5210</v>
      </c>
      <c r="G187" s="738" t="s">
        <v>4983</v>
      </c>
      <c r="H187" s="738" t="s">
        <v>4984</v>
      </c>
      <c r="I187" s="740">
        <v>6.29</v>
      </c>
      <c r="J187" s="740">
        <v>20</v>
      </c>
      <c r="K187" s="741">
        <v>125.8</v>
      </c>
    </row>
    <row r="188" spans="1:11" ht="14.4" customHeight="1" x14ac:dyDescent="0.3">
      <c r="A188" s="736" t="s">
        <v>553</v>
      </c>
      <c r="B188" s="737" t="s">
        <v>2715</v>
      </c>
      <c r="C188" s="738" t="s">
        <v>563</v>
      </c>
      <c r="D188" s="739" t="s">
        <v>564</v>
      </c>
      <c r="E188" s="738" t="s">
        <v>5209</v>
      </c>
      <c r="F188" s="739" t="s">
        <v>5210</v>
      </c>
      <c r="G188" s="738" t="s">
        <v>4985</v>
      </c>
      <c r="H188" s="738" t="s">
        <v>4986</v>
      </c>
      <c r="I188" s="740">
        <v>8.8449999999999989</v>
      </c>
      <c r="J188" s="740">
        <v>50</v>
      </c>
      <c r="K188" s="741">
        <v>442.3</v>
      </c>
    </row>
    <row r="189" spans="1:11" ht="14.4" customHeight="1" x14ac:dyDescent="0.3">
      <c r="A189" s="736" t="s">
        <v>553</v>
      </c>
      <c r="B189" s="737" t="s">
        <v>2715</v>
      </c>
      <c r="C189" s="738" t="s">
        <v>563</v>
      </c>
      <c r="D189" s="739" t="s">
        <v>564</v>
      </c>
      <c r="E189" s="738" t="s">
        <v>5209</v>
      </c>
      <c r="F189" s="739" t="s">
        <v>5210</v>
      </c>
      <c r="G189" s="738" t="s">
        <v>5101</v>
      </c>
      <c r="H189" s="738" t="s">
        <v>5102</v>
      </c>
      <c r="I189" s="740">
        <v>217.44</v>
      </c>
      <c r="J189" s="740">
        <v>3</v>
      </c>
      <c r="K189" s="741">
        <v>652.32000000000005</v>
      </c>
    </row>
    <row r="190" spans="1:11" ht="14.4" customHeight="1" x14ac:dyDescent="0.3">
      <c r="A190" s="736" t="s">
        <v>553</v>
      </c>
      <c r="B190" s="737" t="s">
        <v>2715</v>
      </c>
      <c r="C190" s="738" t="s">
        <v>563</v>
      </c>
      <c r="D190" s="739" t="s">
        <v>564</v>
      </c>
      <c r="E190" s="738" t="s">
        <v>5209</v>
      </c>
      <c r="F190" s="739" t="s">
        <v>5210</v>
      </c>
      <c r="G190" s="738" t="s">
        <v>5103</v>
      </c>
      <c r="H190" s="738" t="s">
        <v>5104</v>
      </c>
      <c r="I190" s="740">
        <v>3.88</v>
      </c>
      <c r="J190" s="740">
        <v>50</v>
      </c>
      <c r="K190" s="741">
        <v>194.21</v>
      </c>
    </row>
    <row r="191" spans="1:11" ht="14.4" customHeight="1" x14ac:dyDescent="0.3">
      <c r="A191" s="736" t="s">
        <v>553</v>
      </c>
      <c r="B191" s="737" t="s">
        <v>2715</v>
      </c>
      <c r="C191" s="738" t="s">
        <v>563</v>
      </c>
      <c r="D191" s="739" t="s">
        <v>564</v>
      </c>
      <c r="E191" s="738" t="s">
        <v>5209</v>
      </c>
      <c r="F191" s="739" t="s">
        <v>5210</v>
      </c>
      <c r="G191" s="738" t="s">
        <v>5105</v>
      </c>
      <c r="H191" s="738" t="s">
        <v>5106</v>
      </c>
      <c r="I191" s="740">
        <v>10.074999999999999</v>
      </c>
      <c r="J191" s="740">
        <v>60</v>
      </c>
      <c r="K191" s="741">
        <v>604.52</v>
      </c>
    </row>
    <row r="192" spans="1:11" ht="14.4" customHeight="1" x14ac:dyDescent="0.3">
      <c r="A192" s="736" t="s">
        <v>553</v>
      </c>
      <c r="B192" s="737" t="s">
        <v>2715</v>
      </c>
      <c r="C192" s="738" t="s">
        <v>563</v>
      </c>
      <c r="D192" s="739" t="s">
        <v>564</v>
      </c>
      <c r="E192" s="738" t="s">
        <v>5209</v>
      </c>
      <c r="F192" s="739" t="s">
        <v>5210</v>
      </c>
      <c r="G192" s="738" t="s">
        <v>4987</v>
      </c>
      <c r="H192" s="738" t="s">
        <v>4988</v>
      </c>
      <c r="I192" s="740">
        <v>9.68</v>
      </c>
      <c r="J192" s="740">
        <v>600</v>
      </c>
      <c r="K192" s="741">
        <v>5808</v>
      </c>
    </row>
    <row r="193" spans="1:11" ht="14.4" customHeight="1" x14ac:dyDescent="0.3">
      <c r="A193" s="736" t="s">
        <v>553</v>
      </c>
      <c r="B193" s="737" t="s">
        <v>2715</v>
      </c>
      <c r="C193" s="738" t="s">
        <v>563</v>
      </c>
      <c r="D193" s="739" t="s">
        <v>564</v>
      </c>
      <c r="E193" s="738" t="s">
        <v>5209</v>
      </c>
      <c r="F193" s="739" t="s">
        <v>5210</v>
      </c>
      <c r="G193" s="738" t="s">
        <v>4989</v>
      </c>
      <c r="H193" s="738" t="s">
        <v>4990</v>
      </c>
      <c r="I193" s="740">
        <v>2.09</v>
      </c>
      <c r="J193" s="740">
        <v>10</v>
      </c>
      <c r="K193" s="741">
        <v>20.9</v>
      </c>
    </row>
    <row r="194" spans="1:11" ht="14.4" customHeight="1" x14ac:dyDescent="0.3">
      <c r="A194" s="736" t="s">
        <v>553</v>
      </c>
      <c r="B194" s="737" t="s">
        <v>2715</v>
      </c>
      <c r="C194" s="738" t="s">
        <v>563</v>
      </c>
      <c r="D194" s="739" t="s">
        <v>564</v>
      </c>
      <c r="E194" s="738" t="s">
        <v>5209</v>
      </c>
      <c r="F194" s="739" t="s">
        <v>5210</v>
      </c>
      <c r="G194" s="738" t="s">
        <v>4991</v>
      </c>
      <c r="H194" s="738" t="s">
        <v>4992</v>
      </c>
      <c r="I194" s="740">
        <v>4.62</v>
      </c>
      <c r="J194" s="740">
        <v>50</v>
      </c>
      <c r="K194" s="741">
        <v>231.00000000000003</v>
      </c>
    </row>
    <row r="195" spans="1:11" ht="14.4" customHeight="1" x14ac:dyDescent="0.3">
      <c r="A195" s="736" t="s">
        <v>553</v>
      </c>
      <c r="B195" s="737" t="s">
        <v>2715</v>
      </c>
      <c r="C195" s="738" t="s">
        <v>563</v>
      </c>
      <c r="D195" s="739" t="s">
        <v>564</v>
      </c>
      <c r="E195" s="738" t="s">
        <v>5209</v>
      </c>
      <c r="F195" s="739" t="s">
        <v>5210</v>
      </c>
      <c r="G195" s="738" t="s">
        <v>5107</v>
      </c>
      <c r="H195" s="738" t="s">
        <v>5108</v>
      </c>
      <c r="I195" s="740">
        <v>434.5</v>
      </c>
      <c r="J195" s="740">
        <v>1</v>
      </c>
      <c r="K195" s="741">
        <v>434.5</v>
      </c>
    </row>
    <row r="196" spans="1:11" ht="14.4" customHeight="1" x14ac:dyDescent="0.3">
      <c r="A196" s="736" t="s">
        <v>553</v>
      </c>
      <c r="B196" s="737" t="s">
        <v>2715</v>
      </c>
      <c r="C196" s="738" t="s">
        <v>563</v>
      </c>
      <c r="D196" s="739" t="s">
        <v>564</v>
      </c>
      <c r="E196" s="738" t="s">
        <v>5223</v>
      </c>
      <c r="F196" s="739" t="s">
        <v>5224</v>
      </c>
      <c r="G196" s="738" t="s">
        <v>5109</v>
      </c>
      <c r="H196" s="738" t="s">
        <v>5110</v>
      </c>
      <c r="I196" s="740">
        <v>52.88</v>
      </c>
      <c r="J196" s="740">
        <v>2</v>
      </c>
      <c r="K196" s="741">
        <v>105.76</v>
      </c>
    </row>
    <row r="197" spans="1:11" ht="14.4" customHeight="1" x14ac:dyDescent="0.3">
      <c r="A197" s="736" t="s">
        <v>553</v>
      </c>
      <c r="B197" s="737" t="s">
        <v>2715</v>
      </c>
      <c r="C197" s="738" t="s">
        <v>563</v>
      </c>
      <c r="D197" s="739" t="s">
        <v>564</v>
      </c>
      <c r="E197" s="738" t="s">
        <v>5223</v>
      </c>
      <c r="F197" s="739" t="s">
        <v>5224</v>
      </c>
      <c r="G197" s="738" t="s">
        <v>5111</v>
      </c>
      <c r="H197" s="738" t="s">
        <v>5112</v>
      </c>
      <c r="I197" s="740">
        <v>110.83</v>
      </c>
      <c r="J197" s="740">
        <v>2</v>
      </c>
      <c r="K197" s="741">
        <v>221.67</v>
      </c>
    </row>
    <row r="198" spans="1:11" ht="14.4" customHeight="1" x14ac:dyDescent="0.3">
      <c r="A198" s="736" t="s">
        <v>553</v>
      </c>
      <c r="B198" s="737" t="s">
        <v>2715</v>
      </c>
      <c r="C198" s="738" t="s">
        <v>563</v>
      </c>
      <c r="D198" s="739" t="s">
        <v>564</v>
      </c>
      <c r="E198" s="738" t="s">
        <v>5225</v>
      </c>
      <c r="F198" s="739" t="s">
        <v>5226</v>
      </c>
      <c r="G198" s="738" t="s">
        <v>5113</v>
      </c>
      <c r="H198" s="738" t="s">
        <v>5114</v>
      </c>
      <c r="I198" s="740">
        <v>1039.5</v>
      </c>
      <c r="J198" s="740">
        <v>5</v>
      </c>
      <c r="K198" s="741">
        <v>5197.5</v>
      </c>
    </row>
    <row r="199" spans="1:11" ht="14.4" customHeight="1" x14ac:dyDescent="0.3">
      <c r="A199" s="736" t="s">
        <v>553</v>
      </c>
      <c r="B199" s="737" t="s">
        <v>2715</v>
      </c>
      <c r="C199" s="738" t="s">
        <v>563</v>
      </c>
      <c r="D199" s="739" t="s">
        <v>564</v>
      </c>
      <c r="E199" s="738" t="s">
        <v>5211</v>
      </c>
      <c r="F199" s="739" t="s">
        <v>5212</v>
      </c>
      <c r="G199" s="738" t="s">
        <v>4995</v>
      </c>
      <c r="H199" s="738" t="s">
        <v>4996</v>
      </c>
      <c r="I199" s="740">
        <v>9.0733333333333324</v>
      </c>
      <c r="J199" s="740">
        <v>1900</v>
      </c>
      <c r="K199" s="741">
        <v>17422</v>
      </c>
    </row>
    <row r="200" spans="1:11" ht="14.4" customHeight="1" x14ac:dyDescent="0.3">
      <c r="A200" s="736" t="s">
        <v>553</v>
      </c>
      <c r="B200" s="737" t="s">
        <v>2715</v>
      </c>
      <c r="C200" s="738" t="s">
        <v>563</v>
      </c>
      <c r="D200" s="739" t="s">
        <v>564</v>
      </c>
      <c r="E200" s="738" t="s">
        <v>5211</v>
      </c>
      <c r="F200" s="739" t="s">
        <v>5212</v>
      </c>
      <c r="G200" s="738" t="s">
        <v>4997</v>
      </c>
      <c r="H200" s="738" t="s">
        <v>4998</v>
      </c>
      <c r="I200" s="740">
        <v>7.0049999999999999</v>
      </c>
      <c r="J200" s="740">
        <v>90</v>
      </c>
      <c r="K200" s="741">
        <v>630.4</v>
      </c>
    </row>
    <row r="201" spans="1:11" ht="14.4" customHeight="1" x14ac:dyDescent="0.3">
      <c r="A201" s="736" t="s">
        <v>553</v>
      </c>
      <c r="B201" s="737" t="s">
        <v>2715</v>
      </c>
      <c r="C201" s="738" t="s">
        <v>563</v>
      </c>
      <c r="D201" s="739" t="s">
        <v>564</v>
      </c>
      <c r="E201" s="738" t="s">
        <v>5213</v>
      </c>
      <c r="F201" s="739" t="s">
        <v>5214</v>
      </c>
      <c r="G201" s="738" t="s">
        <v>5115</v>
      </c>
      <c r="H201" s="738" t="s">
        <v>5116</v>
      </c>
      <c r="I201" s="740">
        <v>0.31</v>
      </c>
      <c r="J201" s="740">
        <v>200</v>
      </c>
      <c r="K201" s="741">
        <v>62</v>
      </c>
    </row>
    <row r="202" spans="1:11" ht="14.4" customHeight="1" x14ac:dyDescent="0.3">
      <c r="A202" s="736" t="s">
        <v>553</v>
      </c>
      <c r="B202" s="737" t="s">
        <v>2715</v>
      </c>
      <c r="C202" s="738" t="s">
        <v>563</v>
      </c>
      <c r="D202" s="739" t="s">
        <v>564</v>
      </c>
      <c r="E202" s="738" t="s">
        <v>5213</v>
      </c>
      <c r="F202" s="739" t="s">
        <v>5214</v>
      </c>
      <c r="G202" s="738" t="s">
        <v>5003</v>
      </c>
      <c r="H202" s="738" t="s">
        <v>5004</v>
      </c>
      <c r="I202" s="740">
        <v>0.31</v>
      </c>
      <c r="J202" s="740">
        <v>300</v>
      </c>
      <c r="K202" s="741">
        <v>93</v>
      </c>
    </row>
    <row r="203" spans="1:11" ht="14.4" customHeight="1" x14ac:dyDescent="0.3">
      <c r="A203" s="736" t="s">
        <v>553</v>
      </c>
      <c r="B203" s="737" t="s">
        <v>2715</v>
      </c>
      <c r="C203" s="738" t="s">
        <v>563</v>
      </c>
      <c r="D203" s="739" t="s">
        <v>564</v>
      </c>
      <c r="E203" s="738" t="s">
        <v>5213</v>
      </c>
      <c r="F203" s="739" t="s">
        <v>5214</v>
      </c>
      <c r="G203" s="738" t="s">
        <v>5117</v>
      </c>
      <c r="H203" s="738" t="s">
        <v>5118</v>
      </c>
      <c r="I203" s="740">
        <v>0.48</v>
      </c>
      <c r="J203" s="740">
        <v>500</v>
      </c>
      <c r="K203" s="741">
        <v>240</v>
      </c>
    </row>
    <row r="204" spans="1:11" ht="14.4" customHeight="1" x14ac:dyDescent="0.3">
      <c r="A204" s="736" t="s">
        <v>553</v>
      </c>
      <c r="B204" s="737" t="s">
        <v>2715</v>
      </c>
      <c r="C204" s="738" t="s">
        <v>563</v>
      </c>
      <c r="D204" s="739" t="s">
        <v>564</v>
      </c>
      <c r="E204" s="738" t="s">
        <v>5213</v>
      </c>
      <c r="F204" s="739" t="s">
        <v>5214</v>
      </c>
      <c r="G204" s="738" t="s">
        <v>5005</v>
      </c>
      <c r="H204" s="738" t="s">
        <v>5006</v>
      </c>
      <c r="I204" s="740">
        <v>0.51</v>
      </c>
      <c r="J204" s="740">
        <v>3600</v>
      </c>
      <c r="K204" s="741">
        <v>1824</v>
      </c>
    </row>
    <row r="205" spans="1:11" ht="14.4" customHeight="1" x14ac:dyDescent="0.3">
      <c r="A205" s="736" t="s">
        <v>553</v>
      </c>
      <c r="B205" s="737" t="s">
        <v>2715</v>
      </c>
      <c r="C205" s="738" t="s">
        <v>563</v>
      </c>
      <c r="D205" s="739" t="s">
        <v>564</v>
      </c>
      <c r="E205" s="738" t="s">
        <v>5213</v>
      </c>
      <c r="F205" s="739" t="s">
        <v>5214</v>
      </c>
      <c r="G205" s="738" t="s">
        <v>5007</v>
      </c>
      <c r="H205" s="738" t="s">
        <v>5008</v>
      </c>
      <c r="I205" s="740">
        <v>29.64</v>
      </c>
      <c r="J205" s="740">
        <v>50</v>
      </c>
      <c r="K205" s="741">
        <v>1482</v>
      </c>
    </row>
    <row r="206" spans="1:11" ht="14.4" customHeight="1" x14ac:dyDescent="0.3">
      <c r="A206" s="736" t="s">
        <v>553</v>
      </c>
      <c r="B206" s="737" t="s">
        <v>2715</v>
      </c>
      <c r="C206" s="738" t="s">
        <v>563</v>
      </c>
      <c r="D206" s="739" t="s">
        <v>564</v>
      </c>
      <c r="E206" s="738" t="s">
        <v>5213</v>
      </c>
      <c r="F206" s="739" t="s">
        <v>5214</v>
      </c>
      <c r="G206" s="738" t="s">
        <v>5119</v>
      </c>
      <c r="H206" s="738" t="s">
        <v>5120</v>
      </c>
      <c r="I206" s="740">
        <v>1.8050000000000002</v>
      </c>
      <c r="J206" s="740">
        <v>300</v>
      </c>
      <c r="K206" s="741">
        <v>542</v>
      </c>
    </row>
    <row r="207" spans="1:11" ht="14.4" customHeight="1" x14ac:dyDescent="0.3">
      <c r="A207" s="736" t="s">
        <v>553</v>
      </c>
      <c r="B207" s="737" t="s">
        <v>2715</v>
      </c>
      <c r="C207" s="738" t="s">
        <v>563</v>
      </c>
      <c r="D207" s="739" t="s">
        <v>564</v>
      </c>
      <c r="E207" s="738" t="s">
        <v>5213</v>
      </c>
      <c r="F207" s="739" t="s">
        <v>5214</v>
      </c>
      <c r="G207" s="738" t="s">
        <v>5009</v>
      </c>
      <c r="H207" s="738" t="s">
        <v>5010</v>
      </c>
      <c r="I207" s="740">
        <v>1.8066666666666666</v>
      </c>
      <c r="J207" s="740">
        <v>700</v>
      </c>
      <c r="K207" s="741">
        <v>1265</v>
      </c>
    </row>
    <row r="208" spans="1:11" ht="14.4" customHeight="1" x14ac:dyDescent="0.3">
      <c r="A208" s="736" t="s">
        <v>553</v>
      </c>
      <c r="B208" s="737" t="s">
        <v>2715</v>
      </c>
      <c r="C208" s="738" t="s">
        <v>563</v>
      </c>
      <c r="D208" s="739" t="s">
        <v>564</v>
      </c>
      <c r="E208" s="738" t="s">
        <v>5215</v>
      </c>
      <c r="F208" s="739" t="s">
        <v>5216</v>
      </c>
      <c r="G208" s="738" t="s">
        <v>5015</v>
      </c>
      <c r="H208" s="738" t="s">
        <v>5016</v>
      </c>
      <c r="I208" s="740">
        <v>0.69</v>
      </c>
      <c r="J208" s="740">
        <v>11200</v>
      </c>
      <c r="K208" s="741">
        <v>7728</v>
      </c>
    </row>
    <row r="209" spans="1:11" ht="14.4" customHeight="1" x14ac:dyDescent="0.3">
      <c r="A209" s="736" t="s">
        <v>553</v>
      </c>
      <c r="B209" s="737" t="s">
        <v>2715</v>
      </c>
      <c r="C209" s="738" t="s">
        <v>563</v>
      </c>
      <c r="D209" s="739" t="s">
        <v>564</v>
      </c>
      <c r="E209" s="738" t="s">
        <v>5215</v>
      </c>
      <c r="F209" s="739" t="s">
        <v>5216</v>
      </c>
      <c r="G209" s="738" t="s">
        <v>5121</v>
      </c>
      <c r="H209" s="738" t="s">
        <v>5122</v>
      </c>
      <c r="I209" s="740">
        <v>0.69</v>
      </c>
      <c r="J209" s="740">
        <v>1400</v>
      </c>
      <c r="K209" s="741">
        <v>966</v>
      </c>
    </row>
    <row r="210" spans="1:11" ht="14.4" customHeight="1" x14ac:dyDescent="0.3">
      <c r="A210" s="736" t="s">
        <v>553</v>
      </c>
      <c r="B210" s="737" t="s">
        <v>2715</v>
      </c>
      <c r="C210" s="738" t="s">
        <v>563</v>
      </c>
      <c r="D210" s="739" t="s">
        <v>564</v>
      </c>
      <c r="E210" s="738" t="s">
        <v>5215</v>
      </c>
      <c r="F210" s="739" t="s">
        <v>5216</v>
      </c>
      <c r="G210" s="738" t="s">
        <v>5123</v>
      </c>
      <c r="H210" s="738" t="s">
        <v>5124</v>
      </c>
      <c r="I210" s="740">
        <v>0.69</v>
      </c>
      <c r="J210" s="740">
        <v>600</v>
      </c>
      <c r="K210" s="741">
        <v>414</v>
      </c>
    </row>
    <row r="211" spans="1:11" ht="14.4" customHeight="1" x14ac:dyDescent="0.3">
      <c r="A211" s="736" t="s">
        <v>553</v>
      </c>
      <c r="B211" s="737" t="s">
        <v>2715</v>
      </c>
      <c r="C211" s="738" t="s">
        <v>563</v>
      </c>
      <c r="D211" s="739" t="s">
        <v>564</v>
      </c>
      <c r="E211" s="738" t="s">
        <v>5217</v>
      </c>
      <c r="F211" s="739" t="s">
        <v>5218</v>
      </c>
      <c r="G211" s="738" t="s">
        <v>5017</v>
      </c>
      <c r="H211" s="738" t="s">
        <v>5018</v>
      </c>
      <c r="I211" s="740">
        <v>139.44</v>
      </c>
      <c r="J211" s="740">
        <v>6</v>
      </c>
      <c r="K211" s="741">
        <v>836.62</v>
      </c>
    </row>
    <row r="212" spans="1:11" ht="14.4" customHeight="1" x14ac:dyDescent="0.3">
      <c r="A212" s="736" t="s">
        <v>553</v>
      </c>
      <c r="B212" s="737" t="s">
        <v>2715</v>
      </c>
      <c r="C212" s="738" t="s">
        <v>563</v>
      </c>
      <c r="D212" s="739" t="s">
        <v>564</v>
      </c>
      <c r="E212" s="738" t="s">
        <v>5217</v>
      </c>
      <c r="F212" s="739" t="s">
        <v>5218</v>
      </c>
      <c r="G212" s="738" t="s">
        <v>5019</v>
      </c>
      <c r="H212" s="738" t="s">
        <v>5020</v>
      </c>
      <c r="I212" s="740">
        <v>139.44</v>
      </c>
      <c r="J212" s="740">
        <v>6</v>
      </c>
      <c r="K212" s="741">
        <v>836.62</v>
      </c>
    </row>
    <row r="213" spans="1:11" ht="14.4" customHeight="1" x14ac:dyDescent="0.3">
      <c r="A213" s="736" t="s">
        <v>553</v>
      </c>
      <c r="B213" s="737" t="s">
        <v>2715</v>
      </c>
      <c r="C213" s="738" t="s">
        <v>563</v>
      </c>
      <c r="D213" s="739" t="s">
        <v>564</v>
      </c>
      <c r="E213" s="738" t="s">
        <v>5217</v>
      </c>
      <c r="F213" s="739" t="s">
        <v>5218</v>
      </c>
      <c r="G213" s="738" t="s">
        <v>5021</v>
      </c>
      <c r="H213" s="738" t="s">
        <v>5022</v>
      </c>
      <c r="I213" s="740">
        <v>152.46</v>
      </c>
      <c r="J213" s="740">
        <v>6</v>
      </c>
      <c r="K213" s="741">
        <v>914.76</v>
      </c>
    </row>
    <row r="214" spans="1:11" ht="14.4" customHeight="1" x14ac:dyDescent="0.3">
      <c r="A214" s="736" t="s">
        <v>553</v>
      </c>
      <c r="B214" s="737" t="s">
        <v>2715</v>
      </c>
      <c r="C214" s="738" t="s">
        <v>563</v>
      </c>
      <c r="D214" s="739" t="s">
        <v>564</v>
      </c>
      <c r="E214" s="738" t="s">
        <v>5217</v>
      </c>
      <c r="F214" s="739" t="s">
        <v>5218</v>
      </c>
      <c r="G214" s="738" t="s">
        <v>5023</v>
      </c>
      <c r="H214" s="738" t="s">
        <v>5024</v>
      </c>
      <c r="I214" s="740">
        <v>147.18</v>
      </c>
      <c r="J214" s="740">
        <v>15</v>
      </c>
      <c r="K214" s="741">
        <v>2207.71</v>
      </c>
    </row>
    <row r="215" spans="1:11" ht="14.4" customHeight="1" x14ac:dyDescent="0.3">
      <c r="A215" s="736" t="s">
        <v>553</v>
      </c>
      <c r="B215" s="737" t="s">
        <v>2715</v>
      </c>
      <c r="C215" s="738" t="s">
        <v>563</v>
      </c>
      <c r="D215" s="739" t="s">
        <v>564</v>
      </c>
      <c r="E215" s="738" t="s">
        <v>5217</v>
      </c>
      <c r="F215" s="739" t="s">
        <v>5218</v>
      </c>
      <c r="G215" s="738" t="s">
        <v>5025</v>
      </c>
      <c r="H215" s="738" t="s">
        <v>5026</v>
      </c>
      <c r="I215" s="740">
        <v>147.18</v>
      </c>
      <c r="J215" s="740">
        <v>15</v>
      </c>
      <c r="K215" s="741">
        <v>2207.73</v>
      </c>
    </row>
    <row r="216" spans="1:11" ht="14.4" customHeight="1" x14ac:dyDescent="0.3">
      <c r="A216" s="736" t="s">
        <v>553</v>
      </c>
      <c r="B216" s="737" t="s">
        <v>2715</v>
      </c>
      <c r="C216" s="738" t="s">
        <v>563</v>
      </c>
      <c r="D216" s="739" t="s">
        <v>564</v>
      </c>
      <c r="E216" s="738" t="s">
        <v>5219</v>
      </c>
      <c r="F216" s="739" t="s">
        <v>5220</v>
      </c>
      <c r="G216" s="738" t="s">
        <v>5027</v>
      </c>
      <c r="H216" s="738" t="s">
        <v>5028</v>
      </c>
      <c r="I216" s="740">
        <v>4509.9449999999997</v>
      </c>
      <c r="J216" s="740">
        <v>24</v>
      </c>
      <c r="K216" s="741">
        <v>108238.79000000001</v>
      </c>
    </row>
    <row r="217" spans="1:11" ht="14.4" customHeight="1" x14ac:dyDescent="0.3">
      <c r="A217" s="736" t="s">
        <v>553</v>
      </c>
      <c r="B217" s="737" t="s">
        <v>2715</v>
      </c>
      <c r="C217" s="738" t="s">
        <v>563</v>
      </c>
      <c r="D217" s="739" t="s">
        <v>564</v>
      </c>
      <c r="E217" s="738" t="s">
        <v>5221</v>
      </c>
      <c r="F217" s="739" t="s">
        <v>5222</v>
      </c>
      <c r="G217" s="738" t="s">
        <v>5125</v>
      </c>
      <c r="H217" s="738" t="s">
        <v>5126</v>
      </c>
      <c r="I217" s="740">
        <v>15.61</v>
      </c>
      <c r="J217" s="740">
        <v>10</v>
      </c>
      <c r="K217" s="741">
        <v>156.1</v>
      </c>
    </row>
    <row r="218" spans="1:11" ht="14.4" customHeight="1" x14ac:dyDescent="0.3">
      <c r="A218" s="736" t="s">
        <v>553</v>
      </c>
      <c r="B218" s="737" t="s">
        <v>2715</v>
      </c>
      <c r="C218" s="738" t="s">
        <v>563</v>
      </c>
      <c r="D218" s="739" t="s">
        <v>564</v>
      </c>
      <c r="E218" s="738" t="s">
        <v>5221</v>
      </c>
      <c r="F218" s="739" t="s">
        <v>5222</v>
      </c>
      <c r="G218" s="738" t="s">
        <v>5029</v>
      </c>
      <c r="H218" s="738" t="s">
        <v>5030</v>
      </c>
      <c r="I218" s="740">
        <v>19.96</v>
      </c>
      <c r="J218" s="740">
        <v>20</v>
      </c>
      <c r="K218" s="741">
        <v>399.2</v>
      </c>
    </row>
    <row r="219" spans="1:11" ht="14.4" customHeight="1" x14ac:dyDescent="0.3">
      <c r="A219" s="736" t="s">
        <v>553</v>
      </c>
      <c r="B219" s="737" t="s">
        <v>2715</v>
      </c>
      <c r="C219" s="738" t="s">
        <v>566</v>
      </c>
      <c r="D219" s="739" t="s">
        <v>567</v>
      </c>
      <c r="E219" s="738" t="s">
        <v>5207</v>
      </c>
      <c r="F219" s="739" t="s">
        <v>5208</v>
      </c>
      <c r="G219" s="738" t="s">
        <v>5031</v>
      </c>
      <c r="H219" s="738" t="s">
        <v>5032</v>
      </c>
      <c r="I219" s="740">
        <v>123.05</v>
      </c>
      <c r="J219" s="740">
        <v>10</v>
      </c>
      <c r="K219" s="741">
        <v>1230.5</v>
      </c>
    </row>
    <row r="220" spans="1:11" ht="14.4" customHeight="1" x14ac:dyDescent="0.3">
      <c r="A220" s="736" t="s">
        <v>553</v>
      </c>
      <c r="B220" s="737" t="s">
        <v>2715</v>
      </c>
      <c r="C220" s="738" t="s">
        <v>566</v>
      </c>
      <c r="D220" s="739" t="s">
        <v>567</v>
      </c>
      <c r="E220" s="738" t="s">
        <v>5207</v>
      </c>
      <c r="F220" s="739" t="s">
        <v>5208</v>
      </c>
      <c r="G220" s="738" t="s">
        <v>4849</v>
      </c>
      <c r="H220" s="738" t="s">
        <v>4850</v>
      </c>
      <c r="I220" s="740">
        <v>2.06</v>
      </c>
      <c r="J220" s="740">
        <v>100</v>
      </c>
      <c r="K220" s="741">
        <v>206</v>
      </c>
    </row>
    <row r="221" spans="1:11" ht="14.4" customHeight="1" x14ac:dyDescent="0.3">
      <c r="A221" s="736" t="s">
        <v>553</v>
      </c>
      <c r="B221" s="737" t="s">
        <v>2715</v>
      </c>
      <c r="C221" s="738" t="s">
        <v>566</v>
      </c>
      <c r="D221" s="739" t="s">
        <v>567</v>
      </c>
      <c r="E221" s="738" t="s">
        <v>5207</v>
      </c>
      <c r="F221" s="739" t="s">
        <v>5208</v>
      </c>
      <c r="G221" s="738" t="s">
        <v>5037</v>
      </c>
      <c r="H221" s="738" t="s">
        <v>5038</v>
      </c>
      <c r="I221" s="740">
        <v>86.38</v>
      </c>
      <c r="J221" s="740">
        <v>20</v>
      </c>
      <c r="K221" s="741">
        <v>1727.6</v>
      </c>
    </row>
    <row r="222" spans="1:11" ht="14.4" customHeight="1" x14ac:dyDescent="0.3">
      <c r="A222" s="736" t="s">
        <v>553</v>
      </c>
      <c r="B222" s="737" t="s">
        <v>2715</v>
      </c>
      <c r="C222" s="738" t="s">
        <v>566</v>
      </c>
      <c r="D222" s="739" t="s">
        <v>567</v>
      </c>
      <c r="E222" s="738" t="s">
        <v>5207</v>
      </c>
      <c r="F222" s="739" t="s">
        <v>5208</v>
      </c>
      <c r="G222" s="738" t="s">
        <v>4853</v>
      </c>
      <c r="H222" s="738" t="s">
        <v>4854</v>
      </c>
      <c r="I222" s="740">
        <v>30.18</v>
      </c>
      <c r="J222" s="740">
        <v>20</v>
      </c>
      <c r="K222" s="741">
        <v>603.6</v>
      </c>
    </row>
    <row r="223" spans="1:11" ht="14.4" customHeight="1" x14ac:dyDescent="0.3">
      <c r="A223" s="736" t="s">
        <v>553</v>
      </c>
      <c r="B223" s="737" t="s">
        <v>2715</v>
      </c>
      <c r="C223" s="738" t="s">
        <v>566</v>
      </c>
      <c r="D223" s="739" t="s">
        <v>567</v>
      </c>
      <c r="E223" s="738" t="s">
        <v>5207</v>
      </c>
      <c r="F223" s="739" t="s">
        <v>5208</v>
      </c>
      <c r="G223" s="738" t="s">
        <v>5127</v>
      </c>
      <c r="H223" s="738" t="s">
        <v>5128</v>
      </c>
      <c r="I223" s="740">
        <v>1.49</v>
      </c>
      <c r="J223" s="740">
        <v>100</v>
      </c>
      <c r="K223" s="741">
        <v>149</v>
      </c>
    </row>
    <row r="224" spans="1:11" ht="14.4" customHeight="1" x14ac:dyDescent="0.3">
      <c r="A224" s="736" t="s">
        <v>553</v>
      </c>
      <c r="B224" s="737" t="s">
        <v>2715</v>
      </c>
      <c r="C224" s="738" t="s">
        <v>566</v>
      </c>
      <c r="D224" s="739" t="s">
        <v>567</v>
      </c>
      <c r="E224" s="738" t="s">
        <v>5207</v>
      </c>
      <c r="F224" s="739" t="s">
        <v>5208</v>
      </c>
      <c r="G224" s="738" t="s">
        <v>4855</v>
      </c>
      <c r="H224" s="738" t="s">
        <v>4856</v>
      </c>
      <c r="I224" s="740">
        <v>1.38</v>
      </c>
      <c r="J224" s="740">
        <v>2438</v>
      </c>
      <c r="K224" s="741">
        <v>3365</v>
      </c>
    </row>
    <row r="225" spans="1:11" ht="14.4" customHeight="1" x14ac:dyDescent="0.3">
      <c r="A225" s="736" t="s">
        <v>553</v>
      </c>
      <c r="B225" s="737" t="s">
        <v>2715</v>
      </c>
      <c r="C225" s="738" t="s">
        <v>566</v>
      </c>
      <c r="D225" s="739" t="s">
        <v>567</v>
      </c>
      <c r="E225" s="738" t="s">
        <v>5207</v>
      </c>
      <c r="F225" s="739" t="s">
        <v>5208</v>
      </c>
      <c r="G225" s="738" t="s">
        <v>4857</v>
      </c>
      <c r="H225" s="738" t="s">
        <v>4858</v>
      </c>
      <c r="I225" s="740">
        <v>0.66</v>
      </c>
      <c r="J225" s="740">
        <v>100</v>
      </c>
      <c r="K225" s="741">
        <v>66</v>
      </c>
    </row>
    <row r="226" spans="1:11" ht="14.4" customHeight="1" x14ac:dyDescent="0.3">
      <c r="A226" s="736" t="s">
        <v>553</v>
      </c>
      <c r="B226" s="737" t="s">
        <v>2715</v>
      </c>
      <c r="C226" s="738" t="s">
        <v>566</v>
      </c>
      <c r="D226" s="739" t="s">
        <v>567</v>
      </c>
      <c r="E226" s="738" t="s">
        <v>5207</v>
      </c>
      <c r="F226" s="739" t="s">
        <v>5208</v>
      </c>
      <c r="G226" s="738" t="s">
        <v>5045</v>
      </c>
      <c r="H226" s="738" t="s">
        <v>5046</v>
      </c>
      <c r="I226" s="740">
        <v>8.5766666666666662</v>
      </c>
      <c r="J226" s="740">
        <v>120</v>
      </c>
      <c r="K226" s="741">
        <v>1029.3599999999999</v>
      </c>
    </row>
    <row r="227" spans="1:11" ht="14.4" customHeight="1" x14ac:dyDescent="0.3">
      <c r="A227" s="736" t="s">
        <v>553</v>
      </c>
      <c r="B227" s="737" t="s">
        <v>2715</v>
      </c>
      <c r="C227" s="738" t="s">
        <v>566</v>
      </c>
      <c r="D227" s="739" t="s">
        <v>567</v>
      </c>
      <c r="E227" s="738" t="s">
        <v>5207</v>
      </c>
      <c r="F227" s="739" t="s">
        <v>5208</v>
      </c>
      <c r="G227" s="738" t="s">
        <v>5047</v>
      </c>
      <c r="H227" s="738" t="s">
        <v>5048</v>
      </c>
      <c r="I227" s="740">
        <v>13.015000000000001</v>
      </c>
      <c r="J227" s="740">
        <v>8</v>
      </c>
      <c r="K227" s="741">
        <v>104.11</v>
      </c>
    </row>
    <row r="228" spans="1:11" ht="14.4" customHeight="1" x14ac:dyDescent="0.3">
      <c r="A228" s="736" t="s">
        <v>553</v>
      </c>
      <c r="B228" s="737" t="s">
        <v>2715</v>
      </c>
      <c r="C228" s="738" t="s">
        <v>566</v>
      </c>
      <c r="D228" s="739" t="s">
        <v>567</v>
      </c>
      <c r="E228" s="738" t="s">
        <v>5207</v>
      </c>
      <c r="F228" s="739" t="s">
        <v>5208</v>
      </c>
      <c r="G228" s="738" t="s">
        <v>4861</v>
      </c>
      <c r="H228" s="738" t="s">
        <v>4862</v>
      </c>
      <c r="I228" s="740">
        <v>27.875</v>
      </c>
      <c r="J228" s="740">
        <v>78</v>
      </c>
      <c r="K228" s="741">
        <v>2174.29</v>
      </c>
    </row>
    <row r="229" spans="1:11" ht="14.4" customHeight="1" x14ac:dyDescent="0.3">
      <c r="A229" s="736" t="s">
        <v>553</v>
      </c>
      <c r="B229" s="737" t="s">
        <v>2715</v>
      </c>
      <c r="C229" s="738" t="s">
        <v>566</v>
      </c>
      <c r="D229" s="739" t="s">
        <v>567</v>
      </c>
      <c r="E229" s="738" t="s">
        <v>5207</v>
      </c>
      <c r="F229" s="739" t="s">
        <v>5208</v>
      </c>
      <c r="G229" s="738" t="s">
        <v>5129</v>
      </c>
      <c r="H229" s="738" t="s">
        <v>5130</v>
      </c>
      <c r="I229" s="740">
        <v>0.97</v>
      </c>
      <c r="J229" s="740">
        <v>100</v>
      </c>
      <c r="K229" s="741">
        <v>97</v>
      </c>
    </row>
    <row r="230" spans="1:11" ht="14.4" customHeight="1" x14ac:dyDescent="0.3">
      <c r="A230" s="736" t="s">
        <v>553</v>
      </c>
      <c r="B230" s="737" t="s">
        <v>2715</v>
      </c>
      <c r="C230" s="738" t="s">
        <v>566</v>
      </c>
      <c r="D230" s="739" t="s">
        <v>567</v>
      </c>
      <c r="E230" s="738" t="s">
        <v>5207</v>
      </c>
      <c r="F230" s="739" t="s">
        <v>5208</v>
      </c>
      <c r="G230" s="738" t="s">
        <v>5131</v>
      </c>
      <c r="H230" s="738" t="s">
        <v>5132</v>
      </c>
      <c r="I230" s="740">
        <v>0.59</v>
      </c>
      <c r="J230" s="740">
        <v>100</v>
      </c>
      <c r="K230" s="741">
        <v>59</v>
      </c>
    </row>
    <row r="231" spans="1:11" ht="14.4" customHeight="1" x14ac:dyDescent="0.3">
      <c r="A231" s="736" t="s">
        <v>553</v>
      </c>
      <c r="B231" s="737" t="s">
        <v>2715</v>
      </c>
      <c r="C231" s="738" t="s">
        <v>566</v>
      </c>
      <c r="D231" s="739" t="s">
        <v>567</v>
      </c>
      <c r="E231" s="738" t="s">
        <v>5207</v>
      </c>
      <c r="F231" s="739" t="s">
        <v>5208</v>
      </c>
      <c r="G231" s="738" t="s">
        <v>5055</v>
      </c>
      <c r="H231" s="738" t="s">
        <v>5056</v>
      </c>
      <c r="I231" s="740">
        <v>120.69</v>
      </c>
      <c r="J231" s="740">
        <v>5</v>
      </c>
      <c r="K231" s="741">
        <v>603.46</v>
      </c>
    </row>
    <row r="232" spans="1:11" ht="14.4" customHeight="1" x14ac:dyDescent="0.3">
      <c r="A232" s="736" t="s">
        <v>553</v>
      </c>
      <c r="B232" s="737" t="s">
        <v>2715</v>
      </c>
      <c r="C232" s="738" t="s">
        <v>566</v>
      </c>
      <c r="D232" s="739" t="s">
        <v>567</v>
      </c>
      <c r="E232" s="738" t="s">
        <v>5207</v>
      </c>
      <c r="F232" s="739" t="s">
        <v>5208</v>
      </c>
      <c r="G232" s="738" t="s">
        <v>5057</v>
      </c>
      <c r="H232" s="738" t="s">
        <v>5058</v>
      </c>
      <c r="I232" s="740">
        <v>13.157499999999999</v>
      </c>
      <c r="J232" s="740">
        <v>312</v>
      </c>
      <c r="K232" s="741">
        <v>4105.16</v>
      </c>
    </row>
    <row r="233" spans="1:11" ht="14.4" customHeight="1" x14ac:dyDescent="0.3">
      <c r="A233" s="736" t="s">
        <v>553</v>
      </c>
      <c r="B233" s="737" t="s">
        <v>2715</v>
      </c>
      <c r="C233" s="738" t="s">
        <v>566</v>
      </c>
      <c r="D233" s="739" t="s">
        <v>567</v>
      </c>
      <c r="E233" s="738" t="s">
        <v>5207</v>
      </c>
      <c r="F233" s="739" t="s">
        <v>5208</v>
      </c>
      <c r="G233" s="738" t="s">
        <v>5133</v>
      </c>
      <c r="H233" s="738" t="s">
        <v>5134</v>
      </c>
      <c r="I233" s="740">
        <v>9.7200000000000006</v>
      </c>
      <c r="J233" s="740">
        <v>72</v>
      </c>
      <c r="K233" s="741">
        <v>699.84</v>
      </c>
    </row>
    <row r="234" spans="1:11" ht="14.4" customHeight="1" x14ac:dyDescent="0.3">
      <c r="A234" s="736" t="s">
        <v>553</v>
      </c>
      <c r="B234" s="737" t="s">
        <v>2715</v>
      </c>
      <c r="C234" s="738" t="s">
        <v>566</v>
      </c>
      <c r="D234" s="739" t="s">
        <v>567</v>
      </c>
      <c r="E234" s="738" t="s">
        <v>5207</v>
      </c>
      <c r="F234" s="739" t="s">
        <v>5208</v>
      </c>
      <c r="G234" s="738" t="s">
        <v>4867</v>
      </c>
      <c r="H234" s="738" t="s">
        <v>4868</v>
      </c>
      <c r="I234" s="740">
        <v>1.5166666666666668</v>
      </c>
      <c r="J234" s="740">
        <v>1600</v>
      </c>
      <c r="K234" s="741">
        <v>2426</v>
      </c>
    </row>
    <row r="235" spans="1:11" ht="14.4" customHeight="1" x14ac:dyDescent="0.3">
      <c r="A235" s="736" t="s">
        <v>553</v>
      </c>
      <c r="B235" s="737" t="s">
        <v>2715</v>
      </c>
      <c r="C235" s="738" t="s">
        <v>566</v>
      </c>
      <c r="D235" s="739" t="s">
        <v>567</v>
      </c>
      <c r="E235" s="738" t="s">
        <v>5207</v>
      </c>
      <c r="F235" s="739" t="s">
        <v>5208</v>
      </c>
      <c r="G235" s="738" t="s">
        <v>4869</v>
      </c>
      <c r="H235" s="738" t="s">
        <v>4870</v>
      </c>
      <c r="I235" s="740">
        <v>140.36000000000001</v>
      </c>
      <c r="J235" s="740">
        <v>1</v>
      </c>
      <c r="K235" s="741">
        <v>140.36000000000001</v>
      </c>
    </row>
    <row r="236" spans="1:11" ht="14.4" customHeight="1" x14ac:dyDescent="0.3">
      <c r="A236" s="736" t="s">
        <v>553</v>
      </c>
      <c r="B236" s="737" t="s">
        <v>2715</v>
      </c>
      <c r="C236" s="738" t="s">
        <v>566</v>
      </c>
      <c r="D236" s="739" t="s">
        <v>567</v>
      </c>
      <c r="E236" s="738" t="s">
        <v>5207</v>
      </c>
      <c r="F236" s="739" t="s">
        <v>5208</v>
      </c>
      <c r="G236" s="738" t="s">
        <v>4871</v>
      </c>
      <c r="H236" s="738" t="s">
        <v>4872</v>
      </c>
      <c r="I236" s="740">
        <v>44.28</v>
      </c>
      <c r="J236" s="740">
        <v>10</v>
      </c>
      <c r="K236" s="741">
        <v>442.83</v>
      </c>
    </row>
    <row r="237" spans="1:11" ht="14.4" customHeight="1" x14ac:dyDescent="0.3">
      <c r="A237" s="736" t="s">
        <v>553</v>
      </c>
      <c r="B237" s="737" t="s">
        <v>2715</v>
      </c>
      <c r="C237" s="738" t="s">
        <v>566</v>
      </c>
      <c r="D237" s="739" t="s">
        <v>567</v>
      </c>
      <c r="E237" s="738" t="s">
        <v>5207</v>
      </c>
      <c r="F237" s="739" t="s">
        <v>5208</v>
      </c>
      <c r="G237" s="738" t="s">
        <v>5135</v>
      </c>
      <c r="H237" s="738" t="s">
        <v>5136</v>
      </c>
      <c r="I237" s="740">
        <v>3.62</v>
      </c>
      <c r="J237" s="740">
        <v>30</v>
      </c>
      <c r="K237" s="741">
        <v>108.73</v>
      </c>
    </row>
    <row r="238" spans="1:11" ht="14.4" customHeight="1" x14ac:dyDescent="0.3">
      <c r="A238" s="736" t="s">
        <v>553</v>
      </c>
      <c r="B238" s="737" t="s">
        <v>2715</v>
      </c>
      <c r="C238" s="738" t="s">
        <v>566</v>
      </c>
      <c r="D238" s="739" t="s">
        <v>567</v>
      </c>
      <c r="E238" s="738" t="s">
        <v>5209</v>
      </c>
      <c r="F238" s="739" t="s">
        <v>5210</v>
      </c>
      <c r="G238" s="738" t="s">
        <v>4885</v>
      </c>
      <c r="H238" s="738" t="s">
        <v>4886</v>
      </c>
      <c r="I238" s="740">
        <v>2.83</v>
      </c>
      <c r="J238" s="740">
        <v>100</v>
      </c>
      <c r="K238" s="741">
        <v>283</v>
      </c>
    </row>
    <row r="239" spans="1:11" ht="14.4" customHeight="1" x14ac:dyDescent="0.3">
      <c r="A239" s="736" t="s">
        <v>553</v>
      </c>
      <c r="B239" s="737" t="s">
        <v>2715</v>
      </c>
      <c r="C239" s="738" t="s">
        <v>566</v>
      </c>
      <c r="D239" s="739" t="s">
        <v>567</v>
      </c>
      <c r="E239" s="738" t="s">
        <v>5209</v>
      </c>
      <c r="F239" s="739" t="s">
        <v>5210</v>
      </c>
      <c r="G239" s="738" t="s">
        <v>5137</v>
      </c>
      <c r="H239" s="738" t="s">
        <v>5138</v>
      </c>
      <c r="I239" s="740">
        <v>0.25</v>
      </c>
      <c r="J239" s="740">
        <v>100</v>
      </c>
      <c r="K239" s="741">
        <v>25</v>
      </c>
    </row>
    <row r="240" spans="1:11" ht="14.4" customHeight="1" x14ac:dyDescent="0.3">
      <c r="A240" s="736" t="s">
        <v>553</v>
      </c>
      <c r="B240" s="737" t="s">
        <v>2715</v>
      </c>
      <c r="C240" s="738" t="s">
        <v>566</v>
      </c>
      <c r="D240" s="739" t="s">
        <v>567</v>
      </c>
      <c r="E240" s="738" t="s">
        <v>5209</v>
      </c>
      <c r="F240" s="739" t="s">
        <v>5210</v>
      </c>
      <c r="G240" s="738" t="s">
        <v>4887</v>
      </c>
      <c r="H240" s="738" t="s">
        <v>4888</v>
      </c>
      <c r="I240" s="740">
        <v>15.93</v>
      </c>
      <c r="J240" s="740">
        <v>300</v>
      </c>
      <c r="K240" s="741">
        <v>4779</v>
      </c>
    </row>
    <row r="241" spans="1:11" ht="14.4" customHeight="1" x14ac:dyDescent="0.3">
      <c r="A241" s="736" t="s">
        <v>553</v>
      </c>
      <c r="B241" s="737" t="s">
        <v>2715</v>
      </c>
      <c r="C241" s="738" t="s">
        <v>566</v>
      </c>
      <c r="D241" s="739" t="s">
        <v>567</v>
      </c>
      <c r="E241" s="738" t="s">
        <v>5209</v>
      </c>
      <c r="F241" s="739" t="s">
        <v>5210</v>
      </c>
      <c r="G241" s="738" t="s">
        <v>4889</v>
      </c>
      <c r="H241" s="738" t="s">
        <v>4890</v>
      </c>
      <c r="I241" s="740">
        <v>1.0933333333333335</v>
      </c>
      <c r="J241" s="740">
        <v>4800</v>
      </c>
      <c r="K241" s="741">
        <v>5248</v>
      </c>
    </row>
    <row r="242" spans="1:11" ht="14.4" customHeight="1" x14ac:dyDescent="0.3">
      <c r="A242" s="736" t="s">
        <v>553</v>
      </c>
      <c r="B242" s="737" t="s">
        <v>2715</v>
      </c>
      <c r="C242" s="738" t="s">
        <v>566</v>
      </c>
      <c r="D242" s="739" t="s">
        <v>567</v>
      </c>
      <c r="E242" s="738" t="s">
        <v>5209</v>
      </c>
      <c r="F242" s="739" t="s">
        <v>5210</v>
      </c>
      <c r="G242" s="738" t="s">
        <v>4891</v>
      </c>
      <c r="H242" s="738" t="s">
        <v>4892</v>
      </c>
      <c r="I242" s="740">
        <v>1.67</v>
      </c>
      <c r="J242" s="740">
        <v>1200</v>
      </c>
      <c r="K242" s="741">
        <v>2004</v>
      </c>
    </row>
    <row r="243" spans="1:11" ht="14.4" customHeight="1" x14ac:dyDescent="0.3">
      <c r="A243" s="736" t="s">
        <v>553</v>
      </c>
      <c r="B243" s="737" t="s">
        <v>2715</v>
      </c>
      <c r="C243" s="738" t="s">
        <v>566</v>
      </c>
      <c r="D243" s="739" t="s">
        <v>567</v>
      </c>
      <c r="E243" s="738" t="s">
        <v>5209</v>
      </c>
      <c r="F243" s="739" t="s">
        <v>5210</v>
      </c>
      <c r="G243" s="738" t="s">
        <v>4893</v>
      </c>
      <c r="H243" s="738" t="s">
        <v>4894</v>
      </c>
      <c r="I243" s="740">
        <v>0.47666666666666663</v>
      </c>
      <c r="J243" s="740">
        <v>2000</v>
      </c>
      <c r="K243" s="741">
        <v>954</v>
      </c>
    </row>
    <row r="244" spans="1:11" ht="14.4" customHeight="1" x14ac:dyDescent="0.3">
      <c r="A244" s="736" t="s">
        <v>553</v>
      </c>
      <c r="B244" s="737" t="s">
        <v>2715</v>
      </c>
      <c r="C244" s="738" t="s">
        <v>566</v>
      </c>
      <c r="D244" s="739" t="s">
        <v>567</v>
      </c>
      <c r="E244" s="738" t="s">
        <v>5209</v>
      </c>
      <c r="F244" s="739" t="s">
        <v>5210</v>
      </c>
      <c r="G244" s="738" t="s">
        <v>4895</v>
      </c>
      <c r="H244" s="738" t="s">
        <v>4896</v>
      </c>
      <c r="I244" s="740">
        <v>0.67</v>
      </c>
      <c r="J244" s="740">
        <v>2400</v>
      </c>
      <c r="K244" s="741">
        <v>1608</v>
      </c>
    </row>
    <row r="245" spans="1:11" ht="14.4" customHeight="1" x14ac:dyDescent="0.3">
      <c r="A245" s="736" t="s">
        <v>553</v>
      </c>
      <c r="B245" s="737" t="s">
        <v>2715</v>
      </c>
      <c r="C245" s="738" t="s">
        <v>566</v>
      </c>
      <c r="D245" s="739" t="s">
        <v>567</v>
      </c>
      <c r="E245" s="738" t="s">
        <v>5209</v>
      </c>
      <c r="F245" s="739" t="s">
        <v>5210</v>
      </c>
      <c r="G245" s="738" t="s">
        <v>4907</v>
      </c>
      <c r="H245" s="738" t="s">
        <v>4908</v>
      </c>
      <c r="I245" s="740">
        <v>2.37</v>
      </c>
      <c r="J245" s="740">
        <v>450</v>
      </c>
      <c r="K245" s="741">
        <v>1066.5</v>
      </c>
    </row>
    <row r="246" spans="1:11" ht="14.4" customHeight="1" x14ac:dyDescent="0.3">
      <c r="A246" s="736" t="s">
        <v>553</v>
      </c>
      <c r="B246" s="737" t="s">
        <v>2715</v>
      </c>
      <c r="C246" s="738" t="s">
        <v>566</v>
      </c>
      <c r="D246" s="739" t="s">
        <v>567</v>
      </c>
      <c r="E246" s="738" t="s">
        <v>5209</v>
      </c>
      <c r="F246" s="739" t="s">
        <v>5210</v>
      </c>
      <c r="G246" s="738" t="s">
        <v>4909</v>
      </c>
      <c r="H246" s="738" t="s">
        <v>4910</v>
      </c>
      <c r="I246" s="740">
        <v>1.9866666666666666</v>
      </c>
      <c r="J246" s="740">
        <v>4000</v>
      </c>
      <c r="K246" s="741">
        <v>7945</v>
      </c>
    </row>
    <row r="247" spans="1:11" ht="14.4" customHeight="1" x14ac:dyDescent="0.3">
      <c r="A247" s="736" t="s">
        <v>553</v>
      </c>
      <c r="B247" s="737" t="s">
        <v>2715</v>
      </c>
      <c r="C247" s="738" t="s">
        <v>566</v>
      </c>
      <c r="D247" s="739" t="s">
        <v>567</v>
      </c>
      <c r="E247" s="738" t="s">
        <v>5209</v>
      </c>
      <c r="F247" s="739" t="s">
        <v>5210</v>
      </c>
      <c r="G247" s="738" t="s">
        <v>4911</v>
      </c>
      <c r="H247" s="738" t="s">
        <v>4912</v>
      </c>
      <c r="I247" s="740">
        <v>2.0299999999999998</v>
      </c>
      <c r="J247" s="740">
        <v>50</v>
      </c>
      <c r="K247" s="741">
        <v>101.5</v>
      </c>
    </row>
    <row r="248" spans="1:11" ht="14.4" customHeight="1" x14ac:dyDescent="0.3">
      <c r="A248" s="736" t="s">
        <v>553</v>
      </c>
      <c r="B248" s="737" t="s">
        <v>2715</v>
      </c>
      <c r="C248" s="738" t="s">
        <v>566</v>
      </c>
      <c r="D248" s="739" t="s">
        <v>567</v>
      </c>
      <c r="E248" s="738" t="s">
        <v>5209</v>
      </c>
      <c r="F248" s="739" t="s">
        <v>5210</v>
      </c>
      <c r="G248" s="738" t="s">
        <v>4913</v>
      </c>
      <c r="H248" s="738" t="s">
        <v>4914</v>
      </c>
      <c r="I248" s="740">
        <v>3.0966666666666662</v>
      </c>
      <c r="J248" s="740">
        <v>5000</v>
      </c>
      <c r="K248" s="741">
        <v>15484</v>
      </c>
    </row>
    <row r="249" spans="1:11" ht="14.4" customHeight="1" x14ac:dyDescent="0.3">
      <c r="A249" s="736" t="s">
        <v>553</v>
      </c>
      <c r="B249" s="737" t="s">
        <v>2715</v>
      </c>
      <c r="C249" s="738" t="s">
        <v>566</v>
      </c>
      <c r="D249" s="739" t="s">
        <v>567</v>
      </c>
      <c r="E249" s="738" t="s">
        <v>5209</v>
      </c>
      <c r="F249" s="739" t="s">
        <v>5210</v>
      </c>
      <c r="G249" s="738" t="s">
        <v>4917</v>
      </c>
      <c r="H249" s="738" t="s">
        <v>4918</v>
      </c>
      <c r="I249" s="740">
        <v>4.8166666666666664</v>
      </c>
      <c r="J249" s="740">
        <v>800</v>
      </c>
      <c r="K249" s="741">
        <v>3854</v>
      </c>
    </row>
    <row r="250" spans="1:11" ht="14.4" customHeight="1" x14ac:dyDescent="0.3">
      <c r="A250" s="736" t="s">
        <v>553</v>
      </c>
      <c r="B250" s="737" t="s">
        <v>2715</v>
      </c>
      <c r="C250" s="738" t="s">
        <v>566</v>
      </c>
      <c r="D250" s="739" t="s">
        <v>567</v>
      </c>
      <c r="E250" s="738" t="s">
        <v>5209</v>
      </c>
      <c r="F250" s="739" t="s">
        <v>5210</v>
      </c>
      <c r="G250" s="738" t="s">
        <v>4919</v>
      </c>
      <c r="H250" s="738" t="s">
        <v>4920</v>
      </c>
      <c r="I250" s="740">
        <v>0.01</v>
      </c>
      <c r="J250" s="740">
        <v>7200</v>
      </c>
      <c r="K250" s="741">
        <v>72</v>
      </c>
    </row>
    <row r="251" spans="1:11" ht="14.4" customHeight="1" x14ac:dyDescent="0.3">
      <c r="A251" s="736" t="s">
        <v>553</v>
      </c>
      <c r="B251" s="737" t="s">
        <v>2715</v>
      </c>
      <c r="C251" s="738" t="s">
        <v>566</v>
      </c>
      <c r="D251" s="739" t="s">
        <v>567</v>
      </c>
      <c r="E251" s="738" t="s">
        <v>5209</v>
      </c>
      <c r="F251" s="739" t="s">
        <v>5210</v>
      </c>
      <c r="G251" s="738" t="s">
        <v>4921</v>
      </c>
      <c r="H251" s="738" t="s">
        <v>4922</v>
      </c>
      <c r="I251" s="740">
        <v>3.0775000000000001</v>
      </c>
      <c r="J251" s="740">
        <v>3700</v>
      </c>
      <c r="K251" s="741">
        <v>11384</v>
      </c>
    </row>
    <row r="252" spans="1:11" ht="14.4" customHeight="1" x14ac:dyDescent="0.3">
      <c r="A252" s="736" t="s">
        <v>553</v>
      </c>
      <c r="B252" s="737" t="s">
        <v>2715</v>
      </c>
      <c r="C252" s="738" t="s">
        <v>566</v>
      </c>
      <c r="D252" s="739" t="s">
        <v>567</v>
      </c>
      <c r="E252" s="738" t="s">
        <v>5209</v>
      </c>
      <c r="F252" s="739" t="s">
        <v>5210</v>
      </c>
      <c r="G252" s="738" t="s">
        <v>5089</v>
      </c>
      <c r="H252" s="738" t="s">
        <v>5090</v>
      </c>
      <c r="I252" s="740">
        <v>2.17</v>
      </c>
      <c r="J252" s="740">
        <v>200</v>
      </c>
      <c r="K252" s="741">
        <v>434</v>
      </c>
    </row>
    <row r="253" spans="1:11" ht="14.4" customHeight="1" x14ac:dyDescent="0.3">
      <c r="A253" s="736" t="s">
        <v>553</v>
      </c>
      <c r="B253" s="737" t="s">
        <v>2715</v>
      </c>
      <c r="C253" s="738" t="s">
        <v>566</v>
      </c>
      <c r="D253" s="739" t="s">
        <v>567</v>
      </c>
      <c r="E253" s="738" t="s">
        <v>5209</v>
      </c>
      <c r="F253" s="739" t="s">
        <v>5210</v>
      </c>
      <c r="G253" s="738" t="s">
        <v>4929</v>
      </c>
      <c r="H253" s="738" t="s">
        <v>4930</v>
      </c>
      <c r="I253" s="740">
        <v>127.05</v>
      </c>
      <c r="J253" s="740">
        <v>6</v>
      </c>
      <c r="K253" s="741">
        <v>762.3</v>
      </c>
    </row>
    <row r="254" spans="1:11" ht="14.4" customHeight="1" x14ac:dyDescent="0.3">
      <c r="A254" s="736" t="s">
        <v>553</v>
      </c>
      <c r="B254" s="737" t="s">
        <v>2715</v>
      </c>
      <c r="C254" s="738" t="s">
        <v>566</v>
      </c>
      <c r="D254" s="739" t="s">
        <v>567</v>
      </c>
      <c r="E254" s="738" t="s">
        <v>5209</v>
      </c>
      <c r="F254" s="739" t="s">
        <v>5210</v>
      </c>
      <c r="G254" s="738" t="s">
        <v>4931</v>
      </c>
      <c r="H254" s="738" t="s">
        <v>4932</v>
      </c>
      <c r="I254" s="740">
        <v>17.98</v>
      </c>
      <c r="J254" s="740">
        <v>2100</v>
      </c>
      <c r="K254" s="741">
        <v>37758</v>
      </c>
    </row>
    <row r="255" spans="1:11" ht="14.4" customHeight="1" x14ac:dyDescent="0.3">
      <c r="A255" s="736" t="s">
        <v>553</v>
      </c>
      <c r="B255" s="737" t="s">
        <v>2715</v>
      </c>
      <c r="C255" s="738" t="s">
        <v>566</v>
      </c>
      <c r="D255" s="739" t="s">
        <v>567</v>
      </c>
      <c r="E255" s="738" t="s">
        <v>5209</v>
      </c>
      <c r="F255" s="739" t="s">
        <v>5210</v>
      </c>
      <c r="G255" s="738" t="s">
        <v>4935</v>
      </c>
      <c r="H255" s="738" t="s">
        <v>4936</v>
      </c>
      <c r="I255" s="740">
        <v>13.31</v>
      </c>
      <c r="J255" s="740">
        <v>45</v>
      </c>
      <c r="K255" s="741">
        <v>598.95000000000005</v>
      </c>
    </row>
    <row r="256" spans="1:11" ht="14.4" customHeight="1" x14ac:dyDescent="0.3">
      <c r="A256" s="736" t="s">
        <v>553</v>
      </c>
      <c r="B256" s="737" t="s">
        <v>2715</v>
      </c>
      <c r="C256" s="738" t="s">
        <v>566</v>
      </c>
      <c r="D256" s="739" t="s">
        <v>567</v>
      </c>
      <c r="E256" s="738" t="s">
        <v>5209</v>
      </c>
      <c r="F256" s="739" t="s">
        <v>5210</v>
      </c>
      <c r="G256" s="738" t="s">
        <v>4937</v>
      </c>
      <c r="H256" s="738" t="s">
        <v>4938</v>
      </c>
      <c r="I256" s="740">
        <v>4.43</v>
      </c>
      <c r="J256" s="740">
        <v>150</v>
      </c>
      <c r="K256" s="741">
        <v>664.5</v>
      </c>
    </row>
    <row r="257" spans="1:11" ht="14.4" customHeight="1" x14ac:dyDescent="0.3">
      <c r="A257" s="736" t="s">
        <v>553</v>
      </c>
      <c r="B257" s="737" t="s">
        <v>2715</v>
      </c>
      <c r="C257" s="738" t="s">
        <v>566</v>
      </c>
      <c r="D257" s="739" t="s">
        <v>567</v>
      </c>
      <c r="E257" s="738" t="s">
        <v>5209</v>
      </c>
      <c r="F257" s="739" t="s">
        <v>5210</v>
      </c>
      <c r="G257" s="738" t="s">
        <v>5139</v>
      </c>
      <c r="H257" s="738" t="s">
        <v>5140</v>
      </c>
      <c r="I257" s="740">
        <v>25.53</v>
      </c>
      <c r="J257" s="740">
        <v>60</v>
      </c>
      <c r="K257" s="741">
        <v>1531.8000000000002</v>
      </c>
    </row>
    <row r="258" spans="1:11" ht="14.4" customHeight="1" x14ac:dyDescent="0.3">
      <c r="A258" s="736" t="s">
        <v>553</v>
      </c>
      <c r="B258" s="737" t="s">
        <v>2715</v>
      </c>
      <c r="C258" s="738" t="s">
        <v>566</v>
      </c>
      <c r="D258" s="739" t="s">
        <v>567</v>
      </c>
      <c r="E258" s="738" t="s">
        <v>5209</v>
      </c>
      <c r="F258" s="739" t="s">
        <v>5210</v>
      </c>
      <c r="G258" s="738" t="s">
        <v>4941</v>
      </c>
      <c r="H258" s="738" t="s">
        <v>4942</v>
      </c>
      <c r="I258" s="740">
        <v>2.5</v>
      </c>
      <c r="J258" s="740">
        <v>300</v>
      </c>
      <c r="K258" s="741">
        <v>751.2</v>
      </c>
    </row>
    <row r="259" spans="1:11" ht="14.4" customHeight="1" x14ac:dyDescent="0.3">
      <c r="A259" s="736" t="s">
        <v>553</v>
      </c>
      <c r="B259" s="737" t="s">
        <v>2715</v>
      </c>
      <c r="C259" s="738" t="s">
        <v>566</v>
      </c>
      <c r="D259" s="739" t="s">
        <v>567</v>
      </c>
      <c r="E259" s="738" t="s">
        <v>5209</v>
      </c>
      <c r="F259" s="739" t="s">
        <v>5210</v>
      </c>
      <c r="G259" s="738" t="s">
        <v>5099</v>
      </c>
      <c r="H259" s="738" t="s">
        <v>5100</v>
      </c>
      <c r="I259" s="740">
        <v>0.47499999999999998</v>
      </c>
      <c r="J259" s="740">
        <v>3600</v>
      </c>
      <c r="K259" s="741">
        <v>1710</v>
      </c>
    </row>
    <row r="260" spans="1:11" ht="14.4" customHeight="1" x14ac:dyDescent="0.3">
      <c r="A260" s="736" t="s">
        <v>553</v>
      </c>
      <c r="B260" s="737" t="s">
        <v>2715</v>
      </c>
      <c r="C260" s="738" t="s">
        <v>566</v>
      </c>
      <c r="D260" s="739" t="s">
        <v>567</v>
      </c>
      <c r="E260" s="738" t="s">
        <v>5209</v>
      </c>
      <c r="F260" s="739" t="s">
        <v>5210</v>
      </c>
      <c r="G260" s="738" t="s">
        <v>4971</v>
      </c>
      <c r="H260" s="738" t="s">
        <v>4972</v>
      </c>
      <c r="I260" s="740">
        <v>2.29</v>
      </c>
      <c r="J260" s="740">
        <v>1150</v>
      </c>
      <c r="K260" s="741">
        <v>2633.01</v>
      </c>
    </row>
    <row r="261" spans="1:11" ht="14.4" customHeight="1" x14ac:dyDescent="0.3">
      <c r="A261" s="736" t="s">
        <v>553</v>
      </c>
      <c r="B261" s="737" t="s">
        <v>2715</v>
      </c>
      <c r="C261" s="738" t="s">
        <v>566</v>
      </c>
      <c r="D261" s="739" t="s">
        <v>567</v>
      </c>
      <c r="E261" s="738" t="s">
        <v>5209</v>
      </c>
      <c r="F261" s="739" t="s">
        <v>5210</v>
      </c>
      <c r="G261" s="738" t="s">
        <v>4981</v>
      </c>
      <c r="H261" s="738" t="s">
        <v>4982</v>
      </c>
      <c r="I261" s="740">
        <v>3.4325000000000001</v>
      </c>
      <c r="J261" s="740">
        <v>3400</v>
      </c>
      <c r="K261" s="741">
        <v>11678</v>
      </c>
    </row>
    <row r="262" spans="1:11" ht="14.4" customHeight="1" x14ac:dyDescent="0.3">
      <c r="A262" s="736" t="s">
        <v>553</v>
      </c>
      <c r="B262" s="737" t="s">
        <v>2715</v>
      </c>
      <c r="C262" s="738" t="s">
        <v>566</v>
      </c>
      <c r="D262" s="739" t="s">
        <v>567</v>
      </c>
      <c r="E262" s="738" t="s">
        <v>5209</v>
      </c>
      <c r="F262" s="739" t="s">
        <v>5210</v>
      </c>
      <c r="G262" s="738" t="s">
        <v>4983</v>
      </c>
      <c r="H262" s="738" t="s">
        <v>4984</v>
      </c>
      <c r="I262" s="740">
        <v>6.29</v>
      </c>
      <c r="J262" s="740">
        <v>10</v>
      </c>
      <c r="K262" s="741">
        <v>62.9</v>
      </c>
    </row>
    <row r="263" spans="1:11" ht="14.4" customHeight="1" x14ac:dyDescent="0.3">
      <c r="A263" s="736" t="s">
        <v>553</v>
      </c>
      <c r="B263" s="737" t="s">
        <v>2715</v>
      </c>
      <c r="C263" s="738" t="s">
        <v>566</v>
      </c>
      <c r="D263" s="739" t="s">
        <v>567</v>
      </c>
      <c r="E263" s="738" t="s">
        <v>5209</v>
      </c>
      <c r="F263" s="739" t="s">
        <v>5210</v>
      </c>
      <c r="G263" s="738" t="s">
        <v>4985</v>
      </c>
      <c r="H263" s="738" t="s">
        <v>4986</v>
      </c>
      <c r="I263" s="740">
        <v>8.8400000000000016</v>
      </c>
      <c r="J263" s="740">
        <v>300</v>
      </c>
      <c r="K263" s="741">
        <v>2652</v>
      </c>
    </row>
    <row r="264" spans="1:11" ht="14.4" customHeight="1" x14ac:dyDescent="0.3">
      <c r="A264" s="736" t="s">
        <v>553</v>
      </c>
      <c r="B264" s="737" t="s">
        <v>2715</v>
      </c>
      <c r="C264" s="738" t="s">
        <v>566</v>
      </c>
      <c r="D264" s="739" t="s">
        <v>567</v>
      </c>
      <c r="E264" s="738" t="s">
        <v>5209</v>
      </c>
      <c r="F264" s="739" t="s">
        <v>5210</v>
      </c>
      <c r="G264" s="738" t="s">
        <v>4989</v>
      </c>
      <c r="H264" s="738" t="s">
        <v>4990</v>
      </c>
      <c r="I264" s="740">
        <v>2.085</v>
      </c>
      <c r="J264" s="740">
        <v>20</v>
      </c>
      <c r="K264" s="741">
        <v>41.7</v>
      </c>
    </row>
    <row r="265" spans="1:11" ht="14.4" customHeight="1" x14ac:dyDescent="0.3">
      <c r="A265" s="736" t="s">
        <v>553</v>
      </c>
      <c r="B265" s="737" t="s">
        <v>2715</v>
      </c>
      <c r="C265" s="738" t="s">
        <v>566</v>
      </c>
      <c r="D265" s="739" t="s">
        <v>567</v>
      </c>
      <c r="E265" s="738" t="s">
        <v>5209</v>
      </c>
      <c r="F265" s="739" t="s">
        <v>5210</v>
      </c>
      <c r="G265" s="738" t="s">
        <v>4991</v>
      </c>
      <c r="H265" s="738" t="s">
        <v>4992</v>
      </c>
      <c r="I265" s="740">
        <v>4.62</v>
      </c>
      <c r="J265" s="740">
        <v>20</v>
      </c>
      <c r="K265" s="741">
        <v>92.4</v>
      </c>
    </row>
    <row r="266" spans="1:11" ht="14.4" customHeight="1" x14ac:dyDescent="0.3">
      <c r="A266" s="736" t="s">
        <v>553</v>
      </c>
      <c r="B266" s="737" t="s">
        <v>2715</v>
      </c>
      <c r="C266" s="738" t="s">
        <v>566</v>
      </c>
      <c r="D266" s="739" t="s">
        <v>567</v>
      </c>
      <c r="E266" s="738" t="s">
        <v>5211</v>
      </c>
      <c r="F266" s="739" t="s">
        <v>5212</v>
      </c>
      <c r="G266" s="738" t="s">
        <v>4995</v>
      </c>
      <c r="H266" s="738" t="s">
        <v>4996</v>
      </c>
      <c r="I266" s="740">
        <v>8.8449999999999989</v>
      </c>
      <c r="J266" s="740">
        <v>1900</v>
      </c>
      <c r="K266" s="741">
        <v>17143</v>
      </c>
    </row>
    <row r="267" spans="1:11" ht="14.4" customHeight="1" x14ac:dyDescent="0.3">
      <c r="A267" s="736" t="s">
        <v>553</v>
      </c>
      <c r="B267" s="737" t="s">
        <v>2715</v>
      </c>
      <c r="C267" s="738" t="s">
        <v>566</v>
      </c>
      <c r="D267" s="739" t="s">
        <v>567</v>
      </c>
      <c r="E267" s="738" t="s">
        <v>5213</v>
      </c>
      <c r="F267" s="739" t="s">
        <v>5214</v>
      </c>
      <c r="G267" s="738" t="s">
        <v>5115</v>
      </c>
      <c r="H267" s="738" t="s">
        <v>5116</v>
      </c>
      <c r="I267" s="740">
        <v>0.3</v>
      </c>
      <c r="J267" s="740">
        <v>200</v>
      </c>
      <c r="K267" s="741">
        <v>60</v>
      </c>
    </row>
    <row r="268" spans="1:11" ht="14.4" customHeight="1" x14ac:dyDescent="0.3">
      <c r="A268" s="736" t="s">
        <v>553</v>
      </c>
      <c r="B268" s="737" t="s">
        <v>2715</v>
      </c>
      <c r="C268" s="738" t="s">
        <v>566</v>
      </c>
      <c r="D268" s="739" t="s">
        <v>567</v>
      </c>
      <c r="E268" s="738" t="s">
        <v>5213</v>
      </c>
      <c r="F268" s="739" t="s">
        <v>5214</v>
      </c>
      <c r="G268" s="738" t="s">
        <v>5001</v>
      </c>
      <c r="H268" s="738" t="s">
        <v>5002</v>
      </c>
      <c r="I268" s="740">
        <v>0.31</v>
      </c>
      <c r="J268" s="740">
        <v>200</v>
      </c>
      <c r="K268" s="741">
        <v>62</v>
      </c>
    </row>
    <row r="269" spans="1:11" ht="14.4" customHeight="1" x14ac:dyDescent="0.3">
      <c r="A269" s="736" t="s">
        <v>553</v>
      </c>
      <c r="B269" s="737" t="s">
        <v>2715</v>
      </c>
      <c r="C269" s="738" t="s">
        <v>566</v>
      </c>
      <c r="D269" s="739" t="s">
        <v>567</v>
      </c>
      <c r="E269" s="738" t="s">
        <v>5213</v>
      </c>
      <c r="F269" s="739" t="s">
        <v>5214</v>
      </c>
      <c r="G269" s="738" t="s">
        <v>5003</v>
      </c>
      <c r="H269" s="738" t="s">
        <v>5004</v>
      </c>
      <c r="I269" s="740">
        <v>0.3</v>
      </c>
      <c r="J269" s="740">
        <v>200</v>
      </c>
      <c r="K269" s="741">
        <v>60</v>
      </c>
    </row>
    <row r="270" spans="1:11" ht="14.4" customHeight="1" x14ac:dyDescent="0.3">
      <c r="A270" s="736" t="s">
        <v>553</v>
      </c>
      <c r="B270" s="737" t="s">
        <v>2715</v>
      </c>
      <c r="C270" s="738" t="s">
        <v>566</v>
      </c>
      <c r="D270" s="739" t="s">
        <v>567</v>
      </c>
      <c r="E270" s="738" t="s">
        <v>5213</v>
      </c>
      <c r="F270" s="739" t="s">
        <v>5214</v>
      </c>
      <c r="G270" s="738" t="s">
        <v>5117</v>
      </c>
      <c r="H270" s="738" t="s">
        <v>5118</v>
      </c>
      <c r="I270" s="740">
        <v>0.48</v>
      </c>
      <c r="J270" s="740">
        <v>200</v>
      </c>
      <c r="K270" s="741">
        <v>96</v>
      </c>
    </row>
    <row r="271" spans="1:11" ht="14.4" customHeight="1" x14ac:dyDescent="0.3">
      <c r="A271" s="736" t="s">
        <v>553</v>
      </c>
      <c r="B271" s="737" t="s">
        <v>2715</v>
      </c>
      <c r="C271" s="738" t="s">
        <v>566</v>
      </c>
      <c r="D271" s="739" t="s">
        <v>567</v>
      </c>
      <c r="E271" s="738" t="s">
        <v>5213</v>
      </c>
      <c r="F271" s="739" t="s">
        <v>5214</v>
      </c>
      <c r="G271" s="738" t="s">
        <v>5005</v>
      </c>
      <c r="H271" s="738" t="s">
        <v>5006</v>
      </c>
      <c r="I271" s="740">
        <v>0.5</v>
      </c>
      <c r="J271" s="740">
        <v>4400</v>
      </c>
      <c r="K271" s="741">
        <v>2211</v>
      </c>
    </row>
    <row r="272" spans="1:11" ht="14.4" customHeight="1" x14ac:dyDescent="0.3">
      <c r="A272" s="736" t="s">
        <v>553</v>
      </c>
      <c r="B272" s="737" t="s">
        <v>2715</v>
      </c>
      <c r="C272" s="738" t="s">
        <v>566</v>
      </c>
      <c r="D272" s="739" t="s">
        <v>567</v>
      </c>
      <c r="E272" s="738" t="s">
        <v>5213</v>
      </c>
      <c r="F272" s="739" t="s">
        <v>5214</v>
      </c>
      <c r="G272" s="738" t="s">
        <v>5007</v>
      </c>
      <c r="H272" s="738" t="s">
        <v>5008</v>
      </c>
      <c r="I272" s="740">
        <v>29.64</v>
      </c>
      <c r="J272" s="740">
        <v>1150</v>
      </c>
      <c r="K272" s="741">
        <v>34085.93</v>
      </c>
    </row>
    <row r="273" spans="1:11" ht="14.4" customHeight="1" x14ac:dyDescent="0.3">
      <c r="A273" s="736" t="s">
        <v>553</v>
      </c>
      <c r="B273" s="737" t="s">
        <v>2715</v>
      </c>
      <c r="C273" s="738" t="s">
        <v>566</v>
      </c>
      <c r="D273" s="739" t="s">
        <v>567</v>
      </c>
      <c r="E273" s="738" t="s">
        <v>5213</v>
      </c>
      <c r="F273" s="739" t="s">
        <v>5214</v>
      </c>
      <c r="G273" s="738" t="s">
        <v>5141</v>
      </c>
      <c r="H273" s="738" t="s">
        <v>5142</v>
      </c>
      <c r="I273" s="740">
        <v>1.8</v>
      </c>
      <c r="J273" s="740">
        <v>300</v>
      </c>
      <c r="K273" s="741">
        <v>540</v>
      </c>
    </row>
    <row r="274" spans="1:11" ht="14.4" customHeight="1" x14ac:dyDescent="0.3">
      <c r="A274" s="736" t="s">
        <v>553</v>
      </c>
      <c r="B274" s="737" t="s">
        <v>2715</v>
      </c>
      <c r="C274" s="738" t="s">
        <v>566</v>
      </c>
      <c r="D274" s="739" t="s">
        <v>567</v>
      </c>
      <c r="E274" s="738" t="s">
        <v>5213</v>
      </c>
      <c r="F274" s="739" t="s">
        <v>5214</v>
      </c>
      <c r="G274" s="738" t="s">
        <v>5119</v>
      </c>
      <c r="H274" s="738" t="s">
        <v>5120</v>
      </c>
      <c r="I274" s="740">
        <v>1.8</v>
      </c>
      <c r="J274" s="740">
        <v>2800</v>
      </c>
      <c r="K274" s="741">
        <v>5040</v>
      </c>
    </row>
    <row r="275" spans="1:11" ht="14.4" customHeight="1" x14ac:dyDescent="0.3">
      <c r="A275" s="736" t="s">
        <v>553</v>
      </c>
      <c r="B275" s="737" t="s">
        <v>2715</v>
      </c>
      <c r="C275" s="738" t="s">
        <v>566</v>
      </c>
      <c r="D275" s="739" t="s">
        <v>567</v>
      </c>
      <c r="E275" s="738" t="s">
        <v>5213</v>
      </c>
      <c r="F275" s="739" t="s">
        <v>5214</v>
      </c>
      <c r="G275" s="738" t="s">
        <v>5009</v>
      </c>
      <c r="H275" s="738" t="s">
        <v>5010</v>
      </c>
      <c r="I275" s="740">
        <v>1.8</v>
      </c>
      <c r="J275" s="740">
        <v>800</v>
      </c>
      <c r="K275" s="741">
        <v>1440</v>
      </c>
    </row>
    <row r="276" spans="1:11" ht="14.4" customHeight="1" x14ac:dyDescent="0.3">
      <c r="A276" s="736" t="s">
        <v>553</v>
      </c>
      <c r="B276" s="737" t="s">
        <v>2715</v>
      </c>
      <c r="C276" s="738" t="s">
        <v>566</v>
      </c>
      <c r="D276" s="739" t="s">
        <v>567</v>
      </c>
      <c r="E276" s="738" t="s">
        <v>5213</v>
      </c>
      <c r="F276" s="739" t="s">
        <v>5214</v>
      </c>
      <c r="G276" s="738" t="s">
        <v>5143</v>
      </c>
      <c r="H276" s="738" t="s">
        <v>5144</v>
      </c>
      <c r="I276" s="740">
        <v>12.38</v>
      </c>
      <c r="J276" s="740">
        <v>100</v>
      </c>
      <c r="K276" s="741">
        <v>1238</v>
      </c>
    </row>
    <row r="277" spans="1:11" ht="14.4" customHeight="1" x14ac:dyDescent="0.3">
      <c r="A277" s="736" t="s">
        <v>553</v>
      </c>
      <c r="B277" s="737" t="s">
        <v>2715</v>
      </c>
      <c r="C277" s="738" t="s">
        <v>566</v>
      </c>
      <c r="D277" s="739" t="s">
        <v>567</v>
      </c>
      <c r="E277" s="738" t="s">
        <v>5215</v>
      </c>
      <c r="F277" s="739" t="s">
        <v>5216</v>
      </c>
      <c r="G277" s="738" t="s">
        <v>5145</v>
      </c>
      <c r="H277" s="738" t="s">
        <v>5146</v>
      </c>
      <c r="I277" s="740">
        <v>7.5049999999999999</v>
      </c>
      <c r="J277" s="740">
        <v>20</v>
      </c>
      <c r="K277" s="741">
        <v>150.1</v>
      </c>
    </row>
    <row r="278" spans="1:11" ht="14.4" customHeight="1" x14ac:dyDescent="0.3">
      <c r="A278" s="736" t="s">
        <v>553</v>
      </c>
      <c r="B278" s="737" t="s">
        <v>2715</v>
      </c>
      <c r="C278" s="738" t="s">
        <v>566</v>
      </c>
      <c r="D278" s="739" t="s">
        <v>567</v>
      </c>
      <c r="E278" s="738" t="s">
        <v>5215</v>
      </c>
      <c r="F278" s="739" t="s">
        <v>5216</v>
      </c>
      <c r="G278" s="738" t="s">
        <v>5015</v>
      </c>
      <c r="H278" s="738" t="s">
        <v>5016</v>
      </c>
      <c r="I278" s="740">
        <v>0.69</v>
      </c>
      <c r="J278" s="740">
        <v>4800</v>
      </c>
      <c r="K278" s="741">
        <v>3312</v>
      </c>
    </row>
    <row r="279" spans="1:11" ht="14.4" customHeight="1" x14ac:dyDescent="0.3">
      <c r="A279" s="736" t="s">
        <v>553</v>
      </c>
      <c r="B279" s="737" t="s">
        <v>2715</v>
      </c>
      <c r="C279" s="738" t="s">
        <v>566</v>
      </c>
      <c r="D279" s="739" t="s">
        <v>567</v>
      </c>
      <c r="E279" s="738" t="s">
        <v>5215</v>
      </c>
      <c r="F279" s="739" t="s">
        <v>5216</v>
      </c>
      <c r="G279" s="738" t="s">
        <v>5121</v>
      </c>
      <c r="H279" s="738" t="s">
        <v>5122</v>
      </c>
      <c r="I279" s="740">
        <v>0.68666666666666665</v>
      </c>
      <c r="J279" s="740">
        <v>2000</v>
      </c>
      <c r="K279" s="741">
        <v>1374</v>
      </c>
    </row>
    <row r="280" spans="1:11" ht="14.4" customHeight="1" x14ac:dyDescent="0.3">
      <c r="A280" s="736" t="s">
        <v>553</v>
      </c>
      <c r="B280" s="737" t="s">
        <v>2715</v>
      </c>
      <c r="C280" s="738" t="s">
        <v>566</v>
      </c>
      <c r="D280" s="739" t="s">
        <v>567</v>
      </c>
      <c r="E280" s="738" t="s">
        <v>5215</v>
      </c>
      <c r="F280" s="739" t="s">
        <v>5216</v>
      </c>
      <c r="G280" s="738" t="s">
        <v>5123</v>
      </c>
      <c r="H280" s="738" t="s">
        <v>5124</v>
      </c>
      <c r="I280" s="740">
        <v>0.69</v>
      </c>
      <c r="J280" s="740">
        <v>800</v>
      </c>
      <c r="K280" s="741">
        <v>552</v>
      </c>
    </row>
    <row r="281" spans="1:11" ht="14.4" customHeight="1" x14ac:dyDescent="0.3">
      <c r="A281" s="736" t="s">
        <v>553</v>
      </c>
      <c r="B281" s="737" t="s">
        <v>2715</v>
      </c>
      <c r="C281" s="738" t="s">
        <v>566</v>
      </c>
      <c r="D281" s="739" t="s">
        <v>567</v>
      </c>
      <c r="E281" s="738" t="s">
        <v>5215</v>
      </c>
      <c r="F281" s="739" t="s">
        <v>5216</v>
      </c>
      <c r="G281" s="738" t="s">
        <v>5147</v>
      </c>
      <c r="H281" s="738" t="s">
        <v>5148</v>
      </c>
      <c r="I281" s="740">
        <v>6.23</v>
      </c>
      <c r="J281" s="740">
        <v>10</v>
      </c>
      <c r="K281" s="741">
        <v>62.3</v>
      </c>
    </row>
    <row r="282" spans="1:11" ht="14.4" customHeight="1" x14ac:dyDescent="0.3">
      <c r="A282" s="736" t="s">
        <v>553</v>
      </c>
      <c r="B282" s="737" t="s">
        <v>2715</v>
      </c>
      <c r="C282" s="738" t="s">
        <v>566</v>
      </c>
      <c r="D282" s="739" t="s">
        <v>567</v>
      </c>
      <c r="E282" s="738" t="s">
        <v>5219</v>
      </c>
      <c r="F282" s="739" t="s">
        <v>5220</v>
      </c>
      <c r="G282" s="738" t="s">
        <v>5027</v>
      </c>
      <c r="H282" s="738" t="s">
        <v>5028</v>
      </c>
      <c r="I282" s="740">
        <v>4509.96</v>
      </c>
      <c r="J282" s="740">
        <v>15</v>
      </c>
      <c r="K282" s="741">
        <v>67649.399999999994</v>
      </c>
    </row>
    <row r="283" spans="1:11" ht="14.4" customHeight="1" x14ac:dyDescent="0.3">
      <c r="A283" s="736" t="s">
        <v>553</v>
      </c>
      <c r="B283" s="737" t="s">
        <v>2715</v>
      </c>
      <c r="C283" s="738" t="s">
        <v>566</v>
      </c>
      <c r="D283" s="739" t="s">
        <v>567</v>
      </c>
      <c r="E283" s="738" t="s">
        <v>5221</v>
      </c>
      <c r="F283" s="739" t="s">
        <v>5222</v>
      </c>
      <c r="G283" s="738" t="s">
        <v>5125</v>
      </c>
      <c r="H283" s="738" t="s">
        <v>5126</v>
      </c>
      <c r="I283" s="740">
        <v>15.61</v>
      </c>
      <c r="J283" s="740">
        <v>5</v>
      </c>
      <c r="K283" s="741">
        <v>78.05</v>
      </c>
    </row>
    <row r="284" spans="1:11" ht="14.4" customHeight="1" x14ac:dyDescent="0.3">
      <c r="A284" s="736" t="s">
        <v>553</v>
      </c>
      <c r="B284" s="737" t="s">
        <v>2715</v>
      </c>
      <c r="C284" s="738" t="s">
        <v>569</v>
      </c>
      <c r="D284" s="739" t="s">
        <v>570</v>
      </c>
      <c r="E284" s="738" t="s">
        <v>5207</v>
      </c>
      <c r="F284" s="739" t="s">
        <v>5208</v>
      </c>
      <c r="G284" s="738" t="s">
        <v>4847</v>
      </c>
      <c r="H284" s="738" t="s">
        <v>4848</v>
      </c>
      <c r="I284" s="740">
        <v>28.73</v>
      </c>
      <c r="J284" s="740">
        <v>20</v>
      </c>
      <c r="K284" s="741">
        <v>574.6</v>
      </c>
    </row>
    <row r="285" spans="1:11" ht="14.4" customHeight="1" x14ac:dyDescent="0.3">
      <c r="A285" s="736" t="s">
        <v>553</v>
      </c>
      <c r="B285" s="737" t="s">
        <v>2715</v>
      </c>
      <c r="C285" s="738" t="s">
        <v>569</v>
      </c>
      <c r="D285" s="739" t="s">
        <v>570</v>
      </c>
      <c r="E285" s="738" t="s">
        <v>5207</v>
      </c>
      <c r="F285" s="739" t="s">
        <v>5208</v>
      </c>
      <c r="G285" s="738" t="s">
        <v>4863</v>
      </c>
      <c r="H285" s="738" t="s">
        <v>4864</v>
      </c>
      <c r="I285" s="740">
        <v>26.37</v>
      </c>
      <c r="J285" s="740">
        <v>48</v>
      </c>
      <c r="K285" s="741">
        <v>1265.76</v>
      </c>
    </row>
    <row r="286" spans="1:11" ht="14.4" customHeight="1" x14ac:dyDescent="0.3">
      <c r="A286" s="736" t="s">
        <v>553</v>
      </c>
      <c r="B286" s="737" t="s">
        <v>2715</v>
      </c>
      <c r="C286" s="738" t="s">
        <v>569</v>
      </c>
      <c r="D286" s="739" t="s">
        <v>570</v>
      </c>
      <c r="E286" s="738" t="s">
        <v>5209</v>
      </c>
      <c r="F286" s="739" t="s">
        <v>5210</v>
      </c>
      <c r="G286" s="738" t="s">
        <v>5149</v>
      </c>
      <c r="H286" s="738" t="s">
        <v>5150</v>
      </c>
      <c r="I286" s="740">
        <v>774.69</v>
      </c>
      <c r="J286" s="740">
        <v>10</v>
      </c>
      <c r="K286" s="741">
        <v>7746.93</v>
      </c>
    </row>
    <row r="287" spans="1:11" ht="14.4" customHeight="1" x14ac:dyDescent="0.3">
      <c r="A287" s="736" t="s">
        <v>553</v>
      </c>
      <c r="B287" s="737" t="s">
        <v>2715</v>
      </c>
      <c r="C287" s="738" t="s">
        <v>569</v>
      </c>
      <c r="D287" s="739" t="s">
        <v>570</v>
      </c>
      <c r="E287" s="738" t="s">
        <v>5209</v>
      </c>
      <c r="F287" s="739" t="s">
        <v>5210</v>
      </c>
      <c r="G287" s="738" t="s">
        <v>5151</v>
      </c>
      <c r="H287" s="738" t="s">
        <v>5152</v>
      </c>
      <c r="I287" s="740">
        <v>2174.87</v>
      </c>
      <c r="J287" s="740">
        <v>8</v>
      </c>
      <c r="K287" s="741">
        <v>17398.93</v>
      </c>
    </row>
    <row r="288" spans="1:11" ht="14.4" customHeight="1" x14ac:dyDescent="0.3">
      <c r="A288" s="736" t="s">
        <v>553</v>
      </c>
      <c r="B288" s="737" t="s">
        <v>2715</v>
      </c>
      <c r="C288" s="738" t="s">
        <v>569</v>
      </c>
      <c r="D288" s="739" t="s">
        <v>570</v>
      </c>
      <c r="E288" s="738" t="s">
        <v>5209</v>
      </c>
      <c r="F288" s="739" t="s">
        <v>5210</v>
      </c>
      <c r="G288" s="738" t="s">
        <v>5153</v>
      </c>
      <c r="H288" s="738" t="s">
        <v>5154</v>
      </c>
      <c r="I288" s="740">
        <v>1389.93</v>
      </c>
      <c r="J288" s="740">
        <v>20</v>
      </c>
      <c r="K288" s="741">
        <v>27798.54</v>
      </c>
    </row>
    <row r="289" spans="1:11" ht="14.4" customHeight="1" x14ac:dyDescent="0.3">
      <c r="A289" s="736" t="s">
        <v>553</v>
      </c>
      <c r="B289" s="737" t="s">
        <v>2715</v>
      </c>
      <c r="C289" s="738" t="s">
        <v>569</v>
      </c>
      <c r="D289" s="739" t="s">
        <v>570</v>
      </c>
      <c r="E289" s="738" t="s">
        <v>5215</v>
      </c>
      <c r="F289" s="739" t="s">
        <v>5216</v>
      </c>
      <c r="G289" s="738" t="s">
        <v>5155</v>
      </c>
      <c r="H289" s="738" t="s">
        <v>5156</v>
      </c>
      <c r="I289" s="740">
        <v>0.64</v>
      </c>
      <c r="J289" s="740">
        <v>200</v>
      </c>
      <c r="K289" s="741">
        <v>128.26</v>
      </c>
    </row>
    <row r="290" spans="1:11" ht="14.4" customHeight="1" x14ac:dyDescent="0.3">
      <c r="A290" s="736" t="s">
        <v>553</v>
      </c>
      <c r="B290" s="737" t="s">
        <v>2715</v>
      </c>
      <c r="C290" s="738" t="s">
        <v>569</v>
      </c>
      <c r="D290" s="739" t="s">
        <v>570</v>
      </c>
      <c r="E290" s="738" t="s">
        <v>5215</v>
      </c>
      <c r="F290" s="739" t="s">
        <v>5216</v>
      </c>
      <c r="G290" s="738" t="s">
        <v>5157</v>
      </c>
      <c r="H290" s="738" t="s">
        <v>5158</v>
      </c>
      <c r="I290" s="740">
        <v>0.74</v>
      </c>
      <c r="J290" s="740">
        <v>200</v>
      </c>
      <c r="K290" s="741">
        <v>147.62</v>
      </c>
    </row>
    <row r="291" spans="1:11" ht="14.4" customHeight="1" x14ac:dyDescent="0.3">
      <c r="A291" s="736" t="s">
        <v>553</v>
      </c>
      <c r="B291" s="737" t="s">
        <v>2715</v>
      </c>
      <c r="C291" s="738" t="s">
        <v>572</v>
      </c>
      <c r="D291" s="739" t="s">
        <v>573</v>
      </c>
      <c r="E291" s="738" t="s">
        <v>5207</v>
      </c>
      <c r="F291" s="739" t="s">
        <v>5208</v>
      </c>
      <c r="G291" s="738" t="s">
        <v>5159</v>
      </c>
      <c r="H291" s="738" t="s">
        <v>5160</v>
      </c>
      <c r="I291" s="740">
        <v>183.09</v>
      </c>
      <c r="J291" s="740">
        <v>1</v>
      </c>
      <c r="K291" s="741">
        <v>183.09</v>
      </c>
    </row>
    <row r="292" spans="1:11" ht="14.4" customHeight="1" x14ac:dyDescent="0.3">
      <c r="A292" s="736" t="s">
        <v>553</v>
      </c>
      <c r="B292" s="737" t="s">
        <v>2715</v>
      </c>
      <c r="C292" s="738" t="s">
        <v>572</v>
      </c>
      <c r="D292" s="739" t="s">
        <v>573</v>
      </c>
      <c r="E292" s="738" t="s">
        <v>5207</v>
      </c>
      <c r="F292" s="739" t="s">
        <v>5208</v>
      </c>
      <c r="G292" s="738" t="s">
        <v>5161</v>
      </c>
      <c r="H292" s="738" t="s">
        <v>5162</v>
      </c>
      <c r="I292" s="740">
        <v>2.5099999999999998</v>
      </c>
      <c r="J292" s="740">
        <v>200</v>
      </c>
      <c r="K292" s="741">
        <v>502</v>
      </c>
    </row>
    <row r="293" spans="1:11" ht="14.4" customHeight="1" x14ac:dyDescent="0.3">
      <c r="A293" s="736" t="s">
        <v>553</v>
      </c>
      <c r="B293" s="737" t="s">
        <v>2715</v>
      </c>
      <c r="C293" s="738" t="s">
        <v>572</v>
      </c>
      <c r="D293" s="739" t="s">
        <v>573</v>
      </c>
      <c r="E293" s="738" t="s">
        <v>5207</v>
      </c>
      <c r="F293" s="739" t="s">
        <v>5208</v>
      </c>
      <c r="G293" s="738" t="s">
        <v>4843</v>
      </c>
      <c r="H293" s="738" t="s">
        <v>4844</v>
      </c>
      <c r="I293" s="740">
        <v>3.96</v>
      </c>
      <c r="J293" s="740">
        <v>200</v>
      </c>
      <c r="K293" s="741">
        <v>792</v>
      </c>
    </row>
    <row r="294" spans="1:11" ht="14.4" customHeight="1" x14ac:dyDescent="0.3">
      <c r="A294" s="736" t="s">
        <v>553</v>
      </c>
      <c r="B294" s="737" t="s">
        <v>2715</v>
      </c>
      <c r="C294" s="738" t="s">
        <v>572</v>
      </c>
      <c r="D294" s="739" t="s">
        <v>573</v>
      </c>
      <c r="E294" s="738" t="s">
        <v>5207</v>
      </c>
      <c r="F294" s="739" t="s">
        <v>5208</v>
      </c>
      <c r="G294" s="738" t="s">
        <v>5163</v>
      </c>
      <c r="H294" s="738" t="s">
        <v>5164</v>
      </c>
      <c r="I294" s="740">
        <v>106.26</v>
      </c>
      <c r="J294" s="740">
        <v>6</v>
      </c>
      <c r="K294" s="741">
        <v>637.56000000000006</v>
      </c>
    </row>
    <row r="295" spans="1:11" ht="14.4" customHeight="1" x14ac:dyDescent="0.3">
      <c r="A295" s="736" t="s">
        <v>553</v>
      </c>
      <c r="B295" s="737" t="s">
        <v>2715</v>
      </c>
      <c r="C295" s="738" t="s">
        <v>572</v>
      </c>
      <c r="D295" s="739" t="s">
        <v>573</v>
      </c>
      <c r="E295" s="738" t="s">
        <v>5207</v>
      </c>
      <c r="F295" s="739" t="s">
        <v>5208</v>
      </c>
      <c r="G295" s="738" t="s">
        <v>4845</v>
      </c>
      <c r="H295" s="738" t="s">
        <v>4846</v>
      </c>
      <c r="I295" s="740">
        <v>0.51</v>
      </c>
      <c r="J295" s="740">
        <v>300</v>
      </c>
      <c r="K295" s="741">
        <v>153</v>
      </c>
    </row>
    <row r="296" spans="1:11" ht="14.4" customHeight="1" x14ac:dyDescent="0.3">
      <c r="A296" s="736" t="s">
        <v>553</v>
      </c>
      <c r="B296" s="737" t="s">
        <v>2715</v>
      </c>
      <c r="C296" s="738" t="s">
        <v>572</v>
      </c>
      <c r="D296" s="739" t="s">
        <v>573</v>
      </c>
      <c r="E296" s="738" t="s">
        <v>5207</v>
      </c>
      <c r="F296" s="739" t="s">
        <v>5208</v>
      </c>
      <c r="G296" s="738" t="s">
        <v>4847</v>
      </c>
      <c r="H296" s="738" t="s">
        <v>4848</v>
      </c>
      <c r="I296" s="740">
        <v>28.74</v>
      </c>
      <c r="J296" s="740">
        <v>5</v>
      </c>
      <c r="K296" s="741">
        <v>143.69999999999999</v>
      </c>
    </row>
    <row r="297" spans="1:11" ht="14.4" customHeight="1" x14ac:dyDescent="0.3">
      <c r="A297" s="736" t="s">
        <v>553</v>
      </c>
      <c r="B297" s="737" t="s">
        <v>2715</v>
      </c>
      <c r="C297" s="738" t="s">
        <v>572</v>
      </c>
      <c r="D297" s="739" t="s">
        <v>573</v>
      </c>
      <c r="E297" s="738" t="s">
        <v>5207</v>
      </c>
      <c r="F297" s="739" t="s">
        <v>5208</v>
      </c>
      <c r="G297" s="738" t="s">
        <v>4849</v>
      </c>
      <c r="H297" s="738" t="s">
        <v>4850</v>
      </c>
      <c r="I297" s="740">
        <v>2.0499999999999998</v>
      </c>
      <c r="J297" s="740">
        <v>200</v>
      </c>
      <c r="K297" s="741">
        <v>410.55</v>
      </c>
    </row>
    <row r="298" spans="1:11" ht="14.4" customHeight="1" x14ac:dyDescent="0.3">
      <c r="A298" s="736" t="s">
        <v>553</v>
      </c>
      <c r="B298" s="737" t="s">
        <v>2715</v>
      </c>
      <c r="C298" s="738" t="s">
        <v>572</v>
      </c>
      <c r="D298" s="739" t="s">
        <v>573</v>
      </c>
      <c r="E298" s="738" t="s">
        <v>5207</v>
      </c>
      <c r="F298" s="739" t="s">
        <v>5208</v>
      </c>
      <c r="G298" s="738" t="s">
        <v>5165</v>
      </c>
      <c r="H298" s="738" t="s">
        <v>5166</v>
      </c>
      <c r="I298" s="740">
        <v>3.02</v>
      </c>
      <c r="J298" s="740">
        <v>1000</v>
      </c>
      <c r="K298" s="741">
        <v>3020</v>
      </c>
    </row>
    <row r="299" spans="1:11" ht="14.4" customHeight="1" x14ac:dyDescent="0.3">
      <c r="A299" s="736" t="s">
        <v>553</v>
      </c>
      <c r="B299" s="737" t="s">
        <v>2715</v>
      </c>
      <c r="C299" s="738" t="s">
        <v>572</v>
      </c>
      <c r="D299" s="739" t="s">
        <v>573</v>
      </c>
      <c r="E299" s="738" t="s">
        <v>5207</v>
      </c>
      <c r="F299" s="739" t="s">
        <v>5208</v>
      </c>
      <c r="G299" s="738" t="s">
        <v>4851</v>
      </c>
      <c r="H299" s="738" t="s">
        <v>4852</v>
      </c>
      <c r="I299" s="740">
        <v>0.88</v>
      </c>
      <c r="J299" s="740">
        <v>1000</v>
      </c>
      <c r="K299" s="741">
        <v>880</v>
      </c>
    </row>
    <row r="300" spans="1:11" ht="14.4" customHeight="1" x14ac:dyDescent="0.3">
      <c r="A300" s="736" t="s">
        <v>553</v>
      </c>
      <c r="B300" s="737" t="s">
        <v>2715</v>
      </c>
      <c r="C300" s="738" t="s">
        <v>572</v>
      </c>
      <c r="D300" s="739" t="s">
        <v>573</v>
      </c>
      <c r="E300" s="738" t="s">
        <v>5207</v>
      </c>
      <c r="F300" s="739" t="s">
        <v>5208</v>
      </c>
      <c r="G300" s="738" t="s">
        <v>5037</v>
      </c>
      <c r="H300" s="738" t="s">
        <v>5038</v>
      </c>
      <c r="I300" s="740">
        <v>86.38</v>
      </c>
      <c r="J300" s="740">
        <v>10</v>
      </c>
      <c r="K300" s="741">
        <v>863.8</v>
      </c>
    </row>
    <row r="301" spans="1:11" ht="14.4" customHeight="1" x14ac:dyDescent="0.3">
      <c r="A301" s="736" t="s">
        <v>553</v>
      </c>
      <c r="B301" s="737" t="s">
        <v>2715</v>
      </c>
      <c r="C301" s="738" t="s">
        <v>572</v>
      </c>
      <c r="D301" s="739" t="s">
        <v>573</v>
      </c>
      <c r="E301" s="738" t="s">
        <v>5207</v>
      </c>
      <c r="F301" s="739" t="s">
        <v>5208</v>
      </c>
      <c r="G301" s="738" t="s">
        <v>5167</v>
      </c>
      <c r="H301" s="738" t="s">
        <v>5168</v>
      </c>
      <c r="I301" s="740">
        <v>22.14</v>
      </c>
      <c r="J301" s="740">
        <v>25</v>
      </c>
      <c r="K301" s="741">
        <v>553.5</v>
      </c>
    </row>
    <row r="302" spans="1:11" ht="14.4" customHeight="1" x14ac:dyDescent="0.3">
      <c r="A302" s="736" t="s">
        <v>553</v>
      </c>
      <c r="B302" s="737" t="s">
        <v>2715</v>
      </c>
      <c r="C302" s="738" t="s">
        <v>572</v>
      </c>
      <c r="D302" s="739" t="s">
        <v>573</v>
      </c>
      <c r="E302" s="738" t="s">
        <v>5207</v>
      </c>
      <c r="F302" s="739" t="s">
        <v>5208</v>
      </c>
      <c r="G302" s="738" t="s">
        <v>4853</v>
      </c>
      <c r="H302" s="738" t="s">
        <v>4854</v>
      </c>
      <c r="I302" s="740">
        <v>30.18</v>
      </c>
      <c r="J302" s="740">
        <v>10</v>
      </c>
      <c r="K302" s="741">
        <v>301.8</v>
      </c>
    </row>
    <row r="303" spans="1:11" ht="14.4" customHeight="1" x14ac:dyDescent="0.3">
      <c r="A303" s="736" t="s">
        <v>553</v>
      </c>
      <c r="B303" s="737" t="s">
        <v>2715</v>
      </c>
      <c r="C303" s="738" t="s">
        <v>572</v>
      </c>
      <c r="D303" s="739" t="s">
        <v>573</v>
      </c>
      <c r="E303" s="738" t="s">
        <v>5207</v>
      </c>
      <c r="F303" s="739" t="s">
        <v>5208</v>
      </c>
      <c r="G303" s="738" t="s">
        <v>4855</v>
      </c>
      <c r="H303" s="738" t="s">
        <v>4856</v>
      </c>
      <c r="I303" s="740">
        <v>1.38</v>
      </c>
      <c r="J303" s="740">
        <v>50</v>
      </c>
      <c r="K303" s="741">
        <v>69</v>
      </c>
    </row>
    <row r="304" spans="1:11" ht="14.4" customHeight="1" x14ac:dyDescent="0.3">
      <c r="A304" s="736" t="s">
        <v>553</v>
      </c>
      <c r="B304" s="737" t="s">
        <v>2715</v>
      </c>
      <c r="C304" s="738" t="s">
        <v>572</v>
      </c>
      <c r="D304" s="739" t="s">
        <v>573</v>
      </c>
      <c r="E304" s="738" t="s">
        <v>5207</v>
      </c>
      <c r="F304" s="739" t="s">
        <v>5208</v>
      </c>
      <c r="G304" s="738" t="s">
        <v>4857</v>
      </c>
      <c r="H304" s="738" t="s">
        <v>4858</v>
      </c>
      <c r="I304" s="740">
        <v>0.67</v>
      </c>
      <c r="J304" s="740">
        <v>500</v>
      </c>
      <c r="K304" s="741">
        <v>335</v>
      </c>
    </row>
    <row r="305" spans="1:11" ht="14.4" customHeight="1" x14ac:dyDescent="0.3">
      <c r="A305" s="736" t="s">
        <v>553</v>
      </c>
      <c r="B305" s="737" t="s">
        <v>2715</v>
      </c>
      <c r="C305" s="738" t="s">
        <v>572</v>
      </c>
      <c r="D305" s="739" t="s">
        <v>573</v>
      </c>
      <c r="E305" s="738" t="s">
        <v>5207</v>
      </c>
      <c r="F305" s="739" t="s">
        <v>5208</v>
      </c>
      <c r="G305" s="738" t="s">
        <v>5169</v>
      </c>
      <c r="H305" s="738" t="s">
        <v>5170</v>
      </c>
      <c r="I305" s="740">
        <v>259.89999999999998</v>
      </c>
      <c r="J305" s="740">
        <v>1</v>
      </c>
      <c r="K305" s="741">
        <v>259.89999999999998</v>
      </c>
    </row>
    <row r="306" spans="1:11" ht="14.4" customHeight="1" x14ac:dyDescent="0.3">
      <c r="A306" s="736" t="s">
        <v>553</v>
      </c>
      <c r="B306" s="737" t="s">
        <v>2715</v>
      </c>
      <c r="C306" s="738" t="s">
        <v>572</v>
      </c>
      <c r="D306" s="739" t="s">
        <v>573</v>
      </c>
      <c r="E306" s="738" t="s">
        <v>5207</v>
      </c>
      <c r="F306" s="739" t="s">
        <v>5208</v>
      </c>
      <c r="G306" s="738" t="s">
        <v>4863</v>
      </c>
      <c r="H306" s="738" t="s">
        <v>4864</v>
      </c>
      <c r="I306" s="740">
        <v>26.37</v>
      </c>
      <c r="J306" s="740">
        <v>84</v>
      </c>
      <c r="K306" s="741">
        <v>2215.02</v>
      </c>
    </row>
    <row r="307" spans="1:11" ht="14.4" customHeight="1" x14ac:dyDescent="0.3">
      <c r="A307" s="736" t="s">
        <v>553</v>
      </c>
      <c r="B307" s="737" t="s">
        <v>2715</v>
      </c>
      <c r="C307" s="738" t="s">
        <v>572</v>
      </c>
      <c r="D307" s="739" t="s">
        <v>573</v>
      </c>
      <c r="E307" s="738" t="s">
        <v>5207</v>
      </c>
      <c r="F307" s="739" t="s">
        <v>5208</v>
      </c>
      <c r="G307" s="738" t="s">
        <v>4869</v>
      </c>
      <c r="H307" s="738" t="s">
        <v>4870</v>
      </c>
      <c r="I307" s="740">
        <v>139.96</v>
      </c>
      <c r="J307" s="740">
        <v>20</v>
      </c>
      <c r="K307" s="741">
        <v>2799.96</v>
      </c>
    </row>
    <row r="308" spans="1:11" ht="14.4" customHeight="1" x14ac:dyDescent="0.3">
      <c r="A308" s="736" t="s">
        <v>553</v>
      </c>
      <c r="B308" s="737" t="s">
        <v>2715</v>
      </c>
      <c r="C308" s="738" t="s">
        <v>572</v>
      </c>
      <c r="D308" s="739" t="s">
        <v>573</v>
      </c>
      <c r="E308" s="738" t="s">
        <v>5207</v>
      </c>
      <c r="F308" s="739" t="s">
        <v>5208</v>
      </c>
      <c r="G308" s="738" t="s">
        <v>5061</v>
      </c>
      <c r="H308" s="738" t="s">
        <v>5062</v>
      </c>
      <c r="I308" s="740">
        <v>66.7</v>
      </c>
      <c r="J308" s="740">
        <v>10</v>
      </c>
      <c r="K308" s="741">
        <v>666.99</v>
      </c>
    </row>
    <row r="309" spans="1:11" ht="14.4" customHeight="1" x14ac:dyDescent="0.3">
      <c r="A309" s="736" t="s">
        <v>553</v>
      </c>
      <c r="B309" s="737" t="s">
        <v>2715</v>
      </c>
      <c r="C309" s="738" t="s">
        <v>572</v>
      </c>
      <c r="D309" s="739" t="s">
        <v>573</v>
      </c>
      <c r="E309" s="738" t="s">
        <v>5207</v>
      </c>
      <c r="F309" s="739" t="s">
        <v>5208</v>
      </c>
      <c r="G309" s="738" t="s">
        <v>5171</v>
      </c>
      <c r="H309" s="738" t="s">
        <v>5172</v>
      </c>
      <c r="I309" s="740">
        <v>0.42</v>
      </c>
      <c r="J309" s="740">
        <v>1000</v>
      </c>
      <c r="K309" s="741">
        <v>419.75</v>
      </c>
    </row>
    <row r="310" spans="1:11" ht="14.4" customHeight="1" x14ac:dyDescent="0.3">
      <c r="A310" s="736" t="s">
        <v>553</v>
      </c>
      <c r="B310" s="737" t="s">
        <v>2715</v>
      </c>
      <c r="C310" s="738" t="s">
        <v>572</v>
      </c>
      <c r="D310" s="739" t="s">
        <v>573</v>
      </c>
      <c r="E310" s="738" t="s">
        <v>5207</v>
      </c>
      <c r="F310" s="739" t="s">
        <v>5208</v>
      </c>
      <c r="G310" s="738" t="s">
        <v>5173</v>
      </c>
      <c r="H310" s="738" t="s">
        <v>5174</v>
      </c>
      <c r="I310" s="740">
        <v>22.3</v>
      </c>
      <c r="J310" s="740">
        <v>1</v>
      </c>
      <c r="K310" s="741">
        <v>22.3</v>
      </c>
    </row>
    <row r="311" spans="1:11" ht="14.4" customHeight="1" x14ac:dyDescent="0.3">
      <c r="A311" s="736" t="s">
        <v>553</v>
      </c>
      <c r="B311" s="737" t="s">
        <v>2715</v>
      </c>
      <c r="C311" s="738" t="s">
        <v>572</v>
      </c>
      <c r="D311" s="739" t="s">
        <v>573</v>
      </c>
      <c r="E311" s="738" t="s">
        <v>5207</v>
      </c>
      <c r="F311" s="739" t="s">
        <v>5208</v>
      </c>
      <c r="G311" s="738" t="s">
        <v>5175</v>
      </c>
      <c r="H311" s="738" t="s">
        <v>5176</v>
      </c>
      <c r="I311" s="740">
        <v>185.98</v>
      </c>
      <c r="J311" s="740">
        <v>2</v>
      </c>
      <c r="K311" s="741">
        <v>371.96</v>
      </c>
    </row>
    <row r="312" spans="1:11" ht="14.4" customHeight="1" x14ac:dyDescent="0.3">
      <c r="A312" s="736" t="s">
        <v>553</v>
      </c>
      <c r="B312" s="737" t="s">
        <v>2715</v>
      </c>
      <c r="C312" s="738" t="s">
        <v>572</v>
      </c>
      <c r="D312" s="739" t="s">
        <v>573</v>
      </c>
      <c r="E312" s="738" t="s">
        <v>5207</v>
      </c>
      <c r="F312" s="739" t="s">
        <v>5208</v>
      </c>
      <c r="G312" s="738" t="s">
        <v>5063</v>
      </c>
      <c r="H312" s="738" t="s">
        <v>5064</v>
      </c>
      <c r="I312" s="740">
        <v>2.67</v>
      </c>
      <c r="J312" s="740">
        <v>10</v>
      </c>
      <c r="K312" s="741">
        <v>26.7</v>
      </c>
    </row>
    <row r="313" spans="1:11" ht="14.4" customHeight="1" x14ac:dyDescent="0.3">
      <c r="A313" s="736" t="s">
        <v>553</v>
      </c>
      <c r="B313" s="737" t="s">
        <v>2715</v>
      </c>
      <c r="C313" s="738" t="s">
        <v>572</v>
      </c>
      <c r="D313" s="739" t="s">
        <v>573</v>
      </c>
      <c r="E313" s="738" t="s">
        <v>5207</v>
      </c>
      <c r="F313" s="739" t="s">
        <v>5208</v>
      </c>
      <c r="G313" s="738" t="s">
        <v>5177</v>
      </c>
      <c r="H313" s="738" t="s">
        <v>5178</v>
      </c>
      <c r="I313" s="740">
        <v>8.77</v>
      </c>
      <c r="J313" s="740">
        <v>192</v>
      </c>
      <c r="K313" s="741">
        <v>1684.7</v>
      </c>
    </row>
    <row r="314" spans="1:11" ht="14.4" customHeight="1" x14ac:dyDescent="0.3">
      <c r="A314" s="736" t="s">
        <v>553</v>
      </c>
      <c r="B314" s="737" t="s">
        <v>2715</v>
      </c>
      <c r="C314" s="738" t="s">
        <v>572</v>
      </c>
      <c r="D314" s="739" t="s">
        <v>573</v>
      </c>
      <c r="E314" s="738" t="s">
        <v>5207</v>
      </c>
      <c r="F314" s="739" t="s">
        <v>5208</v>
      </c>
      <c r="G314" s="738" t="s">
        <v>5179</v>
      </c>
      <c r="H314" s="738" t="s">
        <v>5180</v>
      </c>
      <c r="I314" s="740">
        <v>2.4700000000000002</v>
      </c>
      <c r="J314" s="740">
        <v>800</v>
      </c>
      <c r="K314" s="741">
        <v>1978</v>
      </c>
    </row>
    <row r="315" spans="1:11" ht="14.4" customHeight="1" x14ac:dyDescent="0.3">
      <c r="A315" s="736" t="s">
        <v>553</v>
      </c>
      <c r="B315" s="737" t="s">
        <v>2715</v>
      </c>
      <c r="C315" s="738" t="s">
        <v>572</v>
      </c>
      <c r="D315" s="739" t="s">
        <v>573</v>
      </c>
      <c r="E315" s="738" t="s">
        <v>5207</v>
      </c>
      <c r="F315" s="739" t="s">
        <v>5208</v>
      </c>
      <c r="G315" s="738" t="s">
        <v>5181</v>
      </c>
      <c r="H315" s="738" t="s">
        <v>5182</v>
      </c>
      <c r="I315" s="740">
        <v>1.2</v>
      </c>
      <c r="J315" s="740">
        <v>270</v>
      </c>
      <c r="K315" s="741">
        <v>324</v>
      </c>
    </row>
    <row r="316" spans="1:11" ht="14.4" customHeight="1" x14ac:dyDescent="0.3">
      <c r="A316" s="736" t="s">
        <v>553</v>
      </c>
      <c r="B316" s="737" t="s">
        <v>2715</v>
      </c>
      <c r="C316" s="738" t="s">
        <v>572</v>
      </c>
      <c r="D316" s="739" t="s">
        <v>573</v>
      </c>
      <c r="E316" s="738" t="s">
        <v>5207</v>
      </c>
      <c r="F316" s="739" t="s">
        <v>5208</v>
      </c>
      <c r="G316" s="738" t="s">
        <v>5183</v>
      </c>
      <c r="H316" s="738" t="s">
        <v>5184</v>
      </c>
      <c r="I316" s="740">
        <v>1.82</v>
      </c>
      <c r="J316" s="740">
        <v>1200</v>
      </c>
      <c r="K316" s="741">
        <v>2185</v>
      </c>
    </row>
    <row r="317" spans="1:11" ht="14.4" customHeight="1" x14ac:dyDescent="0.3">
      <c r="A317" s="736" t="s">
        <v>553</v>
      </c>
      <c r="B317" s="737" t="s">
        <v>2715</v>
      </c>
      <c r="C317" s="738" t="s">
        <v>572</v>
      </c>
      <c r="D317" s="739" t="s">
        <v>573</v>
      </c>
      <c r="E317" s="738" t="s">
        <v>5207</v>
      </c>
      <c r="F317" s="739" t="s">
        <v>5208</v>
      </c>
      <c r="G317" s="738" t="s">
        <v>4881</v>
      </c>
      <c r="H317" s="738" t="s">
        <v>4882</v>
      </c>
      <c r="I317" s="740">
        <v>1392.58</v>
      </c>
      <c r="J317" s="740">
        <v>1</v>
      </c>
      <c r="K317" s="741">
        <v>1392.58</v>
      </c>
    </row>
    <row r="318" spans="1:11" ht="14.4" customHeight="1" x14ac:dyDescent="0.3">
      <c r="A318" s="736" t="s">
        <v>553</v>
      </c>
      <c r="B318" s="737" t="s">
        <v>2715</v>
      </c>
      <c r="C318" s="738" t="s">
        <v>572</v>
      </c>
      <c r="D318" s="739" t="s">
        <v>573</v>
      </c>
      <c r="E318" s="738" t="s">
        <v>5207</v>
      </c>
      <c r="F318" s="739" t="s">
        <v>5208</v>
      </c>
      <c r="G318" s="738" t="s">
        <v>5185</v>
      </c>
      <c r="H318" s="738" t="s">
        <v>5186</v>
      </c>
      <c r="I318" s="740">
        <v>1.84</v>
      </c>
      <c r="J318" s="740">
        <v>2000</v>
      </c>
      <c r="K318" s="741">
        <v>3680</v>
      </c>
    </row>
    <row r="319" spans="1:11" ht="14.4" customHeight="1" x14ac:dyDescent="0.3">
      <c r="A319" s="736" t="s">
        <v>553</v>
      </c>
      <c r="B319" s="737" t="s">
        <v>2715</v>
      </c>
      <c r="C319" s="738" t="s">
        <v>572</v>
      </c>
      <c r="D319" s="739" t="s">
        <v>573</v>
      </c>
      <c r="E319" s="738" t="s">
        <v>5207</v>
      </c>
      <c r="F319" s="739" t="s">
        <v>5208</v>
      </c>
      <c r="G319" s="738" t="s">
        <v>5187</v>
      </c>
      <c r="H319" s="738" t="s">
        <v>5188</v>
      </c>
      <c r="I319" s="740">
        <v>632.5</v>
      </c>
      <c r="J319" s="740">
        <v>1</v>
      </c>
      <c r="K319" s="741">
        <v>632.5</v>
      </c>
    </row>
    <row r="320" spans="1:11" ht="14.4" customHeight="1" x14ac:dyDescent="0.3">
      <c r="A320" s="736" t="s">
        <v>553</v>
      </c>
      <c r="B320" s="737" t="s">
        <v>2715</v>
      </c>
      <c r="C320" s="738" t="s">
        <v>572</v>
      </c>
      <c r="D320" s="739" t="s">
        <v>573</v>
      </c>
      <c r="E320" s="738" t="s">
        <v>5209</v>
      </c>
      <c r="F320" s="739" t="s">
        <v>5210</v>
      </c>
      <c r="G320" s="738" t="s">
        <v>4887</v>
      </c>
      <c r="H320" s="738" t="s">
        <v>4888</v>
      </c>
      <c r="I320" s="740">
        <v>15.92</v>
      </c>
      <c r="J320" s="740">
        <v>50</v>
      </c>
      <c r="K320" s="741">
        <v>796</v>
      </c>
    </row>
    <row r="321" spans="1:11" ht="14.4" customHeight="1" x14ac:dyDescent="0.3">
      <c r="A321" s="736" t="s">
        <v>553</v>
      </c>
      <c r="B321" s="737" t="s">
        <v>2715</v>
      </c>
      <c r="C321" s="738" t="s">
        <v>572</v>
      </c>
      <c r="D321" s="739" t="s">
        <v>573</v>
      </c>
      <c r="E321" s="738" t="s">
        <v>5209</v>
      </c>
      <c r="F321" s="739" t="s">
        <v>5210</v>
      </c>
      <c r="G321" s="738" t="s">
        <v>4889</v>
      </c>
      <c r="H321" s="738" t="s">
        <v>4890</v>
      </c>
      <c r="I321" s="740">
        <v>1.0900000000000001</v>
      </c>
      <c r="J321" s="740">
        <v>100</v>
      </c>
      <c r="K321" s="741">
        <v>109</v>
      </c>
    </row>
    <row r="322" spans="1:11" ht="14.4" customHeight="1" x14ac:dyDescent="0.3">
      <c r="A322" s="736" t="s">
        <v>553</v>
      </c>
      <c r="B322" s="737" t="s">
        <v>2715</v>
      </c>
      <c r="C322" s="738" t="s">
        <v>572</v>
      </c>
      <c r="D322" s="739" t="s">
        <v>573</v>
      </c>
      <c r="E322" s="738" t="s">
        <v>5209</v>
      </c>
      <c r="F322" s="739" t="s">
        <v>5210</v>
      </c>
      <c r="G322" s="738" t="s">
        <v>5189</v>
      </c>
      <c r="H322" s="738" t="s">
        <v>5190</v>
      </c>
      <c r="I322" s="740">
        <v>2.79</v>
      </c>
      <c r="J322" s="740">
        <v>300</v>
      </c>
      <c r="K322" s="741">
        <v>837</v>
      </c>
    </row>
    <row r="323" spans="1:11" ht="14.4" customHeight="1" x14ac:dyDescent="0.3">
      <c r="A323" s="736" t="s">
        <v>553</v>
      </c>
      <c r="B323" s="737" t="s">
        <v>2715</v>
      </c>
      <c r="C323" s="738" t="s">
        <v>572</v>
      </c>
      <c r="D323" s="739" t="s">
        <v>573</v>
      </c>
      <c r="E323" s="738" t="s">
        <v>5209</v>
      </c>
      <c r="F323" s="739" t="s">
        <v>5210</v>
      </c>
      <c r="G323" s="738" t="s">
        <v>5191</v>
      </c>
      <c r="H323" s="738" t="s">
        <v>5192</v>
      </c>
      <c r="I323" s="740">
        <v>4.8</v>
      </c>
      <c r="J323" s="740">
        <v>100</v>
      </c>
      <c r="K323" s="741">
        <v>480</v>
      </c>
    </row>
    <row r="324" spans="1:11" ht="14.4" customHeight="1" x14ac:dyDescent="0.3">
      <c r="A324" s="736" t="s">
        <v>553</v>
      </c>
      <c r="B324" s="737" t="s">
        <v>2715</v>
      </c>
      <c r="C324" s="738" t="s">
        <v>572</v>
      </c>
      <c r="D324" s="739" t="s">
        <v>573</v>
      </c>
      <c r="E324" s="738" t="s">
        <v>5209</v>
      </c>
      <c r="F324" s="739" t="s">
        <v>5210</v>
      </c>
      <c r="G324" s="738" t="s">
        <v>5085</v>
      </c>
      <c r="H324" s="738" t="s">
        <v>5086</v>
      </c>
      <c r="I324" s="740">
        <v>206.04500000000002</v>
      </c>
      <c r="J324" s="740">
        <v>2</v>
      </c>
      <c r="K324" s="741">
        <v>412.09000000000003</v>
      </c>
    </row>
    <row r="325" spans="1:11" ht="14.4" customHeight="1" x14ac:dyDescent="0.3">
      <c r="A325" s="736" t="s">
        <v>553</v>
      </c>
      <c r="B325" s="737" t="s">
        <v>2715</v>
      </c>
      <c r="C325" s="738" t="s">
        <v>572</v>
      </c>
      <c r="D325" s="739" t="s">
        <v>573</v>
      </c>
      <c r="E325" s="738" t="s">
        <v>5209</v>
      </c>
      <c r="F325" s="739" t="s">
        <v>5210</v>
      </c>
      <c r="G325" s="738" t="s">
        <v>4931</v>
      </c>
      <c r="H325" s="738" t="s">
        <v>4932</v>
      </c>
      <c r="I325" s="740">
        <v>17.98</v>
      </c>
      <c r="J325" s="740">
        <v>100</v>
      </c>
      <c r="K325" s="741">
        <v>1798</v>
      </c>
    </row>
    <row r="326" spans="1:11" ht="14.4" customHeight="1" x14ac:dyDescent="0.3">
      <c r="A326" s="736" t="s">
        <v>553</v>
      </c>
      <c r="B326" s="737" t="s">
        <v>2715</v>
      </c>
      <c r="C326" s="738" t="s">
        <v>572</v>
      </c>
      <c r="D326" s="739" t="s">
        <v>573</v>
      </c>
      <c r="E326" s="738" t="s">
        <v>5209</v>
      </c>
      <c r="F326" s="739" t="s">
        <v>5210</v>
      </c>
      <c r="G326" s="738" t="s">
        <v>4977</v>
      </c>
      <c r="H326" s="738" t="s">
        <v>4978</v>
      </c>
      <c r="I326" s="740">
        <v>213.73000000000002</v>
      </c>
      <c r="J326" s="740">
        <v>2</v>
      </c>
      <c r="K326" s="741">
        <v>427.46000000000004</v>
      </c>
    </row>
    <row r="327" spans="1:11" ht="14.4" customHeight="1" x14ac:dyDescent="0.3">
      <c r="A327" s="736" t="s">
        <v>553</v>
      </c>
      <c r="B327" s="737" t="s">
        <v>2715</v>
      </c>
      <c r="C327" s="738" t="s">
        <v>572</v>
      </c>
      <c r="D327" s="739" t="s">
        <v>573</v>
      </c>
      <c r="E327" s="738" t="s">
        <v>5209</v>
      </c>
      <c r="F327" s="739" t="s">
        <v>5210</v>
      </c>
      <c r="G327" s="738" t="s">
        <v>4983</v>
      </c>
      <c r="H327" s="738" t="s">
        <v>4984</v>
      </c>
      <c r="I327" s="740">
        <v>6.29</v>
      </c>
      <c r="J327" s="740">
        <v>20</v>
      </c>
      <c r="K327" s="741">
        <v>125.8</v>
      </c>
    </row>
    <row r="328" spans="1:11" ht="14.4" customHeight="1" x14ac:dyDescent="0.3">
      <c r="A328" s="736" t="s">
        <v>553</v>
      </c>
      <c r="B328" s="737" t="s">
        <v>2715</v>
      </c>
      <c r="C328" s="738" t="s">
        <v>572</v>
      </c>
      <c r="D328" s="739" t="s">
        <v>573</v>
      </c>
      <c r="E328" s="738" t="s">
        <v>5209</v>
      </c>
      <c r="F328" s="739" t="s">
        <v>5210</v>
      </c>
      <c r="G328" s="738" t="s">
        <v>5193</v>
      </c>
      <c r="H328" s="738" t="s">
        <v>5194</v>
      </c>
      <c r="I328" s="740">
        <v>601.37</v>
      </c>
      <c r="J328" s="740">
        <v>1</v>
      </c>
      <c r="K328" s="741">
        <v>601.37</v>
      </c>
    </row>
    <row r="329" spans="1:11" ht="14.4" customHeight="1" x14ac:dyDescent="0.3">
      <c r="A329" s="736" t="s">
        <v>553</v>
      </c>
      <c r="B329" s="737" t="s">
        <v>2715</v>
      </c>
      <c r="C329" s="738" t="s">
        <v>572</v>
      </c>
      <c r="D329" s="739" t="s">
        <v>573</v>
      </c>
      <c r="E329" s="738" t="s">
        <v>5223</v>
      </c>
      <c r="F329" s="739" t="s">
        <v>5224</v>
      </c>
      <c r="G329" s="738" t="s">
        <v>5195</v>
      </c>
      <c r="H329" s="738" t="s">
        <v>5196</v>
      </c>
      <c r="I329" s="740">
        <v>33.880000000000003</v>
      </c>
      <c r="J329" s="740">
        <v>1</v>
      </c>
      <c r="K329" s="741">
        <v>33.880000000000003</v>
      </c>
    </row>
    <row r="330" spans="1:11" ht="14.4" customHeight="1" x14ac:dyDescent="0.3">
      <c r="A330" s="736" t="s">
        <v>553</v>
      </c>
      <c r="B330" s="737" t="s">
        <v>2715</v>
      </c>
      <c r="C330" s="738" t="s">
        <v>572</v>
      </c>
      <c r="D330" s="739" t="s">
        <v>573</v>
      </c>
      <c r="E330" s="738" t="s">
        <v>5223</v>
      </c>
      <c r="F330" s="739" t="s">
        <v>5224</v>
      </c>
      <c r="G330" s="738" t="s">
        <v>5197</v>
      </c>
      <c r="H330" s="738" t="s">
        <v>5198</v>
      </c>
      <c r="I330" s="740">
        <v>32.67</v>
      </c>
      <c r="J330" s="740">
        <v>2</v>
      </c>
      <c r="K330" s="741">
        <v>65.34</v>
      </c>
    </row>
    <row r="331" spans="1:11" ht="14.4" customHeight="1" x14ac:dyDescent="0.3">
      <c r="A331" s="736" t="s">
        <v>553</v>
      </c>
      <c r="B331" s="737" t="s">
        <v>2715</v>
      </c>
      <c r="C331" s="738" t="s">
        <v>572</v>
      </c>
      <c r="D331" s="739" t="s">
        <v>573</v>
      </c>
      <c r="E331" s="738" t="s">
        <v>5211</v>
      </c>
      <c r="F331" s="739" t="s">
        <v>5212</v>
      </c>
      <c r="G331" s="738" t="s">
        <v>4995</v>
      </c>
      <c r="H331" s="738" t="s">
        <v>4996</v>
      </c>
      <c r="I331" s="740">
        <v>10.89</v>
      </c>
      <c r="J331" s="740">
        <v>30</v>
      </c>
      <c r="K331" s="741">
        <v>326.7</v>
      </c>
    </row>
    <row r="332" spans="1:11" ht="14.4" customHeight="1" x14ac:dyDescent="0.3">
      <c r="A332" s="736" t="s">
        <v>553</v>
      </c>
      <c r="B332" s="737" t="s">
        <v>2715</v>
      </c>
      <c r="C332" s="738" t="s">
        <v>572</v>
      </c>
      <c r="D332" s="739" t="s">
        <v>573</v>
      </c>
      <c r="E332" s="738" t="s">
        <v>5213</v>
      </c>
      <c r="F332" s="739" t="s">
        <v>5214</v>
      </c>
      <c r="G332" s="738" t="s">
        <v>5005</v>
      </c>
      <c r="H332" s="738" t="s">
        <v>5006</v>
      </c>
      <c r="I332" s="740">
        <v>0.48</v>
      </c>
      <c r="J332" s="740">
        <v>200</v>
      </c>
      <c r="K332" s="741">
        <v>96</v>
      </c>
    </row>
    <row r="333" spans="1:11" ht="14.4" customHeight="1" x14ac:dyDescent="0.3">
      <c r="A333" s="736" t="s">
        <v>553</v>
      </c>
      <c r="B333" s="737" t="s">
        <v>2715</v>
      </c>
      <c r="C333" s="738" t="s">
        <v>572</v>
      </c>
      <c r="D333" s="739" t="s">
        <v>573</v>
      </c>
      <c r="E333" s="738" t="s">
        <v>5215</v>
      </c>
      <c r="F333" s="739" t="s">
        <v>5216</v>
      </c>
      <c r="G333" s="738" t="s">
        <v>5015</v>
      </c>
      <c r="H333" s="738" t="s">
        <v>5016</v>
      </c>
      <c r="I333" s="740">
        <v>0.69</v>
      </c>
      <c r="J333" s="740">
        <v>1200</v>
      </c>
      <c r="K333" s="741">
        <v>828</v>
      </c>
    </row>
    <row r="334" spans="1:11" ht="14.4" customHeight="1" x14ac:dyDescent="0.3">
      <c r="A334" s="736" t="s">
        <v>553</v>
      </c>
      <c r="B334" s="737" t="s">
        <v>2715</v>
      </c>
      <c r="C334" s="738" t="s">
        <v>572</v>
      </c>
      <c r="D334" s="739" t="s">
        <v>573</v>
      </c>
      <c r="E334" s="738" t="s">
        <v>5215</v>
      </c>
      <c r="F334" s="739" t="s">
        <v>5216</v>
      </c>
      <c r="G334" s="738" t="s">
        <v>5199</v>
      </c>
      <c r="H334" s="738" t="s">
        <v>5200</v>
      </c>
      <c r="I334" s="740">
        <v>0.69</v>
      </c>
      <c r="J334" s="740">
        <v>1620</v>
      </c>
      <c r="K334" s="741">
        <v>1117.8</v>
      </c>
    </row>
    <row r="335" spans="1:11" ht="14.4" customHeight="1" x14ac:dyDescent="0.3">
      <c r="A335" s="736" t="s">
        <v>553</v>
      </c>
      <c r="B335" s="737" t="s">
        <v>2715</v>
      </c>
      <c r="C335" s="738" t="s">
        <v>572</v>
      </c>
      <c r="D335" s="739" t="s">
        <v>573</v>
      </c>
      <c r="E335" s="738" t="s">
        <v>5215</v>
      </c>
      <c r="F335" s="739" t="s">
        <v>5216</v>
      </c>
      <c r="G335" s="738" t="s">
        <v>5121</v>
      </c>
      <c r="H335" s="738" t="s">
        <v>5122</v>
      </c>
      <c r="I335" s="740">
        <v>0.68500000000000005</v>
      </c>
      <c r="J335" s="740">
        <v>1000</v>
      </c>
      <c r="K335" s="741">
        <v>684</v>
      </c>
    </row>
    <row r="336" spans="1:11" ht="14.4" customHeight="1" x14ac:dyDescent="0.3">
      <c r="A336" s="736" t="s">
        <v>553</v>
      </c>
      <c r="B336" s="737" t="s">
        <v>2715</v>
      </c>
      <c r="C336" s="738" t="s">
        <v>572</v>
      </c>
      <c r="D336" s="739" t="s">
        <v>573</v>
      </c>
      <c r="E336" s="738" t="s">
        <v>5215</v>
      </c>
      <c r="F336" s="739" t="s">
        <v>5216</v>
      </c>
      <c r="G336" s="738" t="s">
        <v>5123</v>
      </c>
      <c r="H336" s="738" t="s">
        <v>5124</v>
      </c>
      <c r="I336" s="740">
        <v>0.69</v>
      </c>
      <c r="J336" s="740">
        <v>2400</v>
      </c>
      <c r="K336" s="741">
        <v>1656</v>
      </c>
    </row>
    <row r="337" spans="1:11" ht="14.4" customHeight="1" x14ac:dyDescent="0.3">
      <c r="A337" s="736" t="s">
        <v>553</v>
      </c>
      <c r="B337" s="737" t="s">
        <v>2715</v>
      </c>
      <c r="C337" s="738" t="s">
        <v>572</v>
      </c>
      <c r="D337" s="739" t="s">
        <v>573</v>
      </c>
      <c r="E337" s="738" t="s">
        <v>5215</v>
      </c>
      <c r="F337" s="739" t="s">
        <v>5216</v>
      </c>
      <c r="G337" s="738" t="s">
        <v>5201</v>
      </c>
      <c r="H337" s="738" t="s">
        <v>5202</v>
      </c>
      <c r="I337" s="740">
        <v>12.58</v>
      </c>
      <c r="J337" s="740">
        <v>100</v>
      </c>
      <c r="K337" s="741">
        <v>1258</v>
      </c>
    </row>
    <row r="338" spans="1:11" ht="14.4" customHeight="1" x14ac:dyDescent="0.3">
      <c r="A338" s="736" t="s">
        <v>553</v>
      </c>
      <c r="B338" s="737" t="s">
        <v>2715</v>
      </c>
      <c r="C338" s="738" t="s">
        <v>572</v>
      </c>
      <c r="D338" s="739" t="s">
        <v>573</v>
      </c>
      <c r="E338" s="738" t="s">
        <v>5215</v>
      </c>
      <c r="F338" s="739" t="s">
        <v>5216</v>
      </c>
      <c r="G338" s="738" t="s">
        <v>5203</v>
      </c>
      <c r="H338" s="738" t="s">
        <v>5204</v>
      </c>
      <c r="I338" s="740">
        <v>12.58</v>
      </c>
      <c r="J338" s="740">
        <v>100</v>
      </c>
      <c r="K338" s="741">
        <v>1258</v>
      </c>
    </row>
    <row r="339" spans="1:11" ht="14.4" customHeight="1" x14ac:dyDescent="0.3">
      <c r="A339" s="736" t="s">
        <v>553</v>
      </c>
      <c r="B339" s="737" t="s">
        <v>2715</v>
      </c>
      <c r="C339" s="738" t="s">
        <v>572</v>
      </c>
      <c r="D339" s="739" t="s">
        <v>573</v>
      </c>
      <c r="E339" s="738" t="s">
        <v>5215</v>
      </c>
      <c r="F339" s="739" t="s">
        <v>5216</v>
      </c>
      <c r="G339" s="738" t="s">
        <v>5205</v>
      </c>
      <c r="H339" s="738" t="s">
        <v>5206</v>
      </c>
      <c r="I339" s="740">
        <v>12.48</v>
      </c>
      <c r="J339" s="740">
        <v>100</v>
      </c>
      <c r="K339" s="741">
        <v>1248</v>
      </c>
    </row>
    <row r="340" spans="1:11" ht="14.4" customHeight="1" thickBot="1" x14ac:dyDescent="0.35">
      <c r="A340" s="742" t="s">
        <v>553</v>
      </c>
      <c r="B340" s="743" t="s">
        <v>2715</v>
      </c>
      <c r="C340" s="744" t="s">
        <v>575</v>
      </c>
      <c r="D340" s="745" t="s">
        <v>576</v>
      </c>
      <c r="E340" s="744" t="s">
        <v>5213</v>
      </c>
      <c r="F340" s="745" t="s">
        <v>5214</v>
      </c>
      <c r="G340" s="744" t="s">
        <v>5007</v>
      </c>
      <c r="H340" s="744" t="s">
        <v>5008</v>
      </c>
      <c r="I340" s="746">
        <v>29.64</v>
      </c>
      <c r="J340" s="746">
        <v>600</v>
      </c>
      <c r="K340" s="747">
        <v>17783.939999999999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5" ht="18.600000000000001" thickBot="1" x14ac:dyDescent="0.4">
      <c r="A1" s="609" t="s">
        <v>130</v>
      </c>
      <c r="B1" s="609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489"/>
    </row>
    <row r="2" spans="1:15" ht="15" thickBot="1" x14ac:dyDescent="0.35">
      <c r="A2" s="374" t="s">
        <v>323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O2" s="489"/>
    </row>
    <row r="3" spans="1:15" x14ac:dyDescent="0.3">
      <c r="A3" s="393" t="s">
        <v>242</v>
      </c>
      <c r="B3" s="607" t="s">
        <v>225</v>
      </c>
      <c r="C3" s="376">
        <v>30</v>
      </c>
      <c r="D3" s="376">
        <v>99</v>
      </c>
      <c r="E3" s="396">
        <v>100</v>
      </c>
      <c r="F3" s="396">
        <v>101</v>
      </c>
      <c r="G3" s="396">
        <v>303</v>
      </c>
      <c r="H3" s="396">
        <v>304</v>
      </c>
      <c r="I3" s="396">
        <v>305</v>
      </c>
      <c r="J3" s="396">
        <v>408</v>
      </c>
      <c r="K3" s="376">
        <v>629</v>
      </c>
      <c r="L3" s="376">
        <v>636</v>
      </c>
      <c r="M3" s="376">
        <v>642</v>
      </c>
      <c r="N3" s="377">
        <v>746</v>
      </c>
      <c r="O3" s="489"/>
    </row>
    <row r="4" spans="1:15" ht="36.6" outlineLevel="1" thickBot="1" x14ac:dyDescent="0.35">
      <c r="A4" s="394">
        <v>2017</v>
      </c>
      <c r="B4" s="608"/>
      <c r="C4" s="378" t="s">
        <v>244</v>
      </c>
      <c r="D4" s="378" t="s">
        <v>226</v>
      </c>
      <c r="E4" s="397" t="s">
        <v>271</v>
      </c>
      <c r="F4" s="397" t="s">
        <v>272</v>
      </c>
      <c r="G4" s="397" t="s">
        <v>273</v>
      </c>
      <c r="H4" s="397" t="s">
        <v>274</v>
      </c>
      <c r="I4" s="397" t="s">
        <v>275</v>
      </c>
      <c r="J4" s="397" t="s">
        <v>249</v>
      </c>
      <c r="K4" s="378" t="s">
        <v>250</v>
      </c>
      <c r="L4" s="378" t="s">
        <v>251</v>
      </c>
      <c r="M4" s="378" t="s">
        <v>252</v>
      </c>
      <c r="N4" s="379" t="s">
        <v>253</v>
      </c>
      <c r="O4" s="489"/>
    </row>
    <row r="5" spans="1:15" x14ac:dyDescent="0.3">
      <c r="A5" s="380" t="s">
        <v>227</v>
      </c>
      <c r="B5" s="413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5"/>
      <c r="O5" s="489"/>
    </row>
    <row r="6" spans="1:15" ht="15" collapsed="1" thickBot="1" x14ac:dyDescent="0.35">
      <c r="A6" s="381" t="s">
        <v>94</v>
      </c>
      <c r="B6" s="416">
        <f xml:space="preserve">
TRUNC(IF($A$4&lt;=12,SUMIFS('ON Data'!F:F,'ON Data'!$D:$D,$A$4,'ON Data'!$E:$E,1),SUMIFS('ON Data'!F:F,'ON Data'!$E:$E,1)/'ON Data'!$D$3),1)</f>
        <v>103.5</v>
      </c>
      <c r="C6" s="417">
        <f xml:space="preserve">
TRUNC(IF($A$4&lt;=12,SUMIFS('ON Data'!I:I,'ON Data'!$D:$D,$A$4,'ON Data'!$E:$E,1),SUMIFS('ON Data'!I:I,'ON Data'!$E:$E,1)/'ON Data'!$D$3),1)</f>
        <v>5.7</v>
      </c>
      <c r="D6" s="417">
        <f xml:space="preserve">
TRUNC(IF($A$4&lt;=12,SUMIFS('ON Data'!J:J,'ON Data'!$D:$D,$A$4,'ON Data'!$E:$E,1),SUMIFS('ON Data'!J:J,'ON Data'!$E:$E,1)/'ON Data'!$D$3),1)</f>
        <v>3.3</v>
      </c>
      <c r="E6" s="417">
        <f xml:space="preserve">
TRUNC(IF($A$4&lt;=12,SUMIFS('ON Data'!K:K,'ON Data'!$D:$D,$A$4,'ON Data'!$E:$E,1),SUMIFS('ON Data'!K:K,'ON Data'!$E:$E,1)/'ON Data'!$D$3),1)</f>
        <v>0.9</v>
      </c>
      <c r="F6" s="417">
        <f xml:space="preserve">
TRUNC(IF($A$4&lt;=12,SUMIFS('ON Data'!L:L,'ON Data'!$D:$D,$A$4,'ON Data'!$E:$E,1),SUMIFS('ON Data'!L:L,'ON Data'!$E:$E,1)/'ON Data'!$D$3),1)</f>
        <v>18.5</v>
      </c>
      <c r="G6" s="417">
        <f xml:space="preserve">
TRUNC(IF($A$4&lt;=12,SUMIFS('ON Data'!Q:Q,'ON Data'!$D:$D,$A$4,'ON Data'!$E:$E,1),SUMIFS('ON Data'!Q:Q,'ON Data'!$E:$E,1)/'ON Data'!$D$3),1)</f>
        <v>20.6</v>
      </c>
      <c r="H6" s="417">
        <f xml:space="preserve">
TRUNC(IF($A$4&lt;=12,SUMIFS('ON Data'!R:R,'ON Data'!$D:$D,$A$4,'ON Data'!$E:$E,1),SUMIFS('ON Data'!R:R,'ON Data'!$E:$E,1)/'ON Data'!$D$3),1)</f>
        <v>7.3</v>
      </c>
      <c r="I6" s="417">
        <f xml:space="preserve">
TRUNC(IF($A$4&lt;=12,SUMIFS('ON Data'!S:S,'ON Data'!$D:$D,$A$4,'ON Data'!$E:$E,1),SUMIFS('ON Data'!S:S,'ON Data'!$E:$E,1)/'ON Data'!$D$3),1)</f>
        <v>4</v>
      </c>
      <c r="J6" s="417">
        <f xml:space="preserve">
TRUNC(IF($A$4&lt;=12,SUMIFS('ON Data'!V:V,'ON Data'!$D:$D,$A$4,'ON Data'!$E:$E,1),SUMIFS('ON Data'!V:V,'ON Data'!$E:$E,1)/'ON Data'!$D$3),1)</f>
        <v>14.3</v>
      </c>
      <c r="K6" s="417">
        <f xml:space="preserve">
TRUNC(IF($A$4&lt;=12,SUMIFS('ON Data'!AO:AO,'ON Data'!$D:$D,$A$4,'ON Data'!$E:$E,1),SUMIFS('ON Data'!AO:AO,'ON Data'!$E:$E,1)/'ON Data'!$D$3),1)</f>
        <v>14.6</v>
      </c>
      <c r="L6" s="417">
        <f xml:space="preserve">
TRUNC(IF($A$4&lt;=12,SUMIFS('ON Data'!AQ:AQ,'ON Data'!$D:$D,$A$4,'ON Data'!$E:$E,1),SUMIFS('ON Data'!AQ:AQ,'ON Data'!$E:$E,1)/'ON Data'!$D$3),1)</f>
        <v>9</v>
      </c>
      <c r="M6" s="417">
        <f xml:space="preserve">
TRUNC(IF($A$4&lt;=12,SUMIFS('ON Data'!AT:AT,'ON Data'!$D:$D,$A$4,'ON Data'!$E:$E,1),SUMIFS('ON Data'!AT:AT,'ON Data'!$E:$E,1)/'ON Data'!$D$3),1)</f>
        <v>4</v>
      </c>
      <c r="N6" s="418">
        <f xml:space="preserve">
TRUNC(IF($A$4&lt;=12,SUMIFS('ON Data'!AW:AW,'ON Data'!$D:$D,$A$4,'ON Data'!$E:$E,1),SUMIFS('ON Data'!AW:AW,'ON Data'!$E:$E,1)/'ON Data'!$D$3),1)</f>
        <v>1</v>
      </c>
      <c r="O6" s="489"/>
    </row>
    <row r="7" spans="1:15" ht="15" hidden="1" outlineLevel="1" thickBot="1" x14ac:dyDescent="0.35">
      <c r="A7" s="381" t="s">
        <v>131</v>
      </c>
      <c r="B7" s="416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8"/>
      <c r="O7" s="489"/>
    </row>
    <row r="8" spans="1:15" ht="15" hidden="1" outlineLevel="1" thickBot="1" x14ac:dyDescent="0.35">
      <c r="A8" s="381" t="s">
        <v>96</v>
      </c>
      <c r="B8" s="416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8"/>
      <c r="O8" s="489"/>
    </row>
    <row r="9" spans="1:15" ht="15" hidden="1" outlineLevel="1" thickBot="1" x14ac:dyDescent="0.35">
      <c r="A9" s="382" t="s">
        <v>69</v>
      </c>
      <c r="B9" s="419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1"/>
      <c r="O9" s="489"/>
    </row>
    <row r="10" spans="1:15" x14ac:dyDescent="0.3">
      <c r="A10" s="383" t="s">
        <v>228</v>
      </c>
      <c r="B10" s="398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400"/>
      <c r="O10" s="489"/>
    </row>
    <row r="11" spans="1:15" x14ac:dyDescent="0.3">
      <c r="A11" s="384" t="s">
        <v>229</v>
      </c>
      <c r="B11" s="401">
        <f xml:space="preserve">
IF($A$4&lt;=12,SUMIFS('ON Data'!F:F,'ON Data'!$D:$D,$A$4,'ON Data'!$E:$E,2),SUMIFS('ON Data'!F:F,'ON Data'!$E:$E,2))</f>
        <v>47407.229999999996</v>
      </c>
      <c r="C11" s="402"/>
      <c r="D11" s="402">
        <f xml:space="preserve">
IF($A$4&lt;=12,SUMIFS('ON Data'!J:J,'ON Data'!$D:$D,$A$4,'ON Data'!$E:$E,2),SUMIFS('ON Data'!J:J,'ON Data'!$E:$E,2))</f>
        <v>1599.4</v>
      </c>
      <c r="E11" s="402">
        <f xml:space="preserve">
IF($A$4&lt;=12,SUMIFS('ON Data'!K:K,'ON Data'!$D:$D,$A$4,'ON Data'!$E:$E,2),SUMIFS('ON Data'!K:K,'ON Data'!$E:$E,2))</f>
        <v>408</v>
      </c>
      <c r="F11" s="402">
        <f xml:space="preserve">
IF($A$4&lt;=12,SUMIFS('ON Data'!L:L,'ON Data'!$D:$D,$A$4,'ON Data'!$E:$E,2),SUMIFS('ON Data'!L:L,'ON Data'!$E:$E,2))</f>
        <v>8213.5999999999985</v>
      </c>
      <c r="G11" s="402">
        <f xml:space="preserve">
IF($A$4&lt;=12,SUMIFS('ON Data'!Q:Q,'ON Data'!$D:$D,$A$4,'ON Data'!$E:$E,2),SUMIFS('ON Data'!Q:Q,'ON Data'!$E:$E,2))</f>
        <v>9310.5</v>
      </c>
      <c r="H11" s="402">
        <f xml:space="preserve">
IF($A$4&lt;=12,SUMIFS('ON Data'!R:R,'ON Data'!$D:$D,$A$4,'ON Data'!$E:$E,2),SUMIFS('ON Data'!R:R,'ON Data'!$E:$E,2))</f>
        <v>3645</v>
      </c>
      <c r="I11" s="402">
        <f xml:space="preserve">
IF($A$4&lt;=12,SUMIFS('ON Data'!S:S,'ON Data'!$D:$D,$A$4,'ON Data'!$E:$E,2),SUMIFS('ON Data'!S:S,'ON Data'!$E:$E,2))</f>
        <v>1876</v>
      </c>
      <c r="J11" s="402">
        <f xml:space="preserve">
IF($A$4&lt;=12,SUMIFS('ON Data'!V:V,'ON Data'!$D:$D,$A$4,'ON Data'!$E:$E,2),SUMIFS('ON Data'!V:V,'ON Data'!$E:$E,2))</f>
        <v>6853.13</v>
      </c>
      <c r="K11" s="402">
        <f xml:space="preserve">
IF($A$4&lt;=12,SUMIFS('ON Data'!AO:AO,'ON Data'!$D:$D,$A$4,'ON Data'!$E:$E,2),SUMIFS('ON Data'!AO:AO,'ON Data'!$E:$E,2))</f>
        <v>6762</v>
      </c>
      <c r="L11" s="402">
        <f xml:space="preserve">
IF($A$4&lt;=12,SUMIFS('ON Data'!AQ:AQ,'ON Data'!$D:$D,$A$4,'ON Data'!$E:$E,2),SUMIFS('ON Data'!AQ:AQ,'ON Data'!$E:$E,2))</f>
        <v>4099.25</v>
      </c>
      <c r="M11" s="402">
        <f xml:space="preserve">
IF($A$4&lt;=12,SUMIFS('ON Data'!AT:AT,'ON Data'!$D:$D,$A$4,'ON Data'!$E:$E,2),SUMIFS('ON Data'!AT:AT,'ON Data'!$E:$E,2))</f>
        <v>1842.25</v>
      </c>
      <c r="N11" s="403">
        <f xml:space="preserve">
IF($A$4&lt;=12,SUMIFS('ON Data'!AW:AW,'ON Data'!$D:$D,$A$4,'ON Data'!$E:$E,2),SUMIFS('ON Data'!AW:AW,'ON Data'!$E:$E,2))</f>
        <v>452</v>
      </c>
      <c r="O11" s="489"/>
    </row>
    <row r="12" spans="1:15" x14ac:dyDescent="0.3">
      <c r="A12" s="384" t="s">
        <v>230</v>
      </c>
      <c r="B12" s="401">
        <f xml:space="preserve">
IF($A$4&lt;=12,SUMIFS('ON Data'!F:F,'ON Data'!$D:$D,$A$4,'ON Data'!$E:$E,3),SUMIFS('ON Data'!F:F,'ON Data'!$E:$E,3))</f>
        <v>412.5</v>
      </c>
      <c r="C12" s="402"/>
      <c r="D12" s="402">
        <f xml:space="preserve">
IF($A$4&lt;=12,SUMIFS('ON Data'!J:J,'ON Data'!$D:$D,$A$4,'ON Data'!$E:$E,3),SUMIFS('ON Data'!J:J,'ON Data'!$E:$E,3))</f>
        <v>183.1</v>
      </c>
      <c r="E12" s="402">
        <f xml:space="preserve">
IF($A$4&lt;=12,SUMIFS('ON Data'!K:K,'ON Data'!$D:$D,$A$4,'ON Data'!$E:$E,3),SUMIFS('ON Data'!K:K,'ON Data'!$E:$E,3))</f>
        <v>0</v>
      </c>
      <c r="F12" s="402">
        <f xml:space="preserve">
IF($A$4&lt;=12,SUMIFS('ON Data'!L:L,'ON Data'!$D:$D,$A$4,'ON Data'!$E:$E,3),SUMIFS('ON Data'!L:L,'ON Data'!$E:$E,3))</f>
        <v>229.4</v>
      </c>
      <c r="G12" s="402">
        <f xml:space="preserve">
IF($A$4&lt;=12,SUMIFS('ON Data'!Q:Q,'ON Data'!$D:$D,$A$4,'ON Data'!$E:$E,3),SUMIFS('ON Data'!Q:Q,'ON Data'!$E:$E,3))</f>
        <v>0</v>
      </c>
      <c r="H12" s="402">
        <f xml:space="preserve">
IF($A$4&lt;=12,SUMIFS('ON Data'!R:R,'ON Data'!$D:$D,$A$4,'ON Data'!$E:$E,3),SUMIFS('ON Data'!R:R,'ON Data'!$E:$E,3))</f>
        <v>0</v>
      </c>
      <c r="I12" s="402">
        <f xml:space="preserve">
IF($A$4&lt;=12,SUMIFS('ON Data'!S:S,'ON Data'!$D:$D,$A$4,'ON Data'!$E:$E,3),SUMIFS('ON Data'!S:S,'ON Data'!$E:$E,3))</f>
        <v>0</v>
      </c>
      <c r="J12" s="402">
        <f xml:space="preserve">
IF($A$4&lt;=12,SUMIFS('ON Data'!V:V,'ON Data'!$D:$D,$A$4,'ON Data'!$E:$E,3),SUMIFS('ON Data'!V:V,'ON Data'!$E:$E,3))</f>
        <v>0</v>
      </c>
      <c r="K12" s="402">
        <f xml:space="preserve">
IF($A$4&lt;=12,SUMIFS('ON Data'!AO:AO,'ON Data'!$D:$D,$A$4,'ON Data'!$E:$E,3),SUMIFS('ON Data'!AO:AO,'ON Data'!$E:$E,3))</f>
        <v>0</v>
      </c>
      <c r="L12" s="402">
        <f xml:space="preserve">
IF($A$4&lt;=12,SUMIFS('ON Data'!AQ:AQ,'ON Data'!$D:$D,$A$4,'ON Data'!$E:$E,3),SUMIFS('ON Data'!AQ:AQ,'ON Data'!$E:$E,3))</f>
        <v>0</v>
      </c>
      <c r="M12" s="402">
        <f xml:space="preserve">
IF($A$4&lt;=12,SUMIFS('ON Data'!AT:AT,'ON Data'!$D:$D,$A$4,'ON Data'!$E:$E,3),SUMIFS('ON Data'!AT:AT,'ON Data'!$E:$E,3))</f>
        <v>0</v>
      </c>
      <c r="N12" s="403">
        <f xml:space="preserve">
IF($A$4&lt;=12,SUMIFS('ON Data'!AW:AW,'ON Data'!$D:$D,$A$4,'ON Data'!$E:$E,3),SUMIFS('ON Data'!AW:AW,'ON Data'!$E:$E,3))</f>
        <v>0</v>
      </c>
      <c r="O12" s="489"/>
    </row>
    <row r="13" spans="1:15" x14ac:dyDescent="0.3">
      <c r="A13" s="384" t="s">
        <v>237</v>
      </c>
      <c r="B13" s="401">
        <f xml:space="preserve">
IF($A$4&lt;=12,SUMIFS('ON Data'!F:F,'ON Data'!$D:$D,$A$4,'ON Data'!$E:$E,4),SUMIFS('ON Data'!F:F,'ON Data'!$E:$E,4))</f>
        <v>781.4</v>
      </c>
      <c r="C13" s="402"/>
      <c r="D13" s="402">
        <f xml:space="preserve">
IF($A$4&lt;=12,SUMIFS('ON Data'!J:J,'ON Data'!$D:$D,$A$4,'ON Data'!$E:$E,4),SUMIFS('ON Data'!J:J,'ON Data'!$E:$E,4))</f>
        <v>63.400000000000006</v>
      </c>
      <c r="E13" s="402">
        <f xml:space="preserve">
IF($A$4&lt;=12,SUMIFS('ON Data'!K:K,'ON Data'!$D:$D,$A$4,'ON Data'!$E:$E,4),SUMIFS('ON Data'!K:K,'ON Data'!$E:$E,4))</f>
        <v>0</v>
      </c>
      <c r="F13" s="402">
        <f xml:space="preserve">
IF($A$4&lt;=12,SUMIFS('ON Data'!L:L,'ON Data'!$D:$D,$A$4,'ON Data'!$E:$E,4),SUMIFS('ON Data'!L:L,'ON Data'!$E:$E,4))</f>
        <v>718</v>
      </c>
      <c r="G13" s="402">
        <f xml:space="preserve">
IF($A$4&lt;=12,SUMIFS('ON Data'!Q:Q,'ON Data'!$D:$D,$A$4,'ON Data'!$E:$E,4),SUMIFS('ON Data'!Q:Q,'ON Data'!$E:$E,4))</f>
        <v>0</v>
      </c>
      <c r="H13" s="402">
        <f xml:space="preserve">
IF($A$4&lt;=12,SUMIFS('ON Data'!R:R,'ON Data'!$D:$D,$A$4,'ON Data'!$E:$E,4),SUMIFS('ON Data'!R:R,'ON Data'!$E:$E,4))</f>
        <v>0</v>
      </c>
      <c r="I13" s="402">
        <f xml:space="preserve">
IF($A$4&lt;=12,SUMIFS('ON Data'!S:S,'ON Data'!$D:$D,$A$4,'ON Data'!$E:$E,4),SUMIFS('ON Data'!S:S,'ON Data'!$E:$E,4))</f>
        <v>0</v>
      </c>
      <c r="J13" s="402">
        <f xml:space="preserve">
IF($A$4&lt;=12,SUMIFS('ON Data'!V:V,'ON Data'!$D:$D,$A$4,'ON Data'!$E:$E,4),SUMIFS('ON Data'!V:V,'ON Data'!$E:$E,4))</f>
        <v>0</v>
      </c>
      <c r="K13" s="402">
        <f xml:space="preserve">
IF($A$4&lt;=12,SUMIFS('ON Data'!AO:AO,'ON Data'!$D:$D,$A$4,'ON Data'!$E:$E,4),SUMIFS('ON Data'!AO:AO,'ON Data'!$E:$E,4))</f>
        <v>0</v>
      </c>
      <c r="L13" s="402">
        <f xml:space="preserve">
IF($A$4&lt;=12,SUMIFS('ON Data'!AQ:AQ,'ON Data'!$D:$D,$A$4,'ON Data'!$E:$E,4),SUMIFS('ON Data'!AQ:AQ,'ON Data'!$E:$E,4))</f>
        <v>0</v>
      </c>
      <c r="M13" s="402">
        <f xml:space="preserve">
IF($A$4&lt;=12,SUMIFS('ON Data'!AT:AT,'ON Data'!$D:$D,$A$4,'ON Data'!$E:$E,4),SUMIFS('ON Data'!AT:AT,'ON Data'!$E:$E,4))</f>
        <v>0</v>
      </c>
      <c r="N13" s="403">
        <f xml:space="preserve">
IF($A$4&lt;=12,SUMIFS('ON Data'!AW:AW,'ON Data'!$D:$D,$A$4,'ON Data'!$E:$E,4),SUMIFS('ON Data'!AW:AW,'ON Data'!$E:$E,4))</f>
        <v>0</v>
      </c>
      <c r="O13" s="489"/>
    </row>
    <row r="14" spans="1:15" ht="15" thickBot="1" x14ac:dyDescent="0.35">
      <c r="A14" s="385" t="s">
        <v>231</v>
      </c>
      <c r="B14" s="404">
        <f xml:space="preserve">
IF($A$4&lt;=12,SUMIFS('ON Data'!F:F,'ON Data'!$D:$D,$A$4,'ON Data'!$E:$E,5),SUMIFS('ON Data'!F:F,'ON Data'!$E:$E,5))</f>
        <v>240</v>
      </c>
      <c r="C14" s="405"/>
      <c r="D14" s="405">
        <f xml:space="preserve">
IF($A$4&lt;=12,SUMIFS('ON Data'!J:J,'ON Data'!$D:$D,$A$4,'ON Data'!$E:$E,5),SUMIFS('ON Data'!J:J,'ON Data'!$E:$E,5))</f>
        <v>0</v>
      </c>
      <c r="E14" s="405">
        <f xml:space="preserve">
IF($A$4&lt;=12,SUMIFS('ON Data'!K:K,'ON Data'!$D:$D,$A$4,'ON Data'!$E:$E,5),SUMIFS('ON Data'!K:K,'ON Data'!$E:$E,5))</f>
        <v>0</v>
      </c>
      <c r="F14" s="405">
        <f xml:space="preserve">
IF($A$4&lt;=12,SUMIFS('ON Data'!L:L,'ON Data'!$D:$D,$A$4,'ON Data'!$E:$E,5),SUMIFS('ON Data'!L:L,'ON Data'!$E:$E,5))</f>
        <v>240</v>
      </c>
      <c r="G14" s="405">
        <f xml:space="preserve">
IF($A$4&lt;=12,SUMIFS('ON Data'!Q:Q,'ON Data'!$D:$D,$A$4,'ON Data'!$E:$E,5),SUMIFS('ON Data'!Q:Q,'ON Data'!$E:$E,5))</f>
        <v>0</v>
      </c>
      <c r="H14" s="405">
        <f xml:space="preserve">
IF($A$4&lt;=12,SUMIFS('ON Data'!R:R,'ON Data'!$D:$D,$A$4,'ON Data'!$E:$E,5),SUMIFS('ON Data'!R:R,'ON Data'!$E:$E,5))</f>
        <v>0</v>
      </c>
      <c r="I14" s="405">
        <f xml:space="preserve">
IF($A$4&lt;=12,SUMIFS('ON Data'!S:S,'ON Data'!$D:$D,$A$4,'ON Data'!$E:$E,5),SUMIFS('ON Data'!S:S,'ON Data'!$E:$E,5))</f>
        <v>0</v>
      </c>
      <c r="J14" s="405">
        <f xml:space="preserve">
IF($A$4&lt;=12,SUMIFS('ON Data'!V:V,'ON Data'!$D:$D,$A$4,'ON Data'!$E:$E,5),SUMIFS('ON Data'!V:V,'ON Data'!$E:$E,5))</f>
        <v>0</v>
      </c>
      <c r="K14" s="405">
        <f xml:space="preserve">
IF($A$4&lt;=12,SUMIFS('ON Data'!AO:AO,'ON Data'!$D:$D,$A$4,'ON Data'!$E:$E,5),SUMIFS('ON Data'!AO:AO,'ON Data'!$E:$E,5))</f>
        <v>0</v>
      </c>
      <c r="L14" s="405">
        <f xml:space="preserve">
IF($A$4&lt;=12,SUMIFS('ON Data'!AQ:AQ,'ON Data'!$D:$D,$A$4,'ON Data'!$E:$E,5),SUMIFS('ON Data'!AQ:AQ,'ON Data'!$E:$E,5))</f>
        <v>0</v>
      </c>
      <c r="M14" s="405">
        <f xml:space="preserve">
IF($A$4&lt;=12,SUMIFS('ON Data'!AT:AT,'ON Data'!$D:$D,$A$4,'ON Data'!$E:$E,5),SUMIFS('ON Data'!AT:AT,'ON Data'!$E:$E,5))</f>
        <v>0</v>
      </c>
      <c r="N14" s="406">
        <f xml:space="preserve">
IF($A$4&lt;=12,SUMIFS('ON Data'!AW:AW,'ON Data'!$D:$D,$A$4,'ON Data'!$E:$E,5),SUMIFS('ON Data'!AW:AW,'ON Data'!$E:$E,5))</f>
        <v>0</v>
      </c>
      <c r="O14" s="489"/>
    </row>
    <row r="15" spans="1:15" x14ac:dyDescent="0.3">
      <c r="A15" s="282" t="s">
        <v>241</v>
      </c>
      <c r="B15" s="407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9"/>
      <c r="O15" s="489"/>
    </row>
    <row r="16" spans="1:15" x14ac:dyDescent="0.3">
      <c r="A16" s="386" t="s">
        <v>232</v>
      </c>
      <c r="B16" s="401">
        <f xml:space="preserve">
IF($A$4&lt;=12,SUMIFS('ON Data'!F:F,'ON Data'!$D:$D,$A$4,'ON Data'!$E:$E,7),SUMIFS('ON Data'!F:F,'ON Data'!$E:$E,7))</f>
        <v>0</v>
      </c>
      <c r="C16" s="402"/>
      <c r="D16" s="402">
        <f xml:space="preserve">
IF($A$4&lt;=12,SUMIFS('ON Data'!J:J,'ON Data'!$D:$D,$A$4,'ON Data'!$E:$E,7),SUMIFS('ON Data'!J:J,'ON Data'!$E:$E,7))</f>
        <v>0</v>
      </c>
      <c r="E16" s="402">
        <f xml:space="preserve">
IF($A$4&lt;=12,SUMIFS('ON Data'!K:K,'ON Data'!$D:$D,$A$4,'ON Data'!$E:$E,7),SUMIFS('ON Data'!K:K,'ON Data'!$E:$E,7))</f>
        <v>0</v>
      </c>
      <c r="F16" s="402">
        <f xml:space="preserve">
IF($A$4&lt;=12,SUMIFS('ON Data'!L:L,'ON Data'!$D:$D,$A$4,'ON Data'!$E:$E,7),SUMIFS('ON Data'!L:L,'ON Data'!$E:$E,7))</f>
        <v>0</v>
      </c>
      <c r="G16" s="402">
        <f xml:space="preserve">
IF($A$4&lt;=12,SUMIFS('ON Data'!Q:Q,'ON Data'!$D:$D,$A$4,'ON Data'!$E:$E,7),SUMIFS('ON Data'!Q:Q,'ON Data'!$E:$E,7))</f>
        <v>0</v>
      </c>
      <c r="H16" s="402">
        <f xml:space="preserve">
IF($A$4&lt;=12,SUMIFS('ON Data'!R:R,'ON Data'!$D:$D,$A$4,'ON Data'!$E:$E,7),SUMIFS('ON Data'!R:R,'ON Data'!$E:$E,7))</f>
        <v>0</v>
      </c>
      <c r="I16" s="402">
        <f xml:space="preserve">
IF($A$4&lt;=12,SUMIFS('ON Data'!S:S,'ON Data'!$D:$D,$A$4,'ON Data'!$E:$E,7),SUMIFS('ON Data'!S:S,'ON Data'!$E:$E,7))</f>
        <v>0</v>
      </c>
      <c r="J16" s="402">
        <f xml:space="preserve">
IF($A$4&lt;=12,SUMIFS('ON Data'!V:V,'ON Data'!$D:$D,$A$4,'ON Data'!$E:$E,7),SUMIFS('ON Data'!V:V,'ON Data'!$E:$E,7))</f>
        <v>0</v>
      </c>
      <c r="K16" s="402">
        <f xml:space="preserve">
IF($A$4&lt;=12,SUMIFS('ON Data'!AO:AO,'ON Data'!$D:$D,$A$4,'ON Data'!$E:$E,7),SUMIFS('ON Data'!AO:AO,'ON Data'!$E:$E,7))</f>
        <v>0</v>
      </c>
      <c r="L16" s="402">
        <f xml:space="preserve">
IF($A$4&lt;=12,SUMIFS('ON Data'!AQ:AQ,'ON Data'!$D:$D,$A$4,'ON Data'!$E:$E,7),SUMIFS('ON Data'!AQ:AQ,'ON Data'!$E:$E,7))</f>
        <v>0</v>
      </c>
      <c r="M16" s="402">
        <f xml:space="preserve">
IF($A$4&lt;=12,SUMIFS('ON Data'!AT:AT,'ON Data'!$D:$D,$A$4,'ON Data'!$E:$E,7),SUMIFS('ON Data'!AT:AT,'ON Data'!$E:$E,7))</f>
        <v>0</v>
      </c>
      <c r="N16" s="403">
        <f xml:space="preserve">
IF($A$4&lt;=12,SUMIFS('ON Data'!AW:AW,'ON Data'!$D:$D,$A$4,'ON Data'!$E:$E,7),SUMIFS('ON Data'!AW:AW,'ON Data'!$E:$E,7))</f>
        <v>0</v>
      </c>
      <c r="O16" s="489"/>
    </row>
    <row r="17" spans="1:46" x14ac:dyDescent="0.3">
      <c r="A17" s="386" t="s">
        <v>233</v>
      </c>
      <c r="B17" s="401">
        <f xml:space="preserve">
IF($A$4&lt;=12,SUMIFS('ON Data'!F:F,'ON Data'!$D:$D,$A$4,'ON Data'!$E:$E,8),SUMIFS('ON Data'!F:F,'ON Data'!$E:$E,8))</f>
        <v>0</v>
      </c>
      <c r="C17" s="402"/>
      <c r="D17" s="402">
        <f xml:space="preserve">
IF($A$4&lt;=12,SUMIFS('ON Data'!J:J,'ON Data'!$D:$D,$A$4,'ON Data'!$E:$E,8),SUMIFS('ON Data'!J:J,'ON Data'!$E:$E,8))</f>
        <v>0</v>
      </c>
      <c r="E17" s="402">
        <f xml:space="preserve">
IF($A$4&lt;=12,SUMIFS('ON Data'!K:K,'ON Data'!$D:$D,$A$4,'ON Data'!$E:$E,8),SUMIFS('ON Data'!K:K,'ON Data'!$E:$E,8))</f>
        <v>0</v>
      </c>
      <c r="F17" s="402">
        <f xml:space="preserve">
IF($A$4&lt;=12,SUMIFS('ON Data'!L:L,'ON Data'!$D:$D,$A$4,'ON Data'!$E:$E,8),SUMIFS('ON Data'!L:L,'ON Data'!$E:$E,8))</f>
        <v>0</v>
      </c>
      <c r="G17" s="402">
        <f xml:space="preserve">
IF($A$4&lt;=12,SUMIFS('ON Data'!Q:Q,'ON Data'!$D:$D,$A$4,'ON Data'!$E:$E,8),SUMIFS('ON Data'!Q:Q,'ON Data'!$E:$E,8))</f>
        <v>0</v>
      </c>
      <c r="H17" s="402">
        <f xml:space="preserve">
IF($A$4&lt;=12,SUMIFS('ON Data'!R:R,'ON Data'!$D:$D,$A$4,'ON Data'!$E:$E,8),SUMIFS('ON Data'!R:R,'ON Data'!$E:$E,8))</f>
        <v>0</v>
      </c>
      <c r="I17" s="402">
        <f xml:space="preserve">
IF($A$4&lt;=12,SUMIFS('ON Data'!S:S,'ON Data'!$D:$D,$A$4,'ON Data'!$E:$E,8),SUMIFS('ON Data'!S:S,'ON Data'!$E:$E,8))</f>
        <v>0</v>
      </c>
      <c r="J17" s="402">
        <f xml:space="preserve">
IF($A$4&lt;=12,SUMIFS('ON Data'!V:V,'ON Data'!$D:$D,$A$4,'ON Data'!$E:$E,8),SUMIFS('ON Data'!V:V,'ON Data'!$E:$E,8))</f>
        <v>0</v>
      </c>
      <c r="K17" s="402">
        <f xml:space="preserve">
IF($A$4&lt;=12,SUMIFS('ON Data'!AO:AO,'ON Data'!$D:$D,$A$4,'ON Data'!$E:$E,8),SUMIFS('ON Data'!AO:AO,'ON Data'!$E:$E,8))</f>
        <v>0</v>
      </c>
      <c r="L17" s="402">
        <f xml:space="preserve">
IF($A$4&lt;=12,SUMIFS('ON Data'!AQ:AQ,'ON Data'!$D:$D,$A$4,'ON Data'!$E:$E,8),SUMIFS('ON Data'!AQ:AQ,'ON Data'!$E:$E,8))</f>
        <v>0</v>
      </c>
      <c r="M17" s="402">
        <f xml:space="preserve">
IF($A$4&lt;=12,SUMIFS('ON Data'!AT:AT,'ON Data'!$D:$D,$A$4,'ON Data'!$E:$E,8),SUMIFS('ON Data'!AT:AT,'ON Data'!$E:$E,8))</f>
        <v>0</v>
      </c>
      <c r="N17" s="403">
        <f xml:space="preserve">
IF($A$4&lt;=12,SUMIFS('ON Data'!AW:AW,'ON Data'!$D:$D,$A$4,'ON Data'!$E:$E,8),SUMIFS('ON Data'!AW:AW,'ON Data'!$E:$E,8))</f>
        <v>0</v>
      </c>
      <c r="O17" s="489"/>
    </row>
    <row r="18" spans="1:46" x14ac:dyDescent="0.3">
      <c r="A18" s="386" t="s">
        <v>234</v>
      </c>
      <c r="B18" s="401">
        <f xml:space="preserve">
B19-B16-B17</f>
        <v>62956</v>
      </c>
      <c r="C18" s="402"/>
      <c r="D18" s="402">
        <f t="shared" ref="D18:F18" si="0" xml:space="preserve">
D19-D16-D17</f>
        <v>22648</v>
      </c>
      <c r="E18" s="402">
        <f t="shared" si="0"/>
        <v>0</v>
      </c>
      <c r="F18" s="402">
        <f t="shared" si="0"/>
        <v>10000</v>
      </c>
      <c r="G18" s="402">
        <f t="shared" ref="G18:K18" si="1" xml:space="preserve">
G19-G16-G17</f>
        <v>9200</v>
      </c>
      <c r="H18" s="402">
        <f t="shared" si="1"/>
        <v>5264</v>
      </c>
      <c r="I18" s="402">
        <f t="shared" si="1"/>
        <v>0</v>
      </c>
      <c r="J18" s="402">
        <f t="shared" si="1"/>
        <v>7844</v>
      </c>
      <c r="K18" s="402">
        <f t="shared" si="1"/>
        <v>8000</v>
      </c>
      <c r="L18" s="402">
        <f t="shared" ref="L18:N18" si="2" xml:space="preserve">
L19-L16-L17</f>
        <v>0</v>
      </c>
      <c r="M18" s="402">
        <f t="shared" si="2"/>
        <v>0</v>
      </c>
      <c r="N18" s="403">
        <f t="shared" si="2"/>
        <v>0</v>
      </c>
      <c r="O18" s="489"/>
    </row>
    <row r="19" spans="1:46" ht="15" thickBot="1" x14ac:dyDescent="0.35">
      <c r="A19" s="387" t="s">
        <v>235</v>
      </c>
      <c r="B19" s="410">
        <f xml:space="preserve">
IF($A$4&lt;=12,SUMIFS('ON Data'!F:F,'ON Data'!$D:$D,$A$4,'ON Data'!$E:$E,9),SUMIFS('ON Data'!F:F,'ON Data'!$E:$E,9))</f>
        <v>62956</v>
      </c>
      <c r="C19" s="411"/>
      <c r="D19" s="411">
        <f xml:space="preserve">
IF($A$4&lt;=12,SUMIFS('ON Data'!J:J,'ON Data'!$D:$D,$A$4,'ON Data'!$E:$E,9),SUMIFS('ON Data'!J:J,'ON Data'!$E:$E,9))</f>
        <v>22648</v>
      </c>
      <c r="E19" s="411">
        <f xml:space="preserve">
IF($A$4&lt;=12,SUMIFS('ON Data'!K:K,'ON Data'!$D:$D,$A$4,'ON Data'!$E:$E,9),SUMIFS('ON Data'!K:K,'ON Data'!$E:$E,9))</f>
        <v>0</v>
      </c>
      <c r="F19" s="411">
        <f xml:space="preserve">
IF($A$4&lt;=12,SUMIFS('ON Data'!L:L,'ON Data'!$D:$D,$A$4,'ON Data'!$E:$E,9),SUMIFS('ON Data'!L:L,'ON Data'!$E:$E,9))</f>
        <v>10000</v>
      </c>
      <c r="G19" s="411">
        <f xml:space="preserve">
IF($A$4&lt;=12,SUMIFS('ON Data'!Q:Q,'ON Data'!$D:$D,$A$4,'ON Data'!$E:$E,9),SUMIFS('ON Data'!Q:Q,'ON Data'!$E:$E,9))</f>
        <v>9200</v>
      </c>
      <c r="H19" s="411">
        <f xml:space="preserve">
IF($A$4&lt;=12,SUMIFS('ON Data'!R:R,'ON Data'!$D:$D,$A$4,'ON Data'!$E:$E,9),SUMIFS('ON Data'!R:R,'ON Data'!$E:$E,9))</f>
        <v>5264</v>
      </c>
      <c r="I19" s="411">
        <f xml:space="preserve">
IF($A$4&lt;=12,SUMIFS('ON Data'!S:S,'ON Data'!$D:$D,$A$4,'ON Data'!$E:$E,9),SUMIFS('ON Data'!S:S,'ON Data'!$E:$E,9))</f>
        <v>0</v>
      </c>
      <c r="J19" s="411">
        <f xml:space="preserve">
IF($A$4&lt;=12,SUMIFS('ON Data'!V:V,'ON Data'!$D:$D,$A$4,'ON Data'!$E:$E,9),SUMIFS('ON Data'!V:V,'ON Data'!$E:$E,9))</f>
        <v>7844</v>
      </c>
      <c r="K19" s="411">
        <f xml:space="preserve">
IF($A$4&lt;=12,SUMIFS('ON Data'!AO:AO,'ON Data'!$D:$D,$A$4,'ON Data'!$E:$E,9),SUMIFS('ON Data'!AO:AO,'ON Data'!$E:$E,9))</f>
        <v>8000</v>
      </c>
      <c r="L19" s="411">
        <f xml:space="preserve">
IF($A$4&lt;=12,SUMIFS('ON Data'!AQ:AQ,'ON Data'!$D:$D,$A$4,'ON Data'!$E:$E,9),SUMIFS('ON Data'!AQ:AQ,'ON Data'!$E:$E,9))</f>
        <v>0</v>
      </c>
      <c r="M19" s="411">
        <f xml:space="preserve">
IF($A$4&lt;=12,SUMIFS('ON Data'!AT:AT,'ON Data'!$D:$D,$A$4,'ON Data'!$E:$E,9),SUMIFS('ON Data'!AT:AT,'ON Data'!$E:$E,9))</f>
        <v>0</v>
      </c>
      <c r="N19" s="412">
        <f xml:space="preserve">
IF($A$4&lt;=12,SUMIFS('ON Data'!AW:AW,'ON Data'!$D:$D,$A$4,'ON Data'!$E:$E,9),SUMIFS('ON Data'!AW:AW,'ON Data'!$E:$E,9))</f>
        <v>0</v>
      </c>
      <c r="O19" s="489"/>
    </row>
    <row r="20" spans="1:46" ht="15" collapsed="1" thickBot="1" x14ac:dyDescent="0.35">
      <c r="A20" s="388" t="s">
        <v>94</v>
      </c>
      <c r="B20" s="528">
        <f xml:space="preserve">
IF($A$4&lt;=12,SUMIFS('ON Data'!F:F,'ON Data'!$D:$D,$A$4,'ON Data'!$E:$E,6),SUMIFS('ON Data'!F:F,'ON Data'!$E:$E,6))</f>
        <v>11067744</v>
      </c>
      <c r="C20" s="513"/>
      <c r="D20" s="513">
        <f xml:space="preserve">
IF($A$4&lt;=12,SUMIFS('ON Data'!J:J,'ON Data'!$D:$D,$A$4,'ON Data'!$E:$E,6),SUMIFS('ON Data'!J:J,'ON Data'!$E:$E,6))</f>
        <v>463780</v>
      </c>
      <c r="E20" s="513">
        <f xml:space="preserve">
IF($A$4&lt;=12,SUMIFS('ON Data'!K:K,'ON Data'!$D:$D,$A$4,'ON Data'!$E:$E,6),SUMIFS('ON Data'!K:K,'ON Data'!$E:$E,6))</f>
        <v>116548</v>
      </c>
      <c r="F20" s="513">
        <f xml:space="preserve">
IF($A$4&lt;=12,SUMIFS('ON Data'!L:L,'ON Data'!$D:$D,$A$4,'ON Data'!$E:$E,6),SUMIFS('ON Data'!L:L,'ON Data'!$E:$E,6))</f>
        <v>3804839</v>
      </c>
      <c r="G20" s="513">
        <f xml:space="preserve">
IF($A$4&lt;=12,SUMIFS('ON Data'!Q:Q,'ON Data'!$D:$D,$A$4,'ON Data'!$E:$E,6),SUMIFS('ON Data'!Q:Q,'ON Data'!$E:$E,6))</f>
        <v>1866390</v>
      </c>
      <c r="H20" s="513">
        <f xml:space="preserve">
IF($A$4&lt;=12,SUMIFS('ON Data'!R:R,'ON Data'!$D:$D,$A$4,'ON Data'!$E:$E,6),SUMIFS('ON Data'!R:R,'ON Data'!$E:$E,6))</f>
        <v>804245</v>
      </c>
      <c r="I20" s="513">
        <f xml:space="preserve">
IF($A$4&lt;=12,SUMIFS('ON Data'!S:S,'ON Data'!$D:$D,$A$4,'ON Data'!$E:$E,6),SUMIFS('ON Data'!S:S,'ON Data'!$E:$E,6))</f>
        <v>455617</v>
      </c>
      <c r="J20" s="513">
        <f xml:space="preserve">
IF($A$4&lt;=12,SUMIFS('ON Data'!V:V,'ON Data'!$D:$D,$A$4,'ON Data'!$E:$E,6),SUMIFS('ON Data'!V:V,'ON Data'!$E:$E,6))</f>
        <v>1374134</v>
      </c>
      <c r="K20" s="513">
        <f xml:space="preserve">
IF($A$4&lt;=12,SUMIFS('ON Data'!AO:AO,'ON Data'!$D:$D,$A$4,'ON Data'!$E:$E,6),SUMIFS('ON Data'!AO:AO,'ON Data'!$E:$E,6))</f>
        <v>955912</v>
      </c>
      <c r="L20" s="513">
        <f xml:space="preserve">
IF($A$4&lt;=12,SUMIFS('ON Data'!AQ:AQ,'ON Data'!$D:$D,$A$4,'ON Data'!$E:$E,6),SUMIFS('ON Data'!AQ:AQ,'ON Data'!$E:$E,6))</f>
        <v>551084</v>
      </c>
      <c r="M20" s="513">
        <f xml:space="preserve">
IF($A$4&lt;=12,SUMIFS('ON Data'!AT:AT,'ON Data'!$D:$D,$A$4,'ON Data'!$E:$E,6),SUMIFS('ON Data'!AT:AT,'ON Data'!$E:$E,6))</f>
        <v>236669</v>
      </c>
      <c r="N20" s="514">
        <f xml:space="preserve">
IF($A$4&lt;=12,SUMIFS('ON Data'!AW:AW,'ON Data'!$D:$D,$A$4,'ON Data'!$E:$E,6),SUMIFS('ON Data'!AW:AW,'ON Data'!$E:$E,6))</f>
        <v>86486</v>
      </c>
      <c r="O20" s="489"/>
    </row>
    <row r="21" spans="1:46" ht="15" hidden="1" outlineLevel="1" thickBot="1" x14ac:dyDescent="0.35">
      <c r="A21" s="381" t="s">
        <v>131</v>
      </c>
      <c r="B21" s="529">
        <f xml:space="preserve">
IF($A$4&lt;=12,SUMIFS('ON Data'!F:F,'ON Data'!$D:$D,$A$4,'ON Data'!$E:$E,12),SUMIFS('ON Data'!F:F,'ON Data'!$E:$E,12))</f>
        <v>0</v>
      </c>
      <c r="C21" s="511"/>
      <c r="D21" s="511">
        <f xml:space="preserve">
IF($A$4&lt;=12,SUMIFS('ON Data'!J:J,'ON Data'!$D:$D,$A$4,'ON Data'!$E:$E,12),SUMIFS('ON Data'!J:J,'ON Data'!$E:$E,12))</f>
        <v>0</v>
      </c>
      <c r="E21" s="511">
        <f xml:space="preserve">
IF($A$4&lt;=12,SUMIFS('ON Data'!K:K,'ON Data'!$D:$D,$A$4,'ON Data'!$E:$E,12),SUMIFS('ON Data'!K:K,'ON Data'!$E:$E,12))</f>
        <v>0</v>
      </c>
      <c r="F21" s="511">
        <f xml:space="preserve">
IF($A$4&lt;=12,SUMIFS('ON Data'!L:L,'ON Data'!$D:$D,$A$4,'ON Data'!$E:$E,12),SUMIFS('ON Data'!L:L,'ON Data'!$E:$E,12))</f>
        <v>0</v>
      </c>
      <c r="G21" s="511">
        <f xml:space="preserve">
IF($A$4&lt;=12,SUMIFS('ON Data'!Q:Q,'ON Data'!$D:$D,$A$4,'ON Data'!$E:$E,12),SUMIFS('ON Data'!Q:Q,'ON Data'!$E:$E,12))</f>
        <v>0</v>
      </c>
      <c r="H21" s="511">
        <f xml:space="preserve">
IF($A$4&lt;=12,SUMIFS('ON Data'!R:R,'ON Data'!$D:$D,$A$4,'ON Data'!$E:$E,12),SUMIFS('ON Data'!R:R,'ON Data'!$E:$E,12))</f>
        <v>0</v>
      </c>
      <c r="I21" s="511">
        <f xml:space="preserve">
IF($A$4&lt;=12,SUMIFS('ON Data'!S:S,'ON Data'!$D:$D,$A$4,'ON Data'!$E:$E,12),SUMIFS('ON Data'!S:S,'ON Data'!$E:$E,12))</f>
        <v>0</v>
      </c>
      <c r="J21" s="511">
        <f xml:space="preserve">
IF($A$4&lt;=12,SUMIFS('ON Data'!V:V,'ON Data'!$D:$D,$A$4,'ON Data'!$E:$E,12),SUMIFS('ON Data'!V:V,'ON Data'!$E:$E,12))</f>
        <v>0</v>
      </c>
      <c r="K21" s="511">
        <f xml:space="preserve">
IF($A$4&lt;=12,SUMIFS('ON Data'!AO:AO,'ON Data'!$D:$D,$A$4,'ON Data'!$E:$E,12),SUMIFS('ON Data'!AO:AO,'ON Data'!$E:$E,12))</f>
        <v>0</v>
      </c>
      <c r="L21" s="511">
        <f xml:space="preserve">
IF($A$4&lt;=12,SUMIFS('ON Data'!AQ:AQ,'ON Data'!$D:$D,$A$4,'ON Data'!$E:$E,12),SUMIFS('ON Data'!AQ:AQ,'ON Data'!$E:$E,12))</f>
        <v>0</v>
      </c>
      <c r="M21" s="511"/>
      <c r="N21" s="512"/>
      <c r="O21" s="489"/>
    </row>
    <row r="22" spans="1:46" ht="15" hidden="1" outlineLevel="1" thickBot="1" x14ac:dyDescent="0.35">
      <c r="A22" s="381" t="s">
        <v>96</v>
      </c>
      <c r="B22" s="530" t="str">
        <f xml:space="preserve">
IF(OR(B21="",B21=0),"",B20/B21)</f>
        <v/>
      </c>
      <c r="C22" s="457"/>
      <c r="D22" s="457" t="str">
        <f t="shared" ref="D22:F22" si="3" xml:space="preserve">
IF(OR(D21="",D21=0),"",D20/D21)</f>
        <v/>
      </c>
      <c r="E22" s="457" t="str">
        <f t="shared" si="3"/>
        <v/>
      </c>
      <c r="F22" s="457" t="str">
        <f t="shared" si="3"/>
        <v/>
      </c>
      <c r="G22" s="457" t="str">
        <f t="shared" ref="G22:L22" si="4" xml:space="preserve">
IF(OR(G21="",G21=0),"",G20/G21)</f>
        <v/>
      </c>
      <c r="H22" s="457" t="str">
        <f t="shared" si="4"/>
        <v/>
      </c>
      <c r="I22" s="457" t="str">
        <f t="shared" si="4"/>
        <v/>
      </c>
      <c r="J22" s="457" t="str">
        <f t="shared" si="4"/>
        <v/>
      </c>
      <c r="K22" s="457" t="str">
        <f t="shared" si="4"/>
        <v/>
      </c>
      <c r="L22" s="457" t="str">
        <f t="shared" si="4"/>
        <v/>
      </c>
      <c r="M22" s="457"/>
      <c r="N22" s="458"/>
      <c r="O22" s="489"/>
    </row>
    <row r="23" spans="1:46" ht="15" hidden="1" outlineLevel="1" thickBot="1" x14ac:dyDescent="0.35">
      <c r="A23" s="389" t="s">
        <v>69</v>
      </c>
      <c r="B23" s="531">
        <f xml:space="preserve">
IF(B21="","",B20-B21)</f>
        <v>11067744</v>
      </c>
      <c r="C23" s="405"/>
      <c r="D23" s="405">
        <f t="shared" ref="D23:F23" si="5" xml:space="preserve">
IF(D21="","",D20-D21)</f>
        <v>463780</v>
      </c>
      <c r="E23" s="405">
        <f t="shared" si="5"/>
        <v>116548</v>
      </c>
      <c r="F23" s="405">
        <f t="shared" si="5"/>
        <v>3804839</v>
      </c>
      <c r="G23" s="405">
        <f t="shared" ref="G23:L23" si="6" xml:space="preserve">
IF(G21="","",G20-G21)</f>
        <v>1866390</v>
      </c>
      <c r="H23" s="405">
        <f t="shared" si="6"/>
        <v>804245</v>
      </c>
      <c r="I23" s="405">
        <f t="shared" si="6"/>
        <v>455617</v>
      </c>
      <c r="J23" s="405">
        <f t="shared" si="6"/>
        <v>1374134</v>
      </c>
      <c r="K23" s="405">
        <f t="shared" si="6"/>
        <v>955912</v>
      </c>
      <c r="L23" s="405">
        <f t="shared" si="6"/>
        <v>551084</v>
      </c>
      <c r="M23" s="405"/>
      <c r="N23" s="406"/>
      <c r="O23" s="489"/>
    </row>
    <row r="24" spans="1:46" x14ac:dyDescent="0.3">
      <c r="A24" s="383" t="s">
        <v>236</v>
      </c>
      <c r="B24" s="426" t="s">
        <v>3</v>
      </c>
      <c r="C24" s="525" t="s">
        <v>318</v>
      </c>
      <c r="D24" s="526" t="s">
        <v>319</v>
      </c>
      <c r="E24" s="526" t="s">
        <v>322</v>
      </c>
      <c r="F24" s="527" t="s">
        <v>247</v>
      </c>
      <c r="AT24" s="489"/>
    </row>
    <row r="25" spans="1:46" x14ac:dyDescent="0.3">
      <c r="A25" s="384" t="s">
        <v>94</v>
      </c>
      <c r="B25" s="401">
        <f xml:space="preserve">
SUM(C25:F25)</f>
        <v>44666</v>
      </c>
      <c r="C25" s="516">
        <f xml:space="preserve">
IF($A$4&lt;=12,SUMIFS('ON Data'!$G:$G,'ON Data'!$D:$D,$A$4,'ON Data'!$E:$E,10),SUMIFS('ON Data'!$G:$G,'ON Data'!$E:$E,10))</f>
        <v>11900</v>
      </c>
      <c r="D25" s="517">
        <f xml:space="preserve">
IF($A$4&lt;=12,SUMIFS('ON Data'!$J:$J,'ON Data'!$D:$D,$A$4,'ON Data'!$E:$E,10),SUMIFS('ON Data'!$J:$J,'ON Data'!$E:$E,10))</f>
        <v>0</v>
      </c>
      <c r="E25" s="517">
        <f xml:space="preserve">
IF($A$4&lt;=12,SUMIFS('ON Data'!$H:$H,'ON Data'!$D:$D,$A$4,'ON Data'!$E:$E,10),SUMIFS('ON Data'!$H:$H,'ON Data'!$E:$E,10))</f>
        <v>32766</v>
      </c>
      <c r="F25" s="518">
        <f xml:space="preserve">
IF($A$4&lt;=12,SUMIFS('ON Data'!$I:$I,'ON Data'!$D:$D,$A$4,'ON Data'!$E:$E,10),SUMIFS('ON Data'!$I:$I,'ON Data'!$E:$E,10))</f>
        <v>0</v>
      </c>
    </row>
    <row r="26" spans="1:46" x14ac:dyDescent="0.3">
      <c r="A26" s="390" t="s">
        <v>246</v>
      </c>
      <c r="B26" s="410">
        <f xml:space="preserve">
SUM(C26:F26)</f>
        <v>28252.039460846852</v>
      </c>
      <c r="C26" s="516">
        <f xml:space="preserve">
IF($A$4&lt;=12,SUMIFS('ON Data'!$G:$G,'ON Data'!$D:$D,$A$4,'ON Data'!$E:$E,11),SUMIFS('ON Data'!$G:$G,'ON Data'!$E:$E,11))</f>
        <v>16377.039460846852</v>
      </c>
      <c r="D26" s="517">
        <f xml:space="preserve">
IF($A$4&lt;=12,SUMIFS('ON Data'!$J:$J,'ON Data'!$D:$D,$A$4,'ON Data'!$E:$E,11),SUMIFS('ON Data'!$J:$J,'ON Data'!$E:$E,11))</f>
        <v>625</v>
      </c>
      <c r="E26" s="517">
        <f xml:space="preserve">
IF($A$4&lt;=12,SUMIFS('ON Data'!$H:$H,'ON Data'!$D:$D,$A$4,'ON Data'!$E:$E,11),SUMIFS('ON Data'!$H:$H,'ON Data'!$E:$E,11))</f>
        <v>11250</v>
      </c>
      <c r="F26" s="518">
        <f xml:space="preserve">
IF($A$4&lt;=12,SUMIFS('ON Data'!$I:$I,'ON Data'!$D:$D,$A$4,'ON Data'!$E:$E,11),SUMIFS('ON Data'!$I:$I,'ON Data'!$E:$E,11))</f>
        <v>0</v>
      </c>
    </row>
    <row r="27" spans="1:46" x14ac:dyDescent="0.3">
      <c r="A27" s="390" t="s">
        <v>96</v>
      </c>
      <c r="B27" s="427">
        <f xml:space="preserve">
IF(B26=0,0,B25/B26)</f>
        <v>1.5809832087308411</v>
      </c>
      <c r="C27" s="519">
        <f xml:space="preserve">
IF(C26=0,0,C25/C26)</f>
        <v>0.72662705786657822</v>
      </c>
      <c r="D27" s="520">
        <f t="shared" ref="D27:E27" si="7" xml:space="preserve">
IF(D26=0,0,D25/D26)</f>
        <v>0</v>
      </c>
      <c r="E27" s="520">
        <f t="shared" si="7"/>
        <v>2.9125333333333332</v>
      </c>
      <c r="F27" s="521">
        <f xml:space="preserve">
IF(F26=0,0,F25/F26)</f>
        <v>0</v>
      </c>
    </row>
    <row r="28" spans="1:46" ht="15" thickBot="1" x14ac:dyDescent="0.35">
      <c r="A28" s="390" t="s">
        <v>245</v>
      </c>
      <c r="B28" s="410">
        <f xml:space="preserve">
SUM(C28:F28)</f>
        <v>-16413.960539153148</v>
      </c>
      <c r="C28" s="522">
        <f xml:space="preserve">
C26-C25</f>
        <v>4477.0394608468523</v>
      </c>
      <c r="D28" s="523">
        <f t="shared" ref="D28:E28" si="8" xml:space="preserve">
D26-D25</f>
        <v>625</v>
      </c>
      <c r="E28" s="523">
        <f t="shared" si="8"/>
        <v>-21516</v>
      </c>
      <c r="F28" s="524">
        <f xml:space="preserve">
F26-F25</f>
        <v>0</v>
      </c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9"/>
      <c r="AS28" s="489"/>
    </row>
    <row r="29" spans="1:46" x14ac:dyDescent="0.3">
      <c r="A29" s="391"/>
      <c r="B29" s="391"/>
      <c r="C29" s="392"/>
      <c r="D29" s="391"/>
      <c r="E29" s="391"/>
      <c r="F29" s="391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3" t="s">
        <v>240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</row>
    <row r="33" spans="1:1" x14ac:dyDescent="0.3">
      <c r="A33" s="425" t="s">
        <v>314</v>
      </c>
    </row>
    <row r="34" spans="1:1" x14ac:dyDescent="0.3">
      <c r="A34" s="425" t="s">
        <v>315</v>
      </c>
    </row>
    <row r="35" spans="1:1" x14ac:dyDescent="0.3">
      <c r="A35" s="425" t="s">
        <v>316</v>
      </c>
    </row>
    <row r="36" spans="1:1" x14ac:dyDescent="0.3">
      <c r="A36" s="425" t="s">
        <v>317</v>
      </c>
    </row>
    <row r="37" spans="1:1" x14ac:dyDescent="0.3">
      <c r="A37" s="42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N22">
    <cfRule type="cellIs" dxfId="28" priority="15" operator="greaterThan">
      <formula>1</formula>
    </cfRule>
  </conditionalFormatting>
  <conditionalFormatting sqref="B23:N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0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5228</v>
      </c>
    </row>
    <row r="2" spans="1:49" x14ac:dyDescent="0.3">
      <c r="A2" s="374" t="s">
        <v>323</v>
      </c>
    </row>
    <row r="3" spans="1:49" x14ac:dyDescent="0.3">
      <c r="A3" s="370" t="s">
        <v>212</v>
      </c>
      <c r="B3" s="395">
        <v>2017</v>
      </c>
      <c r="D3" s="371">
        <f>MAX(D5:D1048576)</f>
        <v>3</v>
      </c>
      <c r="F3" s="371">
        <f>SUMIF($E5:$E1048576,"&lt;10",F5:F1048576)</f>
        <v>11179851.629999999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354403.20000000007</v>
      </c>
      <c r="J3" s="371">
        <f t="shared" si="0"/>
        <v>488284</v>
      </c>
      <c r="K3" s="371">
        <f t="shared" si="0"/>
        <v>116958.8</v>
      </c>
      <c r="L3" s="371">
        <f t="shared" si="0"/>
        <v>3824295.5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1884962.5</v>
      </c>
      <c r="R3" s="371">
        <f t="shared" si="0"/>
        <v>813176</v>
      </c>
      <c r="S3" s="371">
        <f t="shared" si="0"/>
        <v>457505</v>
      </c>
      <c r="T3" s="371">
        <f t="shared" si="0"/>
        <v>0</v>
      </c>
      <c r="U3" s="371">
        <f t="shared" si="0"/>
        <v>0</v>
      </c>
      <c r="V3" s="371">
        <f t="shared" si="0"/>
        <v>1388874.13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970718</v>
      </c>
      <c r="AP3" s="371">
        <f t="shared" si="0"/>
        <v>0</v>
      </c>
      <c r="AQ3" s="371">
        <f t="shared" si="0"/>
        <v>555210.25</v>
      </c>
      <c r="AR3" s="371">
        <f t="shared" si="0"/>
        <v>0</v>
      </c>
      <c r="AS3" s="371">
        <f t="shared" si="0"/>
        <v>0</v>
      </c>
      <c r="AT3" s="371">
        <f t="shared" si="0"/>
        <v>238523.25</v>
      </c>
      <c r="AU3" s="371">
        <f t="shared" si="0"/>
        <v>0</v>
      </c>
      <c r="AV3" s="371">
        <f t="shared" si="0"/>
        <v>0</v>
      </c>
      <c r="AW3" s="371">
        <f t="shared" si="0"/>
        <v>86941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21</v>
      </c>
      <c r="D5" s="370">
        <v>1</v>
      </c>
      <c r="E5" s="370">
        <v>1</v>
      </c>
      <c r="F5" s="370">
        <v>103.80000000000001</v>
      </c>
      <c r="G5" s="370">
        <v>0</v>
      </c>
      <c r="H5" s="370">
        <v>0</v>
      </c>
      <c r="I5" s="370">
        <v>5.6999999999999993</v>
      </c>
      <c r="J5" s="370">
        <v>3.3000000000000003</v>
      </c>
      <c r="K5" s="370">
        <v>0.4</v>
      </c>
      <c r="L5" s="370">
        <v>18.400000000000002</v>
      </c>
      <c r="M5" s="370">
        <v>0</v>
      </c>
      <c r="N5" s="370">
        <v>0</v>
      </c>
      <c r="O5" s="370">
        <v>0</v>
      </c>
      <c r="P5" s="370">
        <v>0</v>
      </c>
      <c r="Q5" s="370">
        <v>20</v>
      </c>
      <c r="R5" s="370">
        <v>8</v>
      </c>
      <c r="S5" s="370">
        <v>4</v>
      </c>
      <c r="T5" s="370">
        <v>0</v>
      </c>
      <c r="U5" s="370">
        <v>0</v>
      </c>
      <c r="V5" s="370">
        <v>15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15</v>
      </c>
      <c r="AP5" s="370">
        <v>0</v>
      </c>
      <c r="AQ5" s="370">
        <v>9</v>
      </c>
      <c r="AR5" s="370">
        <v>0</v>
      </c>
      <c r="AS5" s="370">
        <v>0</v>
      </c>
      <c r="AT5" s="370">
        <v>4</v>
      </c>
      <c r="AU5" s="370">
        <v>0</v>
      </c>
      <c r="AV5" s="370">
        <v>0</v>
      </c>
      <c r="AW5" s="370">
        <v>1</v>
      </c>
    </row>
    <row r="6" spans="1:49" x14ac:dyDescent="0.3">
      <c r="A6" s="370" t="s">
        <v>215</v>
      </c>
      <c r="B6" s="395">
        <v>3</v>
      </c>
      <c r="C6" s="370">
        <v>21</v>
      </c>
      <c r="D6" s="370">
        <v>1</v>
      </c>
      <c r="E6" s="370">
        <v>2</v>
      </c>
      <c r="F6" s="370">
        <v>16350.15</v>
      </c>
      <c r="G6" s="370">
        <v>0</v>
      </c>
      <c r="H6" s="370">
        <v>0</v>
      </c>
      <c r="I6" s="370">
        <v>925</v>
      </c>
      <c r="J6" s="370">
        <v>554</v>
      </c>
      <c r="K6" s="370">
        <v>48</v>
      </c>
      <c r="L6" s="370">
        <v>2742.4</v>
      </c>
      <c r="M6" s="370">
        <v>0</v>
      </c>
      <c r="N6" s="370">
        <v>0</v>
      </c>
      <c r="O6" s="370">
        <v>0</v>
      </c>
      <c r="P6" s="370">
        <v>0</v>
      </c>
      <c r="Q6" s="370">
        <v>3107.5</v>
      </c>
      <c r="R6" s="370">
        <v>1359</v>
      </c>
      <c r="S6" s="370">
        <v>604</v>
      </c>
      <c r="T6" s="370">
        <v>0</v>
      </c>
      <c r="U6" s="370">
        <v>0</v>
      </c>
      <c r="V6" s="370">
        <v>2388.25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2296</v>
      </c>
      <c r="AP6" s="370">
        <v>0</v>
      </c>
      <c r="AQ6" s="370">
        <v>1556</v>
      </c>
      <c r="AR6" s="370">
        <v>0</v>
      </c>
      <c r="AS6" s="370">
        <v>0</v>
      </c>
      <c r="AT6" s="370">
        <v>642</v>
      </c>
      <c r="AU6" s="370">
        <v>0</v>
      </c>
      <c r="AV6" s="370">
        <v>0</v>
      </c>
      <c r="AW6" s="370">
        <v>128</v>
      </c>
    </row>
    <row r="7" spans="1:49" x14ac:dyDescent="0.3">
      <c r="A7" s="370" t="s">
        <v>216</v>
      </c>
      <c r="B7" s="395">
        <v>4</v>
      </c>
      <c r="C7" s="370">
        <v>21</v>
      </c>
      <c r="D7" s="370">
        <v>1</v>
      </c>
      <c r="E7" s="370">
        <v>3</v>
      </c>
      <c r="F7" s="370">
        <v>181.4</v>
      </c>
      <c r="G7" s="370">
        <v>0</v>
      </c>
      <c r="H7" s="370">
        <v>0</v>
      </c>
      <c r="I7" s="370">
        <v>0</v>
      </c>
      <c r="J7" s="370">
        <v>71</v>
      </c>
      <c r="K7" s="370">
        <v>0</v>
      </c>
      <c r="L7" s="370">
        <v>110.4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21</v>
      </c>
      <c r="D8" s="370">
        <v>1</v>
      </c>
      <c r="E8" s="370">
        <v>4</v>
      </c>
      <c r="F8" s="370">
        <v>237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237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21</v>
      </c>
      <c r="D9" s="370">
        <v>1</v>
      </c>
      <c r="E9" s="370">
        <v>5</v>
      </c>
      <c r="F9" s="370">
        <v>80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80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21</v>
      </c>
      <c r="D10" s="370">
        <v>1</v>
      </c>
      <c r="E10" s="370">
        <v>6</v>
      </c>
      <c r="F10" s="370">
        <v>3748105</v>
      </c>
      <c r="G10" s="370">
        <v>0</v>
      </c>
      <c r="H10" s="370">
        <v>0</v>
      </c>
      <c r="I10" s="370">
        <v>131076</v>
      </c>
      <c r="J10" s="370">
        <v>146303</v>
      </c>
      <c r="K10" s="370">
        <v>27232</v>
      </c>
      <c r="L10" s="370">
        <v>1307518</v>
      </c>
      <c r="M10" s="370">
        <v>0</v>
      </c>
      <c r="N10" s="370">
        <v>0</v>
      </c>
      <c r="O10" s="370">
        <v>0</v>
      </c>
      <c r="P10" s="370">
        <v>0</v>
      </c>
      <c r="Q10" s="370">
        <v>618437</v>
      </c>
      <c r="R10" s="370">
        <v>287007</v>
      </c>
      <c r="S10" s="370">
        <v>140549</v>
      </c>
      <c r="T10" s="370">
        <v>0</v>
      </c>
      <c r="U10" s="370">
        <v>0</v>
      </c>
      <c r="V10" s="370">
        <v>466624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318576</v>
      </c>
      <c r="AP10" s="370">
        <v>0</v>
      </c>
      <c r="AQ10" s="370">
        <v>192106</v>
      </c>
      <c r="AR10" s="370">
        <v>0</v>
      </c>
      <c r="AS10" s="370">
        <v>0</v>
      </c>
      <c r="AT10" s="370">
        <v>83640</v>
      </c>
      <c r="AU10" s="370">
        <v>0</v>
      </c>
      <c r="AV10" s="370">
        <v>0</v>
      </c>
      <c r="AW10" s="370">
        <v>29037</v>
      </c>
    </row>
    <row r="11" spans="1:49" x14ac:dyDescent="0.3">
      <c r="A11" s="370" t="s">
        <v>220</v>
      </c>
      <c r="B11" s="395">
        <v>8</v>
      </c>
      <c r="C11" s="370">
        <v>21</v>
      </c>
      <c r="D11" s="370">
        <v>1</v>
      </c>
      <c r="E11" s="370">
        <v>10</v>
      </c>
      <c r="F11" s="370">
        <v>100</v>
      </c>
      <c r="G11" s="370">
        <v>0</v>
      </c>
      <c r="H11" s="370">
        <v>100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21</v>
      </c>
      <c r="D12" s="370">
        <v>1</v>
      </c>
      <c r="E12" s="370">
        <v>11</v>
      </c>
      <c r="F12" s="370">
        <v>9417.3464869489526</v>
      </c>
      <c r="G12" s="370">
        <v>5459.0131536156177</v>
      </c>
      <c r="H12" s="370">
        <v>3750</v>
      </c>
      <c r="I12" s="370">
        <v>0</v>
      </c>
      <c r="J12" s="370">
        <v>208.33333333333334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21</v>
      </c>
      <c r="D13" s="370">
        <v>2</v>
      </c>
      <c r="E13" s="370">
        <v>1</v>
      </c>
      <c r="F13" s="370">
        <v>102.7</v>
      </c>
      <c r="G13" s="370">
        <v>0</v>
      </c>
      <c r="H13" s="370">
        <v>0</v>
      </c>
      <c r="I13" s="370">
        <v>5.6999999999999993</v>
      </c>
      <c r="J13" s="370">
        <v>3.4000000000000004</v>
      </c>
      <c r="K13" s="370">
        <v>1.2000000000000002</v>
      </c>
      <c r="L13" s="370">
        <v>18.400000000000002</v>
      </c>
      <c r="M13" s="370">
        <v>0</v>
      </c>
      <c r="N13" s="370">
        <v>0</v>
      </c>
      <c r="O13" s="370">
        <v>0</v>
      </c>
      <c r="P13" s="370">
        <v>0</v>
      </c>
      <c r="Q13" s="370">
        <v>21</v>
      </c>
      <c r="R13" s="370">
        <v>7</v>
      </c>
      <c r="S13" s="370">
        <v>4</v>
      </c>
      <c r="T13" s="370">
        <v>0</v>
      </c>
      <c r="U13" s="370">
        <v>0</v>
      </c>
      <c r="V13" s="370">
        <v>14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14</v>
      </c>
      <c r="AP13" s="370">
        <v>0</v>
      </c>
      <c r="AQ13" s="370">
        <v>9</v>
      </c>
      <c r="AR13" s="370">
        <v>0</v>
      </c>
      <c r="AS13" s="370">
        <v>0</v>
      </c>
      <c r="AT13" s="370">
        <v>4</v>
      </c>
      <c r="AU13" s="370">
        <v>0</v>
      </c>
      <c r="AV13" s="370">
        <v>0</v>
      </c>
      <c r="AW13" s="370">
        <v>1</v>
      </c>
    </row>
    <row r="14" spans="1:49" x14ac:dyDescent="0.3">
      <c r="A14" s="370" t="s">
        <v>223</v>
      </c>
      <c r="B14" s="395">
        <v>11</v>
      </c>
      <c r="C14" s="370">
        <v>21</v>
      </c>
      <c r="D14" s="370">
        <v>2</v>
      </c>
      <c r="E14" s="370">
        <v>2</v>
      </c>
      <c r="F14" s="370">
        <v>14444.15</v>
      </c>
      <c r="G14" s="370">
        <v>0</v>
      </c>
      <c r="H14" s="370">
        <v>0</v>
      </c>
      <c r="I14" s="370">
        <v>650</v>
      </c>
      <c r="J14" s="370">
        <v>427.4</v>
      </c>
      <c r="K14" s="370">
        <v>150</v>
      </c>
      <c r="L14" s="370">
        <v>2626</v>
      </c>
      <c r="M14" s="370">
        <v>0</v>
      </c>
      <c r="N14" s="370">
        <v>0</v>
      </c>
      <c r="O14" s="370">
        <v>0</v>
      </c>
      <c r="P14" s="370">
        <v>0</v>
      </c>
      <c r="Q14" s="370">
        <v>2818.5</v>
      </c>
      <c r="R14" s="370">
        <v>1067</v>
      </c>
      <c r="S14" s="370">
        <v>600</v>
      </c>
      <c r="T14" s="370">
        <v>0</v>
      </c>
      <c r="U14" s="370">
        <v>0</v>
      </c>
      <c r="V14" s="370">
        <v>2078.25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2035</v>
      </c>
      <c r="AP14" s="370">
        <v>0</v>
      </c>
      <c r="AQ14" s="370">
        <v>1261.5</v>
      </c>
      <c r="AR14" s="370">
        <v>0</v>
      </c>
      <c r="AS14" s="370">
        <v>0</v>
      </c>
      <c r="AT14" s="370">
        <v>582.5</v>
      </c>
      <c r="AU14" s="370">
        <v>0</v>
      </c>
      <c r="AV14" s="370">
        <v>0</v>
      </c>
      <c r="AW14" s="370">
        <v>148</v>
      </c>
    </row>
    <row r="15" spans="1:49" x14ac:dyDescent="0.3">
      <c r="A15" s="370" t="s">
        <v>224</v>
      </c>
      <c r="B15" s="395">
        <v>12</v>
      </c>
      <c r="C15" s="370">
        <v>21</v>
      </c>
      <c r="D15" s="370">
        <v>2</v>
      </c>
      <c r="E15" s="370">
        <v>3</v>
      </c>
      <c r="F15" s="370">
        <v>87.6</v>
      </c>
      <c r="G15" s="370">
        <v>0</v>
      </c>
      <c r="H15" s="370">
        <v>0</v>
      </c>
      <c r="I15" s="370">
        <v>0</v>
      </c>
      <c r="J15" s="370">
        <v>38.1</v>
      </c>
      <c r="K15" s="370">
        <v>0</v>
      </c>
      <c r="L15" s="370">
        <v>49.5</v>
      </c>
      <c r="M15" s="370">
        <v>0</v>
      </c>
      <c r="N15" s="370">
        <v>0</v>
      </c>
      <c r="O15" s="370">
        <v>0</v>
      </c>
      <c r="P15" s="370">
        <v>0</v>
      </c>
      <c r="Q15" s="370">
        <v>0</v>
      </c>
      <c r="R15" s="370">
        <v>0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5">
        <v>2017</v>
      </c>
      <c r="C16" s="370">
        <v>21</v>
      </c>
      <c r="D16" s="370">
        <v>2</v>
      </c>
      <c r="E16" s="370">
        <v>4</v>
      </c>
      <c r="F16" s="370">
        <v>295.39999999999998</v>
      </c>
      <c r="G16" s="370">
        <v>0</v>
      </c>
      <c r="H16" s="370">
        <v>0</v>
      </c>
      <c r="I16" s="370">
        <v>0</v>
      </c>
      <c r="J16" s="370">
        <v>26.900000000000002</v>
      </c>
      <c r="K16" s="370">
        <v>0</v>
      </c>
      <c r="L16" s="370">
        <v>268.5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21</v>
      </c>
      <c r="D17" s="370">
        <v>2</v>
      </c>
      <c r="E17" s="370">
        <v>5</v>
      </c>
      <c r="F17" s="370">
        <v>80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80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21</v>
      </c>
      <c r="D18" s="370">
        <v>2</v>
      </c>
      <c r="E18" s="370">
        <v>6</v>
      </c>
      <c r="F18" s="370">
        <v>3637225</v>
      </c>
      <c r="G18" s="370">
        <v>0</v>
      </c>
      <c r="H18" s="370">
        <v>0</v>
      </c>
      <c r="I18" s="370">
        <v>114860</v>
      </c>
      <c r="J18" s="370">
        <v>147911</v>
      </c>
      <c r="K18" s="370">
        <v>43115</v>
      </c>
      <c r="L18" s="370">
        <v>1253352</v>
      </c>
      <c r="M18" s="370">
        <v>0</v>
      </c>
      <c r="N18" s="370">
        <v>0</v>
      </c>
      <c r="O18" s="370">
        <v>0</v>
      </c>
      <c r="P18" s="370">
        <v>0</v>
      </c>
      <c r="Q18" s="370">
        <v>607511</v>
      </c>
      <c r="R18" s="370">
        <v>257875</v>
      </c>
      <c r="S18" s="370">
        <v>156367</v>
      </c>
      <c r="T18" s="370">
        <v>0</v>
      </c>
      <c r="U18" s="370">
        <v>0</v>
      </c>
      <c r="V18" s="370">
        <v>443612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321893</v>
      </c>
      <c r="AP18" s="370">
        <v>0</v>
      </c>
      <c r="AQ18" s="370">
        <v>185497</v>
      </c>
      <c r="AR18" s="370">
        <v>0</v>
      </c>
      <c r="AS18" s="370">
        <v>0</v>
      </c>
      <c r="AT18" s="370">
        <v>76621</v>
      </c>
      <c r="AU18" s="370">
        <v>0</v>
      </c>
      <c r="AV18" s="370">
        <v>0</v>
      </c>
      <c r="AW18" s="370">
        <v>28611</v>
      </c>
    </row>
    <row r="19" spans="3:49" x14ac:dyDescent="0.3">
      <c r="C19" s="370">
        <v>21</v>
      </c>
      <c r="D19" s="370">
        <v>2</v>
      </c>
      <c r="E19" s="370">
        <v>9</v>
      </c>
      <c r="F19" s="370">
        <v>11232</v>
      </c>
      <c r="G19" s="370">
        <v>0</v>
      </c>
      <c r="H19" s="370">
        <v>0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4600</v>
      </c>
      <c r="R19" s="370">
        <v>2632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4000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21</v>
      </c>
      <c r="D20" s="370">
        <v>2</v>
      </c>
      <c r="E20" s="370">
        <v>10</v>
      </c>
      <c r="F20" s="370">
        <v>22850</v>
      </c>
      <c r="G20" s="370">
        <v>8450</v>
      </c>
      <c r="H20" s="370">
        <v>14400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21</v>
      </c>
      <c r="D21" s="370">
        <v>2</v>
      </c>
      <c r="E21" s="370">
        <v>11</v>
      </c>
      <c r="F21" s="370">
        <v>9417.3464869489526</v>
      </c>
      <c r="G21" s="370">
        <v>5459.0131536156177</v>
      </c>
      <c r="H21" s="370">
        <v>3750</v>
      </c>
      <c r="I21" s="370">
        <v>0</v>
      </c>
      <c r="J21" s="370">
        <v>208.33333333333334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21</v>
      </c>
      <c r="D22" s="370">
        <v>3</v>
      </c>
      <c r="E22" s="370">
        <v>1</v>
      </c>
      <c r="F22" s="370">
        <v>104</v>
      </c>
      <c r="G22" s="370">
        <v>0</v>
      </c>
      <c r="H22" s="370">
        <v>0</v>
      </c>
      <c r="I22" s="370">
        <v>5.6999999999999993</v>
      </c>
      <c r="J22" s="370">
        <v>3.4000000000000004</v>
      </c>
      <c r="K22" s="370">
        <v>1.2000000000000002</v>
      </c>
      <c r="L22" s="370">
        <v>18.7</v>
      </c>
      <c r="M22" s="370">
        <v>0</v>
      </c>
      <c r="N22" s="370">
        <v>0</v>
      </c>
      <c r="O22" s="370">
        <v>0</v>
      </c>
      <c r="P22" s="370">
        <v>0</v>
      </c>
      <c r="Q22" s="370">
        <v>21</v>
      </c>
      <c r="R22" s="370">
        <v>7</v>
      </c>
      <c r="S22" s="370">
        <v>4</v>
      </c>
      <c r="T22" s="370">
        <v>0</v>
      </c>
      <c r="U22" s="370">
        <v>0</v>
      </c>
      <c r="V22" s="370">
        <v>14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15</v>
      </c>
      <c r="AP22" s="370">
        <v>0</v>
      </c>
      <c r="AQ22" s="370">
        <v>9</v>
      </c>
      <c r="AR22" s="370">
        <v>0</v>
      </c>
      <c r="AS22" s="370">
        <v>0</v>
      </c>
      <c r="AT22" s="370">
        <v>4</v>
      </c>
      <c r="AU22" s="370">
        <v>0</v>
      </c>
      <c r="AV22" s="370">
        <v>0</v>
      </c>
      <c r="AW22" s="370">
        <v>1</v>
      </c>
    </row>
    <row r="23" spans="3:49" x14ac:dyDescent="0.3">
      <c r="C23" s="370">
        <v>21</v>
      </c>
      <c r="D23" s="370">
        <v>3</v>
      </c>
      <c r="E23" s="370">
        <v>2</v>
      </c>
      <c r="F23" s="370">
        <v>16612.93</v>
      </c>
      <c r="G23" s="370">
        <v>0</v>
      </c>
      <c r="H23" s="370">
        <v>0</v>
      </c>
      <c r="I23" s="370">
        <v>771.1</v>
      </c>
      <c r="J23" s="370">
        <v>618</v>
      </c>
      <c r="K23" s="370">
        <v>210</v>
      </c>
      <c r="L23" s="370">
        <v>2845.2</v>
      </c>
      <c r="M23" s="370">
        <v>0</v>
      </c>
      <c r="N23" s="370">
        <v>0</v>
      </c>
      <c r="O23" s="370">
        <v>0</v>
      </c>
      <c r="P23" s="370">
        <v>0</v>
      </c>
      <c r="Q23" s="370">
        <v>3384.5</v>
      </c>
      <c r="R23" s="370">
        <v>1219</v>
      </c>
      <c r="S23" s="370">
        <v>672</v>
      </c>
      <c r="T23" s="370">
        <v>0</v>
      </c>
      <c r="U23" s="370">
        <v>0</v>
      </c>
      <c r="V23" s="370">
        <v>2386.63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2431</v>
      </c>
      <c r="AP23" s="370">
        <v>0</v>
      </c>
      <c r="AQ23" s="370">
        <v>1281.75</v>
      </c>
      <c r="AR23" s="370">
        <v>0</v>
      </c>
      <c r="AS23" s="370">
        <v>0</v>
      </c>
      <c r="AT23" s="370">
        <v>617.75</v>
      </c>
      <c r="AU23" s="370">
        <v>0</v>
      </c>
      <c r="AV23" s="370">
        <v>0</v>
      </c>
      <c r="AW23" s="370">
        <v>176</v>
      </c>
    </row>
    <row r="24" spans="3:49" x14ac:dyDescent="0.3">
      <c r="C24" s="370">
        <v>21</v>
      </c>
      <c r="D24" s="370">
        <v>3</v>
      </c>
      <c r="E24" s="370">
        <v>3</v>
      </c>
      <c r="F24" s="370">
        <v>143.5</v>
      </c>
      <c r="G24" s="370">
        <v>0</v>
      </c>
      <c r="H24" s="370">
        <v>0</v>
      </c>
      <c r="I24" s="370">
        <v>0</v>
      </c>
      <c r="J24" s="370">
        <v>74</v>
      </c>
      <c r="K24" s="370">
        <v>0</v>
      </c>
      <c r="L24" s="370">
        <v>69.5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21</v>
      </c>
      <c r="D25" s="370">
        <v>3</v>
      </c>
      <c r="E25" s="370">
        <v>4</v>
      </c>
      <c r="F25" s="370">
        <v>249</v>
      </c>
      <c r="G25" s="370">
        <v>0</v>
      </c>
      <c r="H25" s="370">
        <v>0</v>
      </c>
      <c r="I25" s="370">
        <v>0</v>
      </c>
      <c r="J25" s="370">
        <v>36.5</v>
      </c>
      <c r="K25" s="370">
        <v>0</v>
      </c>
      <c r="L25" s="370">
        <v>212.5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21</v>
      </c>
      <c r="D26" s="370">
        <v>3</v>
      </c>
      <c r="E26" s="370">
        <v>5</v>
      </c>
      <c r="F26" s="370">
        <v>80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80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21</v>
      </c>
      <c r="D27" s="370">
        <v>3</v>
      </c>
      <c r="E27" s="370">
        <v>6</v>
      </c>
      <c r="F27" s="370">
        <v>3682414</v>
      </c>
      <c r="G27" s="370">
        <v>0</v>
      </c>
      <c r="H27" s="370">
        <v>0</v>
      </c>
      <c r="I27" s="370">
        <v>106104</v>
      </c>
      <c r="J27" s="370">
        <v>169566</v>
      </c>
      <c r="K27" s="370">
        <v>46201</v>
      </c>
      <c r="L27" s="370">
        <v>1243969</v>
      </c>
      <c r="M27" s="370">
        <v>0</v>
      </c>
      <c r="N27" s="370">
        <v>0</v>
      </c>
      <c r="O27" s="370">
        <v>0</v>
      </c>
      <c r="P27" s="370">
        <v>0</v>
      </c>
      <c r="Q27" s="370">
        <v>640442</v>
      </c>
      <c r="R27" s="370">
        <v>259363</v>
      </c>
      <c r="S27" s="370">
        <v>158701</v>
      </c>
      <c r="T27" s="370">
        <v>0</v>
      </c>
      <c r="U27" s="370">
        <v>0</v>
      </c>
      <c r="V27" s="370">
        <v>463898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315443</v>
      </c>
      <c r="AP27" s="370">
        <v>0</v>
      </c>
      <c r="AQ27" s="370">
        <v>173481</v>
      </c>
      <c r="AR27" s="370">
        <v>0</v>
      </c>
      <c r="AS27" s="370">
        <v>0</v>
      </c>
      <c r="AT27" s="370">
        <v>76408</v>
      </c>
      <c r="AU27" s="370">
        <v>0</v>
      </c>
      <c r="AV27" s="370">
        <v>0</v>
      </c>
      <c r="AW27" s="370">
        <v>28838</v>
      </c>
    </row>
    <row r="28" spans="3:49" x14ac:dyDescent="0.3">
      <c r="C28" s="370">
        <v>21</v>
      </c>
      <c r="D28" s="370">
        <v>3</v>
      </c>
      <c r="E28" s="370">
        <v>9</v>
      </c>
      <c r="F28" s="370">
        <v>51724</v>
      </c>
      <c r="G28" s="370">
        <v>0</v>
      </c>
      <c r="H28" s="370">
        <v>0</v>
      </c>
      <c r="I28" s="370">
        <v>0</v>
      </c>
      <c r="J28" s="370">
        <v>22648</v>
      </c>
      <c r="K28" s="370">
        <v>0</v>
      </c>
      <c r="L28" s="370">
        <v>10000</v>
      </c>
      <c r="M28" s="370">
        <v>0</v>
      </c>
      <c r="N28" s="370">
        <v>0</v>
      </c>
      <c r="O28" s="370">
        <v>0</v>
      </c>
      <c r="P28" s="370">
        <v>0</v>
      </c>
      <c r="Q28" s="370">
        <v>4600</v>
      </c>
      <c r="R28" s="370">
        <v>2632</v>
      </c>
      <c r="S28" s="370">
        <v>0</v>
      </c>
      <c r="T28" s="370">
        <v>0</v>
      </c>
      <c r="U28" s="370">
        <v>0</v>
      </c>
      <c r="V28" s="370">
        <v>7844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4000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21</v>
      </c>
      <c r="D29" s="370">
        <v>3</v>
      </c>
      <c r="E29" s="370">
        <v>10</v>
      </c>
      <c r="F29" s="370">
        <v>21716</v>
      </c>
      <c r="G29" s="370">
        <v>3450</v>
      </c>
      <c r="H29" s="370">
        <v>18266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21</v>
      </c>
      <c r="D30" s="370">
        <v>3</v>
      </c>
      <c r="E30" s="370">
        <v>11</v>
      </c>
      <c r="F30" s="370">
        <v>9417.3464869489526</v>
      </c>
      <c r="G30" s="370">
        <v>5459.0131536156177</v>
      </c>
      <c r="H30" s="370">
        <v>3750</v>
      </c>
      <c r="I30" s="370">
        <v>0</v>
      </c>
      <c r="J30" s="370">
        <v>208.33333333333334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12" t="s">
        <v>5232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</row>
    <row r="2" spans="1:28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22097771</v>
      </c>
      <c r="C3" s="344">
        <f t="shared" ref="C3:Z3" si="0">SUBTOTAL(9,C6:C1048576)</f>
        <v>12</v>
      </c>
      <c r="D3" s="344"/>
      <c r="E3" s="344">
        <f>SUBTOTAL(9,E6:E1048576)/4</f>
        <v>32907102.789999992</v>
      </c>
      <c r="F3" s="344"/>
      <c r="G3" s="344">
        <f t="shared" si="0"/>
        <v>12</v>
      </c>
      <c r="H3" s="344">
        <f>SUBTOTAL(9,H6:H1048576)/4</f>
        <v>31342453.649999991</v>
      </c>
      <c r="I3" s="347">
        <f>IF(B3&lt;&gt;0,H3/B3,"")</f>
        <v>1.4183536271599515</v>
      </c>
      <c r="J3" s="345">
        <f>IF(E3&lt;&gt;0,H3/E3,"")</f>
        <v>0.95245254041399607</v>
      </c>
      <c r="K3" s="346">
        <f t="shared" si="0"/>
        <v>25207803.199999906</v>
      </c>
      <c r="L3" s="346"/>
      <c r="M3" s="344">
        <f t="shared" si="0"/>
        <v>3.094381262231864</v>
      </c>
      <c r="N3" s="344">
        <f t="shared" si="0"/>
        <v>25243678.119999912</v>
      </c>
      <c r="O3" s="344"/>
      <c r="P3" s="344">
        <f t="shared" si="0"/>
        <v>3</v>
      </c>
      <c r="Q3" s="344">
        <f t="shared" si="0"/>
        <v>23533183.999999996</v>
      </c>
      <c r="R3" s="347">
        <f>IF(K3&lt;&gt;0,Q3/K3,"")</f>
        <v>0.93356742804149173</v>
      </c>
      <c r="S3" s="347">
        <f>IF(N3&lt;&gt;0,Q3/N3,"")</f>
        <v>0.9322406936156924</v>
      </c>
      <c r="T3" s="343">
        <f t="shared" si="0"/>
        <v>90505804.25999999</v>
      </c>
      <c r="U3" s="346"/>
      <c r="V3" s="344">
        <f t="shared" si="0"/>
        <v>1.7196189045020787</v>
      </c>
      <c r="W3" s="344">
        <f t="shared" si="0"/>
        <v>105262630.01999998</v>
      </c>
      <c r="X3" s="344"/>
      <c r="Y3" s="344">
        <f t="shared" si="0"/>
        <v>2</v>
      </c>
      <c r="Z3" s="344">
        <f t="shared" si="0"/>
        <v>77948521.060000002</v>
      </c>
      <c r="AA3" s="347">
        <f>IF(T3&lt;&gt;0,Z3/T3,"")</f>
        <v>0.86125438801774379</v>
      </c>
      <c r="AB3" s="345">
        <f>IF(W3&lt;&gt;0,Z3/W3,"")</f>
        <v>0.74051466361034035</v>
      </c>
    </row>
    <row r="4" spans="1:28" ht="14.4" customHeight="1" x14ac:dyDescent="0.3">
      <c r="A4" s="613" t="s">
        <v>270</v>
      </c>
      <c r="B4" s="614" t="s">
        <v>123</v>
      </c>
      <c r="C4" s="615"/>
      <c r="D4" s="616"/>
      <c r="E4" s="615"/>
      <c r="F4" s="616"/>
      <c r="G4" s="615"/>
      <c r="H4" s="615"/>
      <c r="I4" s="616"/>
      <c r="J4" s="617"/>
      <c r="K4" s="614" t="s">
        <v>124</v>
      </c>
      <c r="L4" s="616"/>
      <c r="M4" s="615"/>
      <c r="N4" s="615"/>
      <c r="O4" s="616"/>
      <c r="P4" s="615"/>
      <c r="Q4" s="615"/>
      <c r="R4" s="616"/>
      <c r="S4" s="617"/>
      <c r="T4" s="614" t="s">
        <v>125</v>
      </c>
      <c r="U4" s="616"/>
      <c r="V4" s="615"/>
      <c r="W4" s="615"/>
      <c r="X4" s="616"/>
      <c r="Y4" s="615"/>
      <c r="Z4" s="615"/>
      <c r="AA4" s="616"/>
      <c r="AB4" s="617"/>
    </row>
    <row r="5" spans="1:28" ht="14.4" customHeight="1" thickBot="1" x14ac:dyDescent="0.35">
      <c r="A5" s="831"/>
      <c r="B5" s="832">
        <v>2015</v>
      </c>
      <c r="C5" s="833"/>
      <c r="D5" s="833"/>
      <c r="E5" s="833">
        <v>2016</v>
      </c>
      <c r="F5" s="833"/>
      <c r="G5" s="833"/>
      <c r="H5" s="833">
        <v>2017</v>
      </c>
      <c r="I5" s="834" t="s">
        <v>301</v>
      </c>
      <c r="J5" s="835" t="s">
        <v>2</v>
      </c>
      <c r="K5" s="832">
        <v>2015</v>
      </c>
      <c r="L5" s="833"/>
      <c r="M5" s="833"/>
      <c r="N5" s="833">
        <v>2016</v>
      </c>
      <c r="O5" s="833"/>
      <c r="P5" s="833"/>
      <c r="Q5" s="833">
        <v>2017</v>
      </c>
      <c r="R5" s="834" t="s">
        <v>301</v>
      </c>
      <c r="S5" s="835" t="s">
        <v>2</v>
      </c>
      <c r="T5" s="832">
        <v>2015</v>
      </c>
      <c r="U5" s="833"/>
      <c r="V5" s="833"/>
      <c r="W5" s="833">
        <v>2016</v>
      </c>
      <c r="X5" s="833"/>
      <c r="Y5" s="833"/>
      <c r="Z5" s="833">
        <v>2017</v>
      </c>
      <c r="AA5" s="834" t="s">
        <v>301</v>
      </c>
      <c r="AB5" s="835" t="s">
        <v>2</v>
      </c>
    </row>
    <row r="6" spans="1:28" ht="14.4" customHeight="1" x14ac:dyDescent="0.3">
      <c r="A6" s="836" t="s">
        <v>5229</v>
      </c>
      <c r="B6" s="837">
        <v>22097771</v>
      </c>
      <c r="C6" s="838">
        <v>1</v>
      </c>
      <c r="D6" s="838">
        <v>0.67151979744370605</v>
      </c>
      <c r="E6" s="837">
        <v>32907102.78999998</v>
      </c>
      <c r="F6" s="838">
        <v>1.4891593722280849</v>
      </c>
      <c r="G6" s="838">
        <v>1</v>
      </c>
      <c r="H6" s="837">
        <v>31342453.649999984</v>
      </c>
      <c r="I6" s="838">
        <v>1.4183536271599513</v>
      </c>
      <c r="J6" s="838">
        <v>0.95245254041399618</v>
      </c>
      <c r="K6" s="837">
        <v>12603901.599999953</v>
      </c>
      <c r="L6" s="838">
        <v>1</v>
      </c>
      <c r="M6" s="838">
        <v>0.99857885527499324</v>
      </c>
      <c r="N6" s="837">
        <v>12621839.059999956</v>
      </c>
      <c r="O6" s="838">
        <v>1.0014231672516392</v>
      </c>
      <c r="P6" s="838">
        <v>1</v>
      </c>
      <c r="Q6" s="837">
        <v>11766591.999999998</v>
      </c>
      <c r="R6" s="838">
        <v>0.93356742804149173</v>
      </c>
      <c r="S6" s="838">
        <v>0.9322406936156924</v>
      </c>
      <c r="T6" s="837">
        <v>45252902.129999995</v>
      </c>
      <c r="U6" s="838">
        <v>1</v>
      </c>
      <c r="V6" s="838">
        <v>0.85980945225103933</v>
      </c>
      <c r="W6" s="837">
        <v>52631315.00999999</v>
      </c>
      <c r="X6" s="838">
        <v>1.1630483909916696</v>
      </c>
      <c r="Y6" s="838">
        <v>1</v>
      </c>
      <c r="Z6" s="837">
        <v>38974260.530000001</v>
      </c>
      <c r="AA6" s="838">
        <v>0.86125438801774379</v>
      </c>
      <c r="AB6" s="839">
        <v>0.74051466361034035</v>
      </c>
    </row>
    <row r="7" spans="1:28" ht="14.4" customHeight="1" x14ac:dyDescent="0.3">
      <c r="A7" s="846" t="s">
        <v>5230</v>
      </c>
      <c r="B7" s="840">
        <v>1091070</v>
      </c>
      <c r="C7" s="841">
        <v>1</v>
      </c>
      <c r="D7" s="841">
        <v>0.75450725715074318</v>
      </c>
      <c r="E7" s="840">
        <v>1446069.5900000003</v>
      </c>
      <c r="F7" s="841">
        <v>1.3253682990092297</v>
      </c>
      <c r="G7" s="841">
        <v>1</v>
      </c>
      <c r="H7" s="840">
        <v>1900833.4500000007</v>
      </c>
      <c r="I7" s="841">
        <v>1.7421736918804482</v>
      </c>
      <c r="J7" s="841">
        <v>1.3144826937409009</v>
      </c>
      <c r="K7" s="840">
        <v>8765377.979999952</v>
      </c>
      <c r="L7" s="841">
        <v>1</v>
      </c>
      <c r="M7" s="841">
        <v>0.94344493840115295</v>
      </c>
      <c r="N7" s="840">
        <v>9290820.9299999569</v>
      </c>
      <c r="O7" s="841">
        <v>1.05994527003843</v>
      </c>
      <c r="P7" s="841">
        <v>1</v>
      </c>
      <c r="Q7" s="840">
        <v>8658091.8299999963</v>
      </c>
      <c r="R7" s="841">
        <v>0.98776023689511716</v>
      </c>
      <c r="S7" s="841">
        <v>0.9318973958526221</v>
      </c>
      <c r="T7" s="840">
        <v>45252902.129999995</v>
      </c>
      <c r="U7" s="841">
        <v>1</v>
      </c>
      <c r="V7" s="841">
        <v>0.85980945225103933</v>
      </c>
      <c r="W7" s="840">
        <v>52631315.00999999</v>
      </c>
      <c r="X7" s="841">
        <v>1.1630483909916696</v>
      </c>
      <c r="Y7" s="841">
        <v>1</v>
      </c>
      <c r="Z7" s="840">
        <v>38974260.530000001</v>
      </c>
      <c r="AA7" s="841">
        <v>0.86125438801774379</v>
      </c>
      <c r="AB7" s="842">
        <v>0.74051466361034035</v>
      </c>
    </row>
    <row r="8" spans="1:28" ht="14.4" customHeight="1" thickBot="1" x14ac:dyDescent="0.35">
      <c r="A8" s="847" t="s">
        <v>5231</v>
      </c>
      <c r="B8" s="843">
        <v>21006701</v>
      </c>
      <c r="C8" s="844">
        <v>1</v>
      </c>
      <c r="D8" s="844">
        <v>0.66770537593151935</v>
      </c>
      <c r="E8" s="843">
        <v>31461033.199999981</v>
      </c>
      <c r="F8" s="844">
        <v>1.4976665398341216</v>
      </c>
      <c r="G8" s="844">
        <v>1</v>
      </c>
      <c r="H8" s="843">
        <v>29441620.199999984</v>
      </c>
      <c r="I8" s="844">
        <v>1.4015346912397137</v>
      </c>
      <c r="J8" s="844">
        <v>0.93581224789527895</v>
      </c>
      <c r="K8" s="843">
        <v>3838523.62</v>
      </c>
      <c r="L8" s="844">
        <v>1</v>
      </c>
      <c r="M8" s="844">
        <v>1.1523574685557181</v>
      </c>
      <c r="N8" s="843">
        <v>3331018.1299999985</v>
      </c>
      <c r="O8" s="844">
        <v>0.86778627924660223</v>
      </c>
      <c r="P8" s="844">
        <v>1</v>
      </c>
      <c r="Q8" s="843">
        <v>3108500.1700000023</v>
      </c>
      <c r="R8" s="844">
        <v>0.80981660600020022</v>
      </c>
      <c r="S8" s="844">
        <v>0.93319821408477399</v>
      </c>
      <c r="T8" s="843"/>
      <c r="U8" s="844"/>
      <c r="V8" s="844"/>
      <c r="W8" s="843"/>
      <c r="X8" s="844"/>
      <c r="Y8" s="844"/>
      <c r="Z8" s="843"/>
      <c r="AA8" s="844"/>
      <c r="AB8" s="845"/>
    </row>
    <row r="9" spans="1:28" ht="14.4" customHeight="1" thickBot="1" x14ac:dyDescent="0.35"/>
    <row r="10" spans="1:28" ht="14.4" customHeight="1" x14ac:dyDescent="0.3">
      <c r="A10" s="836" t="s">
        <v>566</v>
      </c>
      <c r="B10" s="837">
        <v>2324681</v>
      </c>
      <c r="C10" s="838">
        <v>1</v>
      </c>
      <c r="D10" s="838">
        <v>0.68159941102667998</v>
      </c>
      <c r="E10" s="837">
        <v>3410626.4800000018</v>
      </c>
      <c r="F10" s="838">
        <v>1.4671374179941257</v>
      </c>
      <c r="G10" s="838">
        <v>1</v>
      </c>
      <c r="H10" s="837">
        <v>5267763.6300000055</v>
      </c>
      <c r="I10" s="838">
        <v>2.2660156941963243</v>
      </c>
      <c r="J10" s="839">
        <v>1.5445149625414281</v>
      </c>
    </row>
    <row r="11" spans="1:28" ht="14.4" customHeight="1" x14ac:dyDescent="0.3">
      <c r="A11" s="846" t="s">
        <v>5233</v>
      </c>
      <c r="B11" s="840">
        <v>141882</v>
      </c>
      <c r="C11" s="841">
        <v>1</v>
      </c>
      <c r="D11" s="841">
        <v>0.22789006441433571</v>
      </c>
      <c r="E11" s="840">
        <v>622589.66999999993</v>
      </c>
      <c r="F11" s="841">
        <v>4.3880807290565391</v>
      </c>
      <c r="G11" s="841">
        <v>1</v>
      </c>
      <c r="H11" s="840">
        <v>1898552.6600000001</v>
      </c>
      <c r="I11" s="841">
        <v>13.381208750933876</v>
      </c>
      <c r="J11" s="842">
        <v>3.0494445241919936</v>
      </c>
    </row>
    <row r="12" spans="1:28" ht="14.4" customHeight="1" x14ac:dyDescent="0.3">
      <c r="A12" s="846" t="s">
        <v>5234</v>
      </c>
      <c r="B12" s="840">
        <v>2182799</v>
      </c>
      <c r="C12" s="841">
        <v>1</v>
      </c>
      <c r="D12" s="841">
        <v>0.78291613373641167</v>
      </c>
      <c r="E12" s="840">
        <v>2788036.8100000019</v>
      </c>
      <c r="F12" s="841">
        <v>1.2772760157944005</v>
      </c>
      <c r="G12" s="841">
        <v>1</v>
      </c>
      <c r="H12" s="840">
        <v>3369210.9700000053</v>
      </c>
      <c r="I12" s="841">
        <v>1.5435278145170515</v>
      </c>
      <c r="J12" s="842">
        <v>1.208452828856303</v>
      </c>
    </row>
    <row r="13" spans="1:28" ht="14.4" customHeight="1" x14ac:dyDescent="0.3">
      <c r="A13" s="848" t="s">
        <v>569</v>
      </c>
      <c r="B13" s="849">
        <v>19471752</v>
      </c>
      <c r="C13" s="850">
        <v>1</v>
      </c>
      <c r="D13" s="850">
        <v>0.66459843947076924</v>
      </c>
      <c r="E13" s="849">
        <v>29298522</v>
      </c>
      <c r="F13" s="850">
        <v>1.5046679928955546</v>
      </c>
      <c r="G13" s="850">
        <v>1</v>
      </c>
      <c r="H13" s="849">
        <v>25506158.66</v>
      </c>
      <c r="I13" s="850">
        <v>1.3099056859393032</v>
      </c>
      <c r="J13" s="851">
        <v>0.87056127472914846</v>
      </c>
    </row>
    <row r="14" spans="1:28" ht="14.4" customHeight="1" x14ac:dyDescent="0.3">
      <c r="A14" s="846" t="s">
        <v>5233</v>
      </c>
      <c r="B14" s="840">
        <v>18400461</v>
      </c>
      <c r="C14" s="841">
        <v>1</v>
      </c>
      <c r="D14" s="841">
        <v>0.66411480929175848</v>
      </c>
      <c r="E14" s="840">
        <v>27706747</v>
      </c>
      <c r="F14" s="841">
        <v>1.5057637414627818</v>
      </c>
      <c r="G14" s="841">
        <v>1</v>
      </c>
      <c r="H14" s="840">
        <v>23803026</v>
      </c>
      <c r="I14" s="841">
        <v>1.2936103068287257</v>
      </c>
      <c r="J14" s="842">
        <v>0.85910576221741219</v>
      </c>
    </row>
    <row r="15" spans="1:28" ht="14.4" customHeight="1" x14ac:dyDescent="0.3">
      <c r="A15" s="846" t="s">
        <v>5234</v>
      </c>
      <c r="B15" s="840">
        <v>1071291</v>
      </c>
      <c r="C15" s="841">
        <v>1</v>
      </c>
      <c r="D15" s="841">
        <v>0.67301660096433236</v>
      </c>
      <c r="E15" s="840">
        <v>1591774.9999999998</v>
      </c>
      <c r="F15" s="841">
        <v>1.4858474494791796</v>
      </c>
      <c r="G15" s="841">
        <v>1</v>
      </c>
      <c r="H15" s="840">
        <v>1703132.6600000006</v>
      </c>
      <c r="I15" s="841">
        <v>1.5897946122948858</v>
      </c>
      <c r="J15" s="842">
        <v>1.0699581661981128</v>
      </c>
    </row>
    <row r="16" spans="1:28" ht="14.4" customHeight="1" x14ac:dyDescent="0.3">
      <c r="A16" s="848" t="s">
        <v>572</v>
      </c>
      <c r="B16" s="849">
        <v>301338</v>
      </c>
      <c r="C16" s="850">
        <v>1</v>
      </c>
      <c r="D16" s="850">
        <v>1.522260364020364</v>
      </c>
      <c r="E16" s="849">
        <v>197954.31</v>
      </c>
      <c r="F16" s="850">
        <v>0.65691784640503359</v>
      </c>
      <c r="G16" s="850">
        <v>1</v>
      </c>
      <c r="H16" s="849">
        <v>568531.3600000001</v>
      </c>
      <c r="I16" s="850">
        <v>1.8866898963954102</v>
      </c>
      <c r="J16" s="851">
        <v>2.8720332484804203</v>
      </c>
    </row>
    <row r="17" spans="1:10" ht="14.4" customHeight="1" x14ac:dyDescent="0.3">
      <c r="A17" s="846" t="s">
        <v>5233</v>
      </c>
      <c r="B17" s="840">
        <v>66320</v>
      </c>
      <c r="C17" s="841">
        <v>1</v>
      </c>
      <c r="D17" s="841">
        <v>3.0912650321618345</v>
      </c>
      <c r="E17" s="840">
        <v>21454</v>
      </c>
      <c r="F17" s="841">
        <v>0.32349215922798552</v>
      </c>
      <c r="G17" s="841">
        <v>1</v>
      </c>
      <c r="H17" s="840">
        <v>71723</v>
      </c>
      <c r="I17" s="841">
        <v>1.0814686369119422</v>
      </c>
      <c r="J17" s="842">
        <v>3.3431061806656102</v>
      </c>
    </row>
    <row r="18" spans="1:10" ht="14.4" customHeight="1" thickBot="1" x14ac:dyDescent="0.35">
      <c r="A18" s="847" t="s">
        <v>5234</v>
      </c>
      <c r="B18" s="843">
        <v>235018</v>
      </c>
      <c r="C18" s="844">
        <v>1</v>
      </c>
      <c r="D18" s="844">
        <v>1.3315444035197446</v>
      </c>
      <c r="E18" s="843">
        <v>176500.31</v>
      </c>
      <c r="F18" s="844">
        <v>0.75100762494787632</v>
      </c>
      <c r="G18" s="844">
        <v>1</v>
      </c>
      <c r="H18" s="843">
        <v>496808.36000000004</v>
      </c>
      <c r="I18" s="844">
        <v>2.1139162106732252</v>
      </c>
      <c r="J18" s="845">
        <v>2.8147732998315984</v>
      </c>
    </row>
    <row r="19" spans="1:10" ht="14.4" customHeight="1" x14ac:dyDescent="0.3">
      <c r="A19" s="791" t="s">
        <v>3136</v>
      </c>
    </row>
    <row r="20" spans="1:10" ht="14.4" customHeight="1" x14ac:dyDescent="0.3">
      <c r="A20" s="792" t="s">
        <v>3137</v>
      </c>
    </row>
    <row r="21" spans="1:10" ht="14.4" customHeight="1" x14ac:dyDescent="0.3">
      <c r="A21" s="791" t="s">
        <v>5235</v>
      </c>
    </row>
    <row r="22" spans="1:10" ht="14.4" customHeight="1" x14ac:dyDescent="0.3">
      <c r="A22" s="791" t="s">
        <v>5236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12" t="s">
        <v>5244</v>
      </c>
      <c r="B1" s="537"/>
      <c r="C1" s="537"/>
      <c r="D1" s="537"/>
      <c r="E1" s="537"/>
      <c r="F1" s="537"/>
      <c r="G1" s="537"/>
    </row>
    <row r="2" spans="1:7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93" t="s">
        <v>159</v>
      </c>
      <c r="B3" s="454">
        <f t="shared" ref="B3:G3" si="0">SUBTOTAL(9,B6:B1048576)</f>
        <v>47161</v>
      </c>
      <c r="C3" s="455">
        <f t="shared" si="0"/>
        <v>61365</v>
      </c>
      <c r="D3" s="492">
        <f t="shared" si="0"/>
        <v>62762</v>
      </c>
      <c r="E3" s="346">
        <f t="shared" si="0"/>
        <v>22097771</v>
      </c>
      <c r="F3" s="344">
        <f t="shared" si="0"/>
        <v>32907102.789999999</v>
      </c>
      <c r="G3" s="456">
        <f t="shared" si="0"/>
        <v>31342453.649999991</v>
      </c>
    </row>
    <row r="4" spans="1:7" ht="14.4" customHeight="1" x14ac:dyDescent="0.3">
      <c r="A4" s="613" t="s">
        <v>167</v>
      </c>
      <c r="B4" s="618" t="s">
        <v>268</v>
      </c>
      <c r="C4" s="616"/>
      <c r="D4" s="619"/>
      <c r="E4" s="618" t="s">
        <v>123</v>
      </c>
      <c r="F4" s="616"/>
      <c r="G4" s="619"/>
    </row>
    <row r="5" spans="1:7" ht="14.4" customHeight="1" thickBot="1" x14ac:dyDescent="0.35">
      <c r="A5" s="831"/>
      <c r="B5" s="832">
        <v>2015</v>
      </c>
      <c r="C5" s="833">
        <v>2016</v>
      </c>
      <c r="D5" s="852">
        <v>2017</v>
      </c>
      <c r="E5" s="832">
        <v>2015</v>
      </c>
      <c r="F5" s="833">
        <v>2016</v>
      </c>
      <c r="G5" s="852">
        <v>2017</v>
      </c>
    </row>
    <row r="6" spans="1:7" ht="14.4" customHeight="1" x14ac:dyDescent="0.3">
      <c r="A6" s="826" t="s">
        <v>3139</v>
      </c>
      <c r="B6" s="225">
        <v>9</v>
      </c>
      <c r="C6" s="225">
        <v>361</v>
      </c>
      <c r="D6" s="225">
        <v>34</v>
      </c>
      <c r="E6" s="853">
        <v>903</v>
      </c>
      <c r="F6" s="853">
        <v>26411</v>
      </c>
      <c r="G6" s="854">
        <v>1653.9899999999998</v>
      </c>
    </row>
    <row r="7" spans="1:7" ht="14.4" customHeight="1" x14ac:dyDescent="0.3">
      <c r="A7" s="763" t="s">
        <v>3140</v>
      </c>
      <c r="B7" s="740">
        <v>1655</v>
      </c>
      <c r="C7" s="740">
        <v>2608</v>
      </c>
      <c r="D7" s="740">
        <v>3110</v>
      </c>
      <c r="E7" s="855">
        <v>267936</v>
      </c>
      <c r="F7" s="855">
        <v>385774.95000000013</v>
      </c>
      <c r="G7" s="856">
        <v>468834.58999999991</v>
      </c>
    </row>
    <row r="8" spans="1:7" ht="14.4" customHeight="1" x14ac:dyDescent="0.3">
      <c r="A8" s="763" t="s">
        <v>5233</v>
      </c>
      <c r="B8" s="740">
        <v>29911</v>
      </c>
      <c r="C8" s="740">
        <v>35144</v>
      </c>
      <c r="D8" s="740">
        <v>31692</v>
      </c>
      <c r="E8" s="855">
        <v>18608663</v>
      </c>
      <c r="F8" s="855">
        <v>28350790.670000002</v>
      </c>
      <c r="G8" s="856">
        <v>25773301.659999996</v>
      </c>
    </row>
    <row r="9" spans="1:7" ht="14.4" customHeight="1" x14ac:dyDescent="0.3">
      <c r="A9" s="763" t="s">
        <v>3141</v>
      </c>
      <c r="B9" s="740">
        <v>389</v>
      </c>
      <c r="C9" s="740">
        <v>741</v>
      </c>
      <c r="D9" s="740">
        <v>675</v>
      </c>
      <c r="E9" s="855">
        <v>332591</v>
      </c>
      <c r="F9" s="855">
        <v>404926.33</v>
      </c>
      <c r="G9" s="856">
        <v>351522.66</v>
      </c>
    </row>
    <row r="10" spans="1:7" ht="14.4" customHeight="1" x14ac:dyDescent="0.3">
      <c r="A10" s="763" t="s">
        <v>3142</v>
      </c>
      <c r="B10" s="740">
        <v>488</v>
      </c>
      <c r="C10" s="740">
        <v>724</v>
      </c>
      <c r="D10" s="740">
        <v>767</v>
      </c>
      <c r="E10" s="855">
        <v>256165</v>
      </c>
      <c r="F10" s="855">
        <v>253460</v>
      </c>
      <c r="G10" s="856">
        <v>214323.31999999998</v>
      </c>
    </row>
    <row r="11" spans="1:7" ht="14.4" customHeight="1" x14ac:dyDescent="0.3">
      <c r="A11" s="763" t="s">
        <v>3143</v>
      </c>
      <c r="B11" s="740">
        <v>256</v>
      </c>
      <c r="C11" s="740">
        <v>677</v>
      </c>
      <c r="D11" s="740">
        <v>768</v>
      </c>
      <c r="E11" s="855">
        <v>181925</v>
      </c>
      <c r="F11" s="855">
        <v>221479.00000000003</v>
      </c>
      <c r="G11" s="856">
        <v>304669.67</v>
      </c>
    </row>
    <row r="12" spans="1:7" ht="14.4" customHeight="1" x14ac:dyDescent="0.3">
      <c r="A12" s="763" t="s">
        <v>5237</v>
      </c>
      <c r="B12" s="740">
        <v>114</v>
      </c>
      <c r="C12" s="740"/>
      <c r="D12" s="740">
        <v>42</v>
      </c>
      <c r="E12" s="855">
        <v>16225</v>
      </c>
      <c r="F12" s="855"/>
      <c r="G12" s="856">
        <v>4417</v>
      </c>
    </row>
    <row r="13" spans="1:7" ht="14.4" customHeight="1" x14ac:dyDescent="0.3">
      <c r="A13" s="763" t="s">
        <v>3147</v>
      </c>
      <c r="B13" s="740"/>
      <c r="C13" s="740">
        <v>624</v>
      </c>
      <c r="D13" s="740">
        <v>577</v>
      </c>
      <c r="E13" s="855"/>
      <c r="F13" s="855">
        <v>52892.990000000005</v>
      </c>
      <c r="G13" s="856">
        <v>46966</v>
      </c>
    </row>
    <row r="14" spans="1:7" ht="14.4" customHeight="1" x14ac:dyDescent="0.3">
      <c r="A14" s="763" t="s">
        <v>3148</v>
      </c>
      <c r="B14" s="740">
        <v>370</v>
      </c>
      <c r="C14" s="740">
        <v>513</v>
      </c>
      <c r="D14" s="740">
        <v>740</v>
      </c>
      <c r="E14" s="855">
        <v>229187</v>
      </c>
      <c r="F14" s="855">
        <v>320026.99</v>
      </c>
      <c r="G14" s="856">
        <v>390827.67</v>
      </c>
    </row>
    <row r="15" spans="1:7" ht="14.4" customHeight="1" x14ac:dyDescent="0.3">
      <c r="A15" s="763" t="s">
        <v>3150</v>
      </c>
      <c r="B15" s="740">
        <v>1186</v>
      </c>
      <c r="C15" s="740"/>
      <c r="D15" s="740">
        <v>581</v>
      </c>
      <c r="E15" s="855">
        <v>144436</v>
      </c>
      <c r="F15" s="855"/>
      <c r="G15" s="856">
        <v>59074.66</v>
      </c>
    </row>
    <row r="16" spans="1:7" ht="14.4" customHeight="1" x14ac:dyDescent="0.3">
      <c r="A16" s="763" t="s">
        <v>3151</v>
      </c>
      <c r="B16" s="740"/>
      <c r="C16" s="740"/>
      <c r="D16" s="740">
        <v>163</v>
      </c>
      <c r="E16" s="855"/>
      <c r="F16" s="855"/>
      <c r="G16" s="856">
        <v>15635.33</v>
      </c>
    </row>
    <row r="17" spans="1:7" ht="14.4" customHeight="1" x14ac:dyDescent="0.3">
      <c r="A17" s="763" t="s">
        <v>5238</v>
      </c>
      <c r="B17" s="740">
        <v>1</v>
      </c>
      <c r="C17" s="740">
        <v>6</v>
      </c>
      <c r="D17" s="740">
        <v>3</v>
      </c>
      <c r="E17" s="855">
        <v>35</v>
      </c>
      <c r="F17" s="855">
        <v>222</v>
      </c>
      <c r="G17" s="856">
        <v>111</v>
      </c>
    </row>
    <row r="18" spans="1:7" ht="14.4" customHeight="1" x14ac:dyDescent="0.3">
      <c r="A18" s="763" t="s">
        <v>3152</v>
      </c>
      <c r="B18" s="740">
        <v>349</v>
      </c>
      <c r="C18" s="740">
        <v>521</v>
      </c>
      <c r="D18" s="740">
        <v>653</v>
      </c>
      <c r="E18" s="855">
        <v>256525</v>
      </c>
      <c r="F18" s="855">
        <v>323492.67</v>
      </c>
      <c r="G18" s="856">
        <v>360800.33999999997</v>
      </c>
    </row>
    <row r="19" spans="1:7" ht="14.4" customHeight="1" x14ac:dyDescent="0.3">
      <c r="A19" s="763" t="s">
        <v>3153</v>
      </c>
      <c r="B19" s="740">
        <v>2313</v>
      </c>
      <c r="C19" s="740">
        <v>2688</v>
      </c>
      <c r="D19" s="740">
        <v>3300</v>
      </c>
      <c r="E19" s="855">
        <v>334530</v>
      </c>
      <c r="F19" s="855">
        <v>375378.65000000008</v>
      </c>
      <c r="G19" s="856">
        <v>459033.63000000012</v>
      </c>
    </row>
    <row r="20" spans="1:7" ht="14.4" customHeight="1" x14ac:dyDescent="0.3">
      <c r="A20" s="763" t="s">
        <v>3154</v>
      </c>
      <c r="B20" s="740">
        <v>4</v>
      </c>
      <c r="C20" s="740">
        <v>6</v>
      </c>
      <c r="D20" s="740">
        <v>12</v>
      </c>
      <c r="E20" s="855">
        <v>433</v>
      </c>
      <c r="F20" s="855">
        <v>207</v>
      </c>
      <c r="G20" s="856">
        <v>436</v>
      </c>
    </row>
    <row r="21" spans="1:7" ht="14.4" customHeight="1" x14ac:dyDescent="0.3">
      <c r="A21" s="763" t="s">
        <v>3155</v>
      </c>
      <c r="B21" s="740">
        <v>1257</v>
      </c>
      <c r="C21" s="740">
        <v>2323</v>
      </c>
      <c r="D21" s="740">
        <v>2724</v>
      </c>
      <c r="E21" s="855">
        <v>240816</v>
      </c>
      <c r="F21" s="855">
        <v>394641.65</v>
      </c>
      <c r="G21" s="856">
        <v>505179.93</v>
      </c>
    </row>
    <row r="22" spans="1:7" ht="14.4" customHeight="1" x14ac:dyDescent="0.3">
      <c r="A22" s="763" t="s">
        <v>3156</v>
      </c>
      <c r="B22" s="740">
        <v>8</v>
      </c>
      <c r="C22" s="740">
        <v>12</v>
      </c>
      <c r="D22" s="740">
        <v>10</v>
      </c>
      <c r="E22" s="855">
        <v>2648</v>
      </c>
      <c r="F22" s="855">
        <v>2644.66</v>
      </c>
      <c r="G22" s="856">
        <v>1941.6599999999999</v>
      </c>
    </row>
    <row r="23" spans="1:7" ht="14.4" customHeight="1" x14ac:dyDescent="0.3">
      <c r="A23" s="763" t="s">
        <v>5239</v>
      </c>
      <c r="B23" s="740"/>
      <c r="C23" s="740">
        <v>11</v>
      </c>
      <c r="D23" s="740"/>
      <c r="E23" s="855"/>
      <c r="F23" s="855">
        <v>397</v>
      </c>
      <c r="G23" s="856"/>
    </row>
    <row r="24" spans="1:7" ht="14.4" customHeight="1" x14ac:dyDescent="0.3">
      <c r="A24" s="763" t="s">
        <v>3157</v>
      </c>
      <c r="B24" s="740"/>
      <c r="C24" s="740">
        <v>14</v>
      </c>
      <c r="D24" s="740">
        <v>79</v>
      </c>
      <c r="E24" s="855"/>
      <c r="F24" s="855">
        <v>744</v>
      </c>
      <c r="G24" s="856">
        <v>59188.33</v>
      </c>
    </row>
    <row r="25" spans="1:7" ht="14.4" customHeight="1" x14ac:dyDescent="0.3">
      <c r="A25" s="763" t="s">
        <v>3158</v>
      </c>
      <c r="B25" s="740">
        <v>1241</v>
      </c>
      <c r="C25" s="740">
        <v>2650</v>
      </c>
      <c r="D25" s="740">
        <v>3102</v>
      </c>
      <c r="E25" s="855">
        <v>153442</v>
      </c>
      <c r="F25" s="855">
        <v>267124.01</v>
      </c>
      <c r="G25" s="856">
        <v>341992</v>
      </c>
    </row>
    <row r="26" spans="1:7" ht="14.4" customHeight="1" x14ac:dyDescent="0.3">
      <c r="A26" s="763" t="s">
        <v>3159</v>
      </c>
      <c r="B26" s="740">
        <v>62</v>
      </c>
      <c r="C26" s="740">
        <v>126</v>
      </c>
      <c r="D26" s="740">
        <v>109</v>
      </c>
      <c r="E26" s="855">
        <v>17858</v>
      </c>
      <c r="F26" s="855">
        <v>17512.34</v>
      </c>
      <c r="G26" s="856">
        <v>14853</v>
      </c>
    </row>
    <row r="27" spans="1:7" ht="14.4" customHeight="1" x14ac:dyDescent="0.3">
      <c r="A27" s="763" t="s">
        <v>5240</v>
      </c>
      <c r="B27" s="740">
        <v>182</v>
      </c>
      <c r="C27" s="740">
        <v>477</v>
      </c>
      <c r="D27" s="740"/>
      <c r="E27" s="855">
        <v>16894</v>
      </c>
      <c r="F27" s="855">
        <v>52611.66</v>
      </c>
      <c r="G27" s="856"/>
    </row>
    <row r="28" spans="1:7" ht="14.4" customHeight="1" x14ac:dyDescent="0.3">
      <c r="A28" s="763" t="s">
        <v>3160</v>
      </c>
      <c r="B28" s="740"/>
      <c r="C28" s="740"/>
      <c r="D28" s="740">
        <v>58</v>
      </c>
      <c r="E28" s="855"/>
      <c r="F28" s="855"/>
      <c r="G28" s="856">
        <v>2726.33</v>
      </c>
    </row>
    <row r="29" spans="1:7" ht="14.4" customHeight="1" x14ac:dyDescent="0.3">
      <c r="A29" s="763" t="s">
        <v>3161</v>
      </c>
      <c r="B29" s="740"/>
      <c r="C29" s="740">
        <v>10</v>
      </c>
      <c r="D29" s="740"/>
      <c r="E29" s="855"/>
      <c r="F29" s="855">
        <v>345</v>
      </c>
      <c r="G29" s="856"/>
    </row>
    <row r="30" spans="1:7" ht="14.4" customHeight="1" x14ac:dyDescent="0.3">
      <c r="A30" s="763" t="s">
        <v>3162</v>
      </c>
      <c r="B30" s="740">
        <v>2906</v>
      </c>
      <c r="C30" s="740">
        <v>3904</v>
      </c>
      <c r="D30" s="740">
        <v>3526</v>
      </c>
      <c r="E30" s="855">
        <v>267468</v>
      </c>
      <c r="F30" s="855">
        <v>379049.96</v>
      </c>
      <c r="G30" s="856">
        <v>357245.64999999997</v>
      </c>
    </row>
    <row r="31" spans="1:7" ht="14.4" customHeight="1" x14ac:dyDescent="0.3">
      <c r="A31" s="763" t="s">
        <v>3163</v>
      </c>
      <c r="B31" s="740"/>
      <c r="C31" s="740"/>
      <c r="D31" s="740">
        <v>1</v>
      </c>
      <c r="E31" s="855"/>
      <c r="F31" s="855"/>
      <c r="G31" s="856">
        <v>37</v>
      </c>
    </row>
    <row r="32" spans="1:7" ht="14.4" customHeight="1" x14ac:dyDescent="0.3">
      <c r="A32" s="763" t="s">
        <v>5241</v>
      </c>
      <c r="B32" s="740">
        <v>146</v>
      </c>
      <c r="C32" s="740">
        <v>16</v>
      </c>
      <c r="D32" s="740"/>
      <c r="E32" s="855">
        <v>21343</v>
      </c>
      <c r="F32" s="855">
        <v>614</v>
      </c>
      <c r="G32" s="856"/>
    </row>
    <row r="33" spans="1:7" ht="14.4" customHeight="1" x14ac:dyDescent="0.3">
      <c r="A33" s="763" t="s">
        <v>3164</v>
      </c>
      <c r="B33" s="740">
        <v>11</v>
      </c>
      <c r="C33" s="740">
        <v>110</v>
      </c>
      <c r="D33" s="740">
        <v>95</v>
      </c>
      <c r="E33" s="855">
        <v>3049</v>
      </c>
      <c r="F33" s="855">
        <v>20919.000000000004</v>
      </c>
      <c r="G33" s="856">
        <v>18131.329999999998</v>
      </c>
    </row>
    <row r="34" spans="1:7" ht="14.4" customHeight="1" x14ac:dyDescent="0.3">
      <c r="A34" s="763" t="s">
        <v>3165</v>
      </c>
      <c r="B34" s="740">
        <v>480</v>
      </c>
      <c r="C34" s="740">
        <v>48</v>
      </c>
      <c r="D34" s="740">
        <v>1268</v>
      </c>
      <c r="E34" s="855">
        <v>73482</v>
      </c>
      <c r="F34" s="855">
        <v>7030</v>
      </c>
      <c r="G34" s="856">
        <v>184600.97999999998</v>
      </c>
    </row>
    <row r="35" spans="1:7" ht="14.4" customHeight="1" x14ac:dyDescent="0.3">
      <c r="A35" s="763" t="s">
        <v>3166</v>
      </c>
      <c r="B35" s="740">
        <v>1431</v>
      </c>
      <c r="C35" s="740">
        <v>2237</v>
      </c>
      <c r="D35" s="740">
        <v>2499</v>
      </c>
      <c r="E35" s="855">
        <v>168394</v>
      </c>
      <c r="F35" s="855">
        <v>236192.32000000004</v>
      </c>
      <c r="G35" s="856">
        <v>294172.61999999994</v>
      </c>
    </row>
    <row r="36" spans="1:7" ht="14.4" customHeight="1" x14ac:dyDescent="0.3">
      <c r="A36" s="763" t="s">
        <v>3167</v>
      </c>
      <c r="B36" s="740">
        <v>1659</v>
      </c>
      <c r="C36" s="740">
        <v>1747</v>
      </c>
      <c r="D36" s="740">
        <v>1898</v>
      </c>
      <c r="E36" s="855">
        <v>153572</v>
      </c>
      <c r="F36" s="855">
        <v>141003.65</v>
      </c>
      <c r="G36" s="856">
        <v>182721.98</v>
      </c>
    </row>
    <row r="37" spans="1:7" ht="14.4" customHeight="1" x14ac:dyDescent="0.3">
      <c r="A37" s="763" t="s">
        <v>3168</v>
      </c>
      <c r="B37" s="740">
        <v>436</v>
      </c>
      <c r="C37" s="740">
        <v>816</v>
      </c>
      <c r="D37" s="740">
        <v>1012</v>
      </c>
      <c r="E37" s="855">
        <v>296738</v>
      </c>
      <c r="F37" s="855">
        <v>334353.01</v>
      </c>
      <c r="G37" s="856">
        <v>445203.01</v>
      </c>
    </row>
    <row r="38" spans="1:7" ht="14.4" customHeight="1" x14ac:dyDescent="0.3">
      <c r="A38" s="763" t="s">
        <v>5242</v>
      </c>
      <c r="B38" s="740"/>
      <c r="C38" s="740"/>
      <c r="D38" s="740">
        <v>1</v>
      </c>
      <c r="E38" s="855"/>
      <c r="F38" s="855"/>
      <c r="G38" s="856">
        <v>116</v>
      </c>
    </row>
    <row r="39" spans="1:7" ht="14.4" customHeight="1" x14ac:dyDescent="0.3">
      <c r="A39" s="763" t="s">
        <v>3169</v>
      </c>
      <c r="B39" s="740"/>
      <c r="C39" s="740">
        <v>138</v>
      </c>
      <c r="D39" s="740">
        <v>889</v>
      </c>
      <c r="E39" s="855"/>
      <c r="F39" s="855">
        <v>109796.98000000001</v>
      </c>
      <c r="G39" s="856">
        <v>249433.68000000002</v>
      </c>
    </row>
    <row r="40" spans="1:7" ht="14.4" customHeight="1" x14ac:dyDescent="0.3">
      <c r="A40" s="763" t="s">
        <v>3170</v>
      </c>
      <c r="B40" s="740">
        <v>224</v>
      </c>
      <c r="C40" s="740">
        <v>2020</v>
      </c>
      <c r="D40" s="740">
        <v>2374</v>
      </c>
      <c r="E40" s="855">
        <v>42460</v>
      </c>
      <c r="F40" s="855">
        <v>218398.97999999998</v>
      </c>
      <c r="G40" s="856">
        <v>233302.62999999995</v>
      </c>
    </row>
    <row r="41" spans="1:7" ht="14.4" customHeight="1" thickBot="1" x14ac:dyDescent="0.35">
      <c r="A41" s="859" t="s">
        <v>5243</v>
      </c>
      <c r="B41" s="746">
        <v>73</v>
      </c>
      <c r="C41" s="746">
        <v>93</v>
      </c>
      <c r="D41" s="746"/>
      <c r="E41" s="857">
        <v>10053</v>
      </c>
      <c r="F41" s="857">
        <v>8662.32</v>
      </c>
      <c r="G41" s="858"/>
    </row>
    <row r="42" spans="1:7" ht="14.4" customHeight="1" x14ac:dyDescent="0.3">
      <c r="A42" s="791" t="s">
        <v>3136</v>
      </c>
    </row>
    <row r="43" spans="1:7" ht="14.4" customHeight="1" x14ac:dyDescent="0.3">
      <c r="A43" s="792" t="s">
        <v>3137</v>
      </c>
    </row>
    <row r="44" spans="1:7" ht="14.4" customHeight="1" x14ac:dyDescent="0.3">
      <c r="A44" s="791" t="s">
        <v>5235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4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37" t="s">
        <v>5596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</row>
    <row r="2" spans="1:18" ht="14.4" customHeight="1" thickBot="1" x14ac:dyDescent="0.35">
      <c r="A2" s="374" t="s">
        <v>323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52713.41</v>
      </c>
      <c r="H3" s="208">
        <f t="shared" si="0"/>
        <v>79954574.729999989</v>
      </c>
      <c r="I3" s="78"/>
      <c r="J3" s="78"/>
      <c r="K3" s="208">
        <f t="shared" si="0"/>
        <v>66924.099999999977</v>
      </c>
      <c r="L3" s="208">
        <f t="shared" si="0"/>
        <v>98160256.859999985</v>
      </c>
      <c r="M3" s="78"/>
      <c r="N3" s="78"/>
      <c r="O3" s="208">
        <f t="shared" si="0"/>
        <v>69222.479999999967</v>
      </c>
      <c r="P3" s="208">
        <f t="shared" si="0"/>
        <v>82083306.179999992</v>
      </c>
      <c r="Q3" s="79">
        <f>IF(L3=0,0,P3/L3)</f>
        <v>0.83621731244112807</v>
      </c>
      <c r="R3" s="209">
        <f>IF(O3=0,0,P3/O3)</f>
        <v>1185.7897344908768</v>
      </c>
    </row>
    <row r="4" spans="1:18" ht="14.4" customHeight="1" x14ac:dyDescent="0.3">
      <c r="A4" s="620" t="s">
        <v>305</v>
      </c>
      <c r="B4" s="620" t="s">
        <v>119</v>
      </c>
      <c r="C4" s="628" t="s">
        <v>0</v>
      </c>
      <c r="D4" s="622" t="s">
        <v>120</v>
      </c>
      <c r="E4" s="627" t="s">
        <v>90</v>
      </c>
      <c r="F4" s="623" t="s">
        <v>81</v>
      </c>
      <c r="G4" s="624">
        <v>2015</v>
      </c>
      <c r="H4" s="625"/>
      <c r="I4" s="206"/>
      <c r="J4" s="206"/>
      <c r="K4" s="624">
        <v>2016</v>
      </c>
      <c r="L4" s="625"/>
      <c r="M4" s="206"/>
      <c r="N4" s="206"/>
      <c r="O4" s="624">
        <v>2017</v>
      </c>
      <c r="P4" s="625"/>
      <c r="Q4" s="626" t="s">
        <v>2</v>
      </c>
      <c r="R4" s="621" t="s">
        <v>122</v>
      </c>
    </row>
    <row r="5" spans="1:18" ht="14.4" customHeight="1" thickBot="1" x14ac:dyDescent="0.35">
      <c r="A5" s="860"/>
      <c r="B5" s="860"/>
      <c r="C5" s="861"/>
      <c r="D5" s="862"/>
      <c r="E5" s="863"/>
      <c r="F5" s="864"/>
      <c r="G5" s="865" t="s">
        <v>91</v>
      </c>
      <c r="H5" s="866" t="s">
        <v>14</v>
      </c>
      <c r="I5" s="867"/>
      <c r="J5" s="867"/>
      <c r="K5" s="865" t="s">
        <v>91</v>
      </c>
      <c r="L5" s="866" t="s">
        <v>14</v>
      </c>
      <c r="M5" s="867"/>
      <c r="N5" s="867"/>
      <c r="O5" s="865" t="s">
        <v>91</v>
      </c>
      <c r="P5" s="866" t="s">
        <v>14</v>
      </c>
      <c r="Q5" s="868"/>
      <c r="R5" s="869"/>
    </row>
    <row r="6" spans="1:18" ht="14.4" customHeight="1" x14ac:dyDescent="0.3">
      <c r="A6" s="811" t="s">
        <v>5245</v>
      </c>
      <c r="B6" s="812" t="s">
        <v>5246</v>
      </c>
      <c r="C6" s="812" t="s">
        <v>566</v>
      </c>
      <c r="D6" s="812" t="s">
        <v>5247</v>
      </c>
      <c r="E6" s="812" t="s">
        <v>5248</v>
      </c>
      <c r="F6" s="812" t="s">
        <v>5249</v>
      </c>
      <c r="G6" s="225">
        <v>7.0000000000000009</v>
      </c>
      <c r="H6" s="225">
        <v>378.72999999999996</v>
      </c>
      <c r="I6" s="812">
        <v>0.51096180569609151</v>
      </c>
      <c r="J6" s="812">
        <v>54.104285714285702</v>
      </c>
      <c r="K6" s="225">
        <v>13.7</v>
      </c>
      <c r="L6" s="225">
        <v>741.20999999999992</v>
      </c>
      <c r="M6" s="812">
        <v>1</v>
      </c>
      <c r="N6" s="812">
        <v>54.102919708029191</v>
      </c>
      <c r="O6" s="225">
        <v>8</v>
      </c>
      <c r="P6" s="225">
        <v>432.82</v>
      </c>
      <c r="Q6" s="817">
        <v>0.58393707586244115</v>
      </c>
      <c r="R6" s="825">
        <v>54.102499999999999</v>
      </c>
    </row>
    <row r="7" spans="1:18" ht="14.4" customHeight="1" x14ac:dyDescent="0.3">
      <c r="A7" s="736" t="s">
        <v>5245</v>
      </c>
      <c r="B7" s="737" t="s">
        <v>5246</v>
      </c>
      <c r="C7" s="737" t="s">
        <v>566</v>
      </c>
      <c r="D7" s="737" t="s">
        <v>5247</v>
      </c>
      <c r="E7" s="737" t="s">
        <v>5250</v>
      </c>
      <c r="F7" s="737" t="s">
        <v>5251</v>
      </c>
      <c r="G7" s="740">
        <v>12.200000000000001</v>
      </c>
      <c r="H7" s="740">
        <v>1320.85</v>
      </c>
      <c r="I7" s="737">
        <v>1.0166719263541129</v>
      </c>
      <c r="J7" s="737">
        <v>108.26639344262293</v>
      </c>
      <c r="K7" s="740">
        <v>12</v>
      </c>
      <c r="L7" s="740">
        <v>1299.19</v>
      </c>
      <c r="M7" s="737">
        <v>1</v>
      </c>
      <c r="N7" s="737">
        <v>108.26583333333333</v>
      </c>
      <c r="O7" s="740">
        <v>18.8</v>
      </c>
      <c r="P7" s="740">
        <v>2035.4900000000002</v>
      </c>
      <c r="Q7" s="753">
        <v>1.5667377365897215</v>
      </c>
      <c r="R7" s="741">
        <v>108.27074468085107</v>
      </c>
    </row>
    <row r="8" spans="1:18" ht="14.4" customHeight="1" x14ac:dyDescent="0.3">
      <c r="A8" s="736" t="s">
        <v>5245</v>
      </c>
      <c r="B8" s="737" t="s">
        <v>5246</v>
      </c>
      <c r="C8" s="737" t="s">
        <v>566</v>
      </c>
      <c r="D8" s="737" t="s">
        <v>5247</v>
      </c>
      <c r="E8" s="737" t="s">
        <v>5252</v>
      </c>
      <c r="F8" s="737" t="s">
        <v>5253</v>
      </c>
      <c r="G8" s="740"/>
      <c r="H8" s="740"/>
      <c r="I8" s="737"/>
      <c r="J8" s="737"/>
      <c r="K8" s="740">
        <v>0.3</v>
      </c>
      <c r="L8" s="740">
        <v>45.3</v>
      </c>
      <c r="M8" s="737">
        <v>1</v>
      </c>
      <c r="N8" s="737">
        <v>151</v>
      </c>
      <c r="O8" s="740">
        <v>0.9</v>
      </c>
      <c r="P8" s="740">
        <v>135.9</v>
      </c>
      <c r="Q8" s="753">
        <v>3.0000000000000004</v>
      </c>
      <c r="R8" s="741">
        <v>151</v>
      </c>
    </row>
    <row r="9" spans="1:18" ht="14.4" customHeight="1" x14ac:dyDescent="0.3">
      <c r="A9" s="736" t="s">
        <v>5245</v>
      </c>
      <c r="B9" s="737" t="s">
        <v>5246</v>
      </c>
      <c r="C9" s="737" t="s">
        <v>566</v>
      </c>
      <c r="D9" s="737" t="s">
        <v>5247</v>
      </c>
      <c r="E9" s="737" t="s">
        <v>5254</v>
      </c>
      <c r="F9" s="737" t="s">
        <v>668</v>
      </c>
      <c r="G9" s="740"/>
      <c r="H9" s="740"/>
      <c r="I9" s="737"/>
      <c r="J9" s="737"/>
      <c r="K9" s="740"/>
      <c r="L9" s="740"/>
      <c r="M9" s="737"/>
      <c r="N9" s="737"/>
      <c r="O9" s="740">
        <v>0.1</v>
      </c>
      <c r="P9" s="740">
        <v>5.31</v>
      </c>
      <c r="Q9" s="753"/>
      <c r="R9" s="741">
        <v>53.099999999999994</v>
      </c>
    </row>
    <row r="10" spans="1:18" ht="14.4" customHeight="1" x14ac:dyDescent="0.3">
      <c r="A10" s="736" t="s">
        <v>5245</v>
      </c>
      <c r="B10" s="737" t="s">
        <v>5246</v>
      </c>
      <c r="C10" s="737" t="s">
        <v>566</v>
      </c>
      <c r="D10" s="737" t="s">
        <v>5247</v>
      </c>
      <c r="E10" s="737" t="s">
        <v>5255</v>
      </c>
      <c r="F10" s="737" t="s">
        <v>5256</v>
      </c>
      <c r="G10" s="740">
        <v>10</v>
      </c>
      <c r="H10" s="740">
        <v>112</v>
      </c>
      <c r="I10" s="737">
        <v>0.85320332139864397</v>
      </c>
      <c r="J10" s="737">
        <v>11.2</v>
      </c>
      <c r="K10" s="740">
        <v>10.200000000000001</v>
      </c>
      <c r="L10" s="740">
        <v>131.27000000000001</v>
      </c>
      <c r="M10" s="737">
        <v>1</v>
      </c>
      <c r="N10" s="737">
        <v>12.869607843137254</v>
      </c>
      <c r="O10" s="740">
        <v>16.2</v>
      </c>
      <c r="P10" s="740">
        <v>208.42</v>
      </c>
      <c r="Q10" s="753">
        <v>1.5877199664812978</v>
      </c>
      <c r="R10" s="741">
        <v>12.865432098765432</v>
      </c>
    </row>
    <row r="11" spans="1:18" ht="14.4" customHeight="1" x14ac:dyDescent="0.3">
      <c r="A11" s="736" t="s">
        <v>5245</v>
      </c>
      <c r="B11" s="737" t="s">
        <v>5246</v>
      </c>
      <c r="C11" s="737" t="s">
        <v>566</v>
      </c>
      <c r="D11" s="737" t="s">
        <v>5247</v>
      </c>
      <c r="E11" s="737" t="s">
        <v>5257</v>
      </c>
      <c r="F11" s="737" t="s">
        <v>5258</v>
      </c>
      <c r="G11" s="740">
        <v>35</v>
      </c>
      <c r="H11" s="740">
        <v>6604.6299999999992</v>
      </c>
      <c r="I11" s="737">
        <v>0.99716911909025319</v>
      </c>
      <c r="J11" s="737">
        <v>188.70371428571426</v>
      </c>
      <c r="K11" s="740">
        <v>35.099999999999987</v>
      </c>
      <c r="L11" s="740">
        <v>6623.3799999999983</v>
      </c>
      <c r="M11" s="737">
        <v>1</v>
      </c>
      <c r="N11" s="737">
        <v>188.70028490028491</v>
      </c>
      <c r="O11" s="740">
        <v>39.299999999999997</v>
      </c>
      <c r="P11" s="740">
        <v>8072.2499999999964</v>
      </c>
      <c r="Q11" s="753">
        <v>1.2187508492642727</v>
      </c>
      <c r="R11" s="741">
        <v>205.40076335877856</v>
      </c>
    </row>
    <row r="12" spans="1:18" ht="14.4" customHeight="1" x14ac:dyDescent="0.3">
      <c r="A12" s="736" t="s">
        <v>5245</v>
      </c>
      <c r="B12" s="737" t="s">
        <v>5246</v>
      </c>
      <c r="C12" s="737" t="s">
        <v>566</v>
      </c>
      <c r="D12" s="737" t="s">
        <v>5247</v>
      </c>
      <c r="E12" s="737" t="s">
        <v>5259</v>
      </c>
      <c r="F12" s="737" t="s">
        <v>5260</v>
      </c>
      <c r="G12" s="740">
        <v>1</v>
      </c>
      <c r="H12" s="740">
        <v>7979.54</v>
      </c>
      <c r="I12" s="737">
        <v>0.62608787077052475</v>
      </c>
      <c r="J12" s="737">
        <v>7979.54</v>
      </c>
      <c r="K12" s="740">
        <v>2</v>
      </c>
      <c r="L12" s="740">
        <v>12745.08</v>
      </c>
      <c r="M12" s="737">
        <v>1</v>
      </c>
      <c r="N12" s="737">
        <v>6372.54</v>
      </c>
      <c r="O12" s="740">
        <v>4</v>
      </c>
      <c r="P12" s="740">
        <v>25490.16</v>
      </c>
      <c r="Q12" s="753">
        <v>2</v>
      </c>
      <c r="R12" s="741">
        <v>6372.54</v>
      </c>
    </row>
    <row r="13" spans="1:18" ht="14.4" customHeight="1" x14ac:dyDescent="0.3">
      <c r="A13" s="736" t="s">
        <v>5245</v>
      </c>
      <c r="B13" s="737" t="s">
        <v>5246</v>
      </c>
      <c r="C13" s="737" t="s">
        <v>566</v>
      </c>
      <c r="D13" s="737" t="s">
        <v>5247</v>
      </c>
      <c r="E13" s="737" t="s">
        <v>5261</v>
      </c>
      <c r="F13" s="737" t="s">
        <v>2940</v>
      </c>
      <c r="G13" s="740">
        <v>0.1</v>
      </c>
      <c r="H13" s="740">
        <v>10.08</v>
      </c>
      <c r="I13" s="737"/>
      <c r="J13" s="737">
        <v>100.8</v>
      </c>
      <c r="K13" s="740"/>
      <c r="L13" s="740"/>
      <c r="M13" s="737"/>
      <c r="N13" s="737"/>
      <c r="O13" s="740">
        <v>0.1</v>
      </c>
      <c r="P13" s="740">
        <v>6.14</v>
      </c>
      <c r="Q13" s="753"/>
      <c r="R13" s="741">
        <v>61.399999999999991</v>
      </c>
    </row>
    <row r="14" spans="1:18" ht="14.4" customHeight="1" x14ac:dyDescent="0.3">
      <c r="A14" s="736" t="s">
        <v>5245</v>
      </c>
      <c r="B14" s="737" t="s">
        <v>5246</v>
      </c>
      <c r="C14" s="737" t="s">
        <v>566</v>
      </c>
      <c r="D14" s="737" t="s">
        <v>5247</v>
      </c>
      <c r="E14" s="737" t="s">
        <v>5262</v>
      </c>
      <c r="F14" s="737" t="s">
        <v>2497</v>
      </c>
      <c r="G14" s="740">
        <v>7</v>
      </c>
      <c r="H14" s="740">
        <v>53045.51</v>
      </c>
      <c r="I14" s="737">
        <v>0.89016946535806551</v>
      </c>
      <c r="J14" s="737">
        <v>7577.93</v>
      </c>
      <c r="K14" s="740">
        <v>9</v>
      </c>
      <c r="L14" s="740">
        <v>59590.350000000006</v>
      </c>
      <c r="M14" s="737">
        <v>1</v>
      </c>
      <c r="N14" s="737">
        <v>6621.1500000000005</v>
      </c>
      <c r="O14" s="740">
        <v>11</v>
      </c>
      <c r="P14" s="740">
        <v>72832.649999999994</v>
      </c>
      <c r="Q14" s="753">
        <v>1.2222222222222221</v>
      </c>
      <c r="R14" s="741">
        <v>6621.15</v>
      </c>
    </row>
    <row r="15" spans="1:18" ht="14.4" customHeight="1" x14ac:dyDescent="0.3">
      <c r="A15" s="736" t="s">
        <v>5245</v>
      </c>
      <c r="B15" s="737" t="s">
        <v>5246</v>
      </c>
      <c r="C15" s="737" t="s">
        <v>566</v>
      </c>
      <c r="D15" s="737" t="s">
        <v>5247</v>
      </c>
      <c r="E15" s="737" t="s">
        <v>5263</v>
      </c>
      <c r="F15" s="737" t="s">
        <v>1315</v>
      </c>
      <c r="G15" s="740"/>
      <c r="H15" s="740"/>
      <c r="I15" s="737"/>
      <c r="J15" s="737"/>
      <c r="K15" s="740">
        <v>1.44</v>
      </c>
      <c r="L15" s="740">
        <v>737.2</v>
      </c>
      <c r="M15" s="737">
        <v>1</v>
      </c>
      <c r="N15" s="737">
        <v>511.94444444444451</v>
      </c>
      <c r="O15" s="740">
        <v>74.72999999999999</v>
      </c>
      <c r="P15" s="740">
        <v>27335.910000000003</v>
      </c>
      <c r="Q15" s="753">
        <v>37.080724362452528</v>
      </c>
      <c r="R15" s="741">
        <v>365.79566439181059</v>
      </c>
    </row>
    <row r="16" spans="1:18" ht="14.4" customHeight="1" x14ac:dyDescent="0.3">
      <c r="A16" s="736" t="s">
        <v>5245</v>
      </c>
      <c r="B16" s="737" t="s">
        <v>5246</v>
      </c>
      <c r="C16" s="737" t="s">
        <v>566</v>
      </c>
      <c r="D16" s="737" t="s">
        <v>5247</v>
      </c>
      <c r="E16" s="737" t="s">
        <v>5264</v>
      </c>
      <c r="F16" s="737" t="s">
        <v>5265</v>
      </c>
      <c r="G16" s="740">
        <v>12</v>
      </c>
      <c r="H16" s="740">
        <v>343481.16</v>
      </c>
      <c r="I16" s="737">
        <v>0.8</v>
      </c>
      <c r="J16" s="737">
        <v>28623.429999999997</v>
      </c>
      <c r="K16" s="740">
        <v>15</v>
      </c>
      <c r="L16" s="740">
        <v>429351.44999999995</v>
      </c>
      <c r="M16" s="737">
        <v>1</v>
      </c>
      <c r="N16" s="737">
        <v>28623.429999999997</v>
      </c>
      <c r="O16" s="740">
        <v>15</v>
      </c>
      <c r="P16" s="740">
        <v>429351.44999999995</v>
      </c>
      <c r="Q16" s="753">
        <v>1</v>
      </c>
      <c r="R16" s="741">
        <v>28623.429999999997</v>
      </c>
    </row>
    <row r="17" spans="1:18" ht="14.4" customHeight="1" x14ac:dyDescent="0.3">
      <c r="A17" s="736" t="s">
        <v>5245</v>
      </c>
      <c r="B17" s="737" t="s">
        <v>5246</v>
      </c>
      <c r="C17" s="737" t="s">
        <v>566</v>
      </c>
      <c r="D17" s="737" t="s">
        <v>5247</v>
      </c>
      <c r="E17" s="737" t="s">
        <v>5266</v>
      </c>
      <c r="F17" s="737" t="s">
        <v>3074</v>
      </c>
      <c r="G17" s="740">
        <v>20</v>
      </c>
      <c r="H17" s="740">
        <v>572482</v>
      </c>
      <c r="I17" s="737">
        <v>0.76923076923076927</v>
      </c>
      <c r="J17" s="737">
        <v>28624.1</v>
      </c>
      <c r="K17" s="740">
        <v>26</v>
      </c>
      <c r="L17" s="740">
        <v>744226.6</v>
      </c>
      <c r="M17" s="737">
        <v>1</v>
      </c>
      <c r="N17" s="737">
        <v>28624.1</v>
      </c>
      <c r="O17" s="740">
        <v>30</v>
      </c>
      <c r="P17" s="740">
        <v>858723</v>
      </c>
      <c r="Q17" s="753">
        <v>1.153846153846154</v>
      </c>
      <c r="R17" s="741">
        <v>28624.1</v>
      </c>
    </row>
    <row r="18" spans="1:18" ht="14.4" customHeight="1" x14ac:dyDescent="0.3">
      <c r="A18" s="736" t="s">
        <v>5245</v>
      </c>
      <c r="B18" s="737" t="s">
        <v>5246</v>
      </c>
      <c r="C18" s="737" t="s">
        <v>566</v>
      </c>
      <c r="D18" s="737" t="s">
        <v>5247</v>
      </c>
      <c r="E18" s="737" t="s">
        <v>5267</v>
      </c>
      <c r="F18" s="737" t="s">
        <v>3074</v>
      </c>
      <c r="G18" s="740">
        <v>2</v>
      </c>
      <c r="H18" s="740">
        <v>47738.26</v>
      </c>
      <c r="I18" s="737">
        <v>1</v>
      </c>
      <c r="J18" s="737">
        <v>23869.13</v>
      </c>
      <c r="K18" s="740">
        <v>2</v>
      </c>
      <c r="L18" s="740">
        <v>47738.26</v>
      </c>
      <c r="M18" s="737">
        <v>1</v>
      </c>
      <c r="N18" s="737">
        <v>23869.13</v>
      </c>
      <c r="O18" s="740"/>
      <c r="P18" s="740"/>
      <c r="Q18" s="753"/>
      <c r="R18" s="741"/>
    </row>
    <row r="19" spans="1:18" ht="14.4" customHeight="1" x14ac:dyDescent="0.3">
      <c r="A19" s="736" t="s">
        <v>5245</v>
      </c>
      <c r="B19" s="737" t="s">
        <v>5246</v>
      </c>
      <c r="C19" s="737" t="s">
        <v>566</v>
      </c>
      <c r="D19" s="737" t="s">
        <v>5247</v>
      </c>
      <c r="E19" s="737" t="s">
        <v>5268</v>
      </c>
      <c r="F19" s="737" t="s">
        <v>5269</v>
      </c>
      <c r="G19" s="740">
        <v>2</v>
      </c>
      <c r="H19" s="740">
        <v>15070.38</v>
      </c>
      <c r="I19" s="737"/>
      <c r="J19" s="737">
        <v>7535.19</v>
      </c>
      <c r="K19" s="740"/>
      <c r="L19" s="740"/>
      <c r="M19" s="737"/>
      <c r="N19" s="737"/>
      <c r="O19" s="740"/>
      <c r="P19" s="740"/>
      <c r="Q19" s="753"/>
      <c r="R19" s="741"/>
    </row>
    <row r="20" spans="1:18" ht="14.4" customHeight="1" x14ac:dyDescent="0.3">
      <c r="A20" s="736" t="s">
        <v>5245</v>
      </c>
      <c r="B20" s="737" t="s">
        <v>5246</v>
      </c>
      <c r="C20" s="737" t="s">
        <v>566</v>
      </c>
      <c r="D20" s="737" t="s">
        <v>5247</v>
      </c>
      <c r="E20" s="737" t="s">
        <v>5270</v>
      </c>
      <c r="F20" s="737" t="s">
        <v>3090</v>
      </c>
      <c r="G20" s="740">
        <v>235.23000000000002</v>
      </c>
      <c r="H20" s="740">
        <v>3513507.6700000004</v>
      </c>
      <c r="I20" s="737">
        <v>0.62883952156934098</v>
      </c>
      <c r="J20" s="737">
        <v>14936.477787697148</v>
      </c>
      <c r="K20" s="740">
        <v>374.06999999999994</v>
      </c>
      <c r="L20" s="740">
        <v>5587288.25</v>
      </c>
      <c r="M20" s="737">
        <v>1</v>
      </c>
      <c r="N20" s="737">
        <v>14936.477798273054</v>
      </c>
      <c r="O20" s="740">
        <v>293.28000000000003</v>
      </c>
      <c r="P20" s="740">
        <v>4146376.74</v>
      </c>
      <c r="Q20" s="753">
        <v>0.74210897209393134</v>
      </c>
      <c r="R20" s="741">
        <v>14137.945785597381</v>
      </c>
    </row>
    <row r="21" spans="1:18" ht="14.4" customHeight="1" x14ac:dyDescent="0.3">
      <c r="A21" s="736" t="s">
        <v>5245</v>
      </c>
      <c r="B21" s="737" t="s">
        <v>5246</v>
      </c>
      <c r="C21" s="737" t="s">
        <v>566</v>
      </c>
      <c r="D21" s="737" t="s">
        <v>5247</v>
      </c>
      <c r="E21" s="737" t="s">
        <v>5271</v>
      </c>
      <c r="F21" s="737" t="s">
        <v>5272</v>
      </c>
      <c r="G21" s="740">
        <v>17</v>
      </c>
      <c r="H21" s="740">
        <v>548175.37</v>
      </c>
      <c r="I21" s="737">
        <v>1.9132862971377775</v>
      </c>
      <c r="J21" s="737">
        <v>32245.61</v>
      </c>
      <c r="K21" s="740">
        <v>9</v>
      </c>
      <c r="L21" s="740">
        <v>286509.84999999998</v>
      </c>
      <c r="M21" s="737">
        <v>1</v>
      </c>
      <c r="N21" s="737">
        <v>31834.427777777775</v>
      </c>
      <c r="O21" s="740">
        <v>12</v>
      </c>
      <c r="P21" s="740">
        <v>342539.78999999992</v>
      </c>
      <c r="Q21" s="753">
        <v>1.1955602573524085</v>
      </c>
      <c r="R21" s="741">
        <v>28544.982499999995</v>
      </c>
    </row>
    <row r="22" spans="1:18" ht="14.4" customHeight="1" x14ac:dyDescent="0.3">
      <c r="A22" s="736" t="s">
        <v>5245</v>
      </c>
      <c r="B22" s="737" t="s">
        <v>5246</v>
      </c>
      <c r="C22" s="737" t="s">
        <v>566</v>
      </c>
      <c r="D22" s="737" t="s">
        <v>5247</v>
      </c>
      <c r="E22" s="737" t="s">
        <v>5273</v>
      </c>
      <c r="F22" s="737" t="s">
        <v>5272</v>
      </c>
      <c r="G22" s="740">
        <v>20</v>
      </c>
      <c r="H22" s="740">
        <v>1289824.3999999999</v>
      </c>
      <c r="I22" s="737">
        <v>2.5326124131318397</v>
      </c>
      <c r="J22" s="737">
        <v>64491.219999999994</v>
      </c>
      <c r="K22" s="740">
        <v>8</v>
      </c>
      <c r="L22" s="740">
        <v>509286.14</v>
      </c>
      <c r="M22" s="737">
        <v>1</v>
      </c>
      <c r="N22" s="737">
        <v>63660.767500000002</v>
      </c>
      <c r="O22" s="740">
        <v>12</v>
      </c>
      <c r="P22" s="740">
        <v>694173.2</v>
      </c>
      <c r="Q22" s="753">
        <v>1.3630317919117139</v>
      </c>
      <c r="R22" s="741">
        <v>57847.766666666663</v>
      </c>
    </row>
    <row r="23" spans="1:18" ht="14.4" customHeight="1" x14ac:dyDescent="0.3">
      <c r="A23" s="736" t="s">
        <v>5245</v>
      </c>
      <c r="B23" s="737" t="s">
        <v>5246</v>
      </c>
      <c r="C23" s="737" t="s">
        <v>566</v>
      </c>
      <c r="D23" s="737" t="s">
        <v>5247</v>
      </c>
      <c r="E23" s="737" t="s">
        <v>5274</v>
      </c>
      <c r="F23" s="737" t="s">
        <v>5272</v>
      </c>
      <c r="G23" s="740">
        <v>29</v>
      </c>
      <c r="H23" s="740">
        <v>3740485.83</v>
      </c>
      <c r="I23" s="737">
        <v>0.7192419873346132</v>
      </c>
      <c r="J23" s="737">
        <v>128982.27</v>
      </c>
      <c r="K23" s="740">
        <v>41</v>
      </c>
      <c r="L23" s="740">
        <v>5200594.3699999992</v>
      </c>
      <c r="M23" s="737">
        <v>1</v>
      </c>
      <c r="N23" s="737">
        <v>126843.7651219512</v>
      </c>
      <c r="O23" s="740">
        <v>46</v>
      </c>
      <c r="P23" s="740">
        <v>5126547.9000000004</v>
      </c>
      <c r="Q23" s="753">
        <v>0.98576192167050347</v>
      </c>
      <c r="R23" s="741">
        <v>111446.69347826087</v>
      </c>
    </row>
    <row r="24" spans="1:18" ht="14.4" customHeight="1" x14ac:dyDescent="0.3">
      <c r="A24" s="736" t="s">
        <v>5245</v>
      </c>
      <c r="B24" s="737" t="s">
        <v>5246</v>
      </c>
      <c r="C24" s="737" t="s">
        <v>566</v>
      </c>
      <c r="D24" s="737" t="s">
        <v>5247</v>
      </c>
      <c r="E24" s="737" t="s">
        <v>5275</v>
      </c>
      <c r="F24" s="737" t="s">
        <v>5276</v>
      </c>
      <c r="G24" s="740">
        <v>10</v>
      </c>
      <c r="H24" s="740">
        <v>913253.9</v>
      </c>
      <c r="I24" s="737">
        <v>2.307878554528449</v>
      </c>
      <c r="J24" s="737">
        <v>91325.39</v>
      </c>
      <c r="K24" s="740">
        <v>5</v>
      </c>
      <c r="L24" s="740">
        <v>395711.42000000004</v>
      </c>
      <c r="M24" s="737">
        <v>1</v>
      </c>
      <c r="N24" s="737">
        <v>79142.284000000014</v>
      </c>
      <c r="O24" s="740">
        <v>5</v>
      </c>
      <c r="P24" s="740">
        <v>394134.92</v>
      </c>
      <c r="Q24" s="753">
        <v>0.99601603613057199</v>
      </c>
      <c r="R24" s="741">
        <v>78826.983999999997</v>
      </c>
    </row>
    <row r="25" spans="1:18" ht="14.4" customHeight="1" x14ac:dyDescent="0.3">
      <c r="A25" s="736" t="s">
        <v>5245</v>
      </c>
      <c r="B25" s="737" t="s">
        <v>5246</v>
      </c>
      <c r="C25" s="737" t="s">
        <v>566</v>
      </c>
      <c r="D25" s="737" t="s">
        <v>5247</v>
      </c>
      <c r="E25" s="737" t="s">
        <v>5277</v>
      </c>
      <c r="F25" s="737" t="s">
        <v>5278</v>
      </c>
      <c r="G25" s="740">
        <v>10</v>
      </c>
      <c r="H25" s="740">
        <v>16022.999999999998</v>
      </c>
      <c r="I25" s="737">
        <v>1.8321631943650374</v>
      </c>
      <c r="J25" s="737">
        <v>1602.2999999999997</v>
      </c>
      <c r="K25" s="740">
        <v>5</v>
      </c>
      <c r="L25" s="740">
        <v>8745.4</v>
      </c>
      <c r="M25" s="737">
        <v>1</v>
      </c>
      <c r="N25" s="737">
        <v>1749.08</v>
      </c>
      <c r="O25" s="740"/>
      <c r="P25" s="740"/>
      <c r="Q25" s="753"/>
      <c r="R25" s="741"/>
    </row>
    <row r="26" spans="1:18" ht="14.4" customHeight="1" x14ac:dyDescent="0.3">
      <c r="A26" s="736" t="s">
        <v>5245</v>
      </c>
      <c r="B26" s="737" t="s">
        <v>5246</v>
      </c>
      <c r="C26" s="737" t="s">
        <v>566</v>
      </c>
      <c r="D26" s="737" t="s">
        <v>5247</v>
      </c>
      <c r="E26" s="737" t="s">
        <v>5279</v>
      </c>
      <c r="F26" s="737" t="s">
        <v>5280</v>
      </c>
      <c r="G26" s="740">
        <v>92</v>
      </c>
      <c r="H26" s="740">
        <v>5200225.4800000014</v>
      </c>
      <c r="I26" s="737">
        <v>0.93877551020408168</v>
      </c>
      <c r="J26" s="737">
        <v>56524.190000000017</v>
      </c>
      <c r="K26" s="740">
        <v>98</v>
      </c>
      <c r="L26" s="740">
        <v>5539370.620000001</v>
      </c>
      <c r="M26" s="737">
        <v>1</v>
      </c>
      <c r="N26" s="737">
        <v>56524.19000000001</v>
      </c>
      <c r="O26" s="740">
        <v>86</v>
      </c>
      <c r="P26" s="740">
        <v>4783683.2199999988</v>
      </c>
      <c r="Q26" s="753">
        <v>0.86357883379899181</v>
      </c>
      <c r="R26" s="741">
        <v>55624.223488372081</v>
      </c>
    </row>
    <row r="27" spans="1:18" ht="14.4" customHeight="1" x14ac:dyDescent="0.3">
      <c r="A27" s="736" t="s">
        <v>5245</v>
      </c>
      <c r="B27" s="737" t="s">
        <v>5246</v>
      </c>
      <c r="C27" s="737" t="s">
        <v>566</v>
      </c>
      <c r="D27" s="737" t="s">
        <v>5247</v>
      </c>
      <c r="E27" s="737" t="s">
        <v>5281</v>
      </c>
      <c r="F27" s="737" t="s">
        <v>5282</v>
      </c>
      <c r="G27" s="740">
        <v>41</v>
      </c>
      <c r="H27" s="740">
        <v>436074.77</v>
      </c>
      <c r="I27" s="737">
        <v>2.9207513000807892</v>
      </c>
      <c r="J27" s="737">
        <v>10635.970000000001</v>
      </c>
      <c r="K27" s="740">
        <v>18</v>
      </c>
      <c r="L27" s="740">
        <v>149302.26</v>
      </c>
      <c r="M27" s="737">
        <v>1</v>
      </c>
      <c r="N27" s="737">
        <v>8294.57</v>
      </c>
      <c r="O27" s="740">
        <v>22</v>
      </c>
      <c r="P27" s="740">
        <v>182480.54000000004</v>
      </c>
      <c r="Q27" s="753">
        <v>1.2222222222222223</v>
      </c>
      <c r="R27" s="741">
        <v>8294.5700000000015</v>
      </c>
    </row>
    <row r="28" spans="1:18" ht="14.4" customHeight="1" x14ac:dyDescent="0.3">
      <c r="A28" s="736" t="s">
        <v>5245</v>
      </c>
      <c r="B28" s="737" t="s">
        <v>5246</v>
      </c>
      <c r="C28" s="737" t="s">
        <v>566</v>
      </c>
      <c r="D28" s="737" t="s">
        <v>5247</v>
      </c>
      <c r="E28" s="737" t="s">
        <v>5283</v>
      </c>
      <c r="F28" s="737" t="s">
        <v>2298</v>
      </c>
      <c r="G28" s="740">
        <v>13</v>
      </c>
      <c r="H28" s="740">
        <v>307419.09999999998</v>
      </c>
      <c r="I28" s="737">
        <v>0.59408577396943185</v>
      </c>
      <c r="J28" s="737">
        <v>23647.623076923075</v>
      </c>
      <c r="K28" s="740">
        <v>22</v>
      </c>
      <c r="L28" s="740">
        <v>517465.85000000009</v>
      </c>
      <c r="M28" s="737">
        <v>1</v>
      </c>
      <c r="N28" s="737">
        <v>23521.175000000003</v>
      </c>
      <c r="O28" s="740">
        <v>10</v>
      </c>
      <c r="P28" s="740">
        <v>226689.80000000005</v>
      </c>
      <c r="Q28" s="753">
        <v>0.43807683154356952</v>
      </c>
      <c r="R28" s="741">
        <v>22668.980000000003</v>
      </c>
    </row>
    <row r="29" spans="1:18" ht="14.4" customHeight="1" x14ac:dyDescent="0.3">
      <c r="A29" s="736" t="s">
        <v>5245</v>
      </c>
      <c r="B29" s="737" t="s">
        <v>5246</v>
      </c>
      <c r="C29" s="737" t="s">
        <v>566</v>
      </c>
      <c r="D29" s="737" t="s">
        <v>5247</v>
      </c>
      <c r="E29" s="737" t="s">
        <v>5284</v>
      </c>
      <c r="F29" s="737" t="s">
        <v>5285</v>
      </c>
      <c r="G29" s="740"/>
      <c r="H29" s="740"/>
      <c r="I29" s="737"/>
      <c r="J29" s="737"/>
      <c r="K29" s="740">
        <v>1.99</v>
      </c>
      <c r="L29" s="740">
        <v>51788.43</v>
      </c>
      <c r="M29" s="737">
        <v>1</v>
      </c>
      <c r="N29" s="737">
        <v>26024.336683417085</v>
      </c>
      <c r="O29" s="740">
        <v>2</v>
      </c>
      <c r="P29" s="740">
        <v>33636</v>
      </c>
      <c r="Q29" s="753">
        <v>0.64948869853749192</v>
      </c>
      <c r="R29" s="741">
        <v>16818</v>
      </c>
    </row>
    <row r="30" spans="1:18" ht="14.4" customHeight="1" x14ac:dyDescent="0.3">
      <c r="A30" s="736" t="s">
        <v>5245</v>
      </c>
      <c r="B30" s="737" t="s">
        <v>5246</v>
      </c>
      <c r="C30" s="737" t="s">
        <v>566</v>
      </c>
      <c r="D30" s="737" t="s">
        <v>5247</v>
      </c>
      <c r="E30" s="737" t="s">
        <v>5286</v>
      </c>
      <c r="F30" s="737" t="s">
        <v>5280</v>
      </c>
      <c r="G30" s="740">
        <v>16</v>
      </c>
      <c r="H30" s="740">
        <v>2713161.28</v>
      </c>
      <c r="I30" s="737">
        <v>0.84210526315789469</v>
      </c>
      <c r="J30" s="737">
        <v>169572.58</v>
      </c>
      <c r="K30" s="740">
        <v>19</v>
      </c>
      <c r="L30" s="740">
        <v>3221879.02</v>
      </c>
      <c r="M30" s="737">
        <v>1</v>
      </c>
      <c r="N30" s="737">
        <v>169572.58</v>
      </c>
      <c r="O30" s="740">
        <v>23</v>
      </c>
      <c r="P30" s="740">
        <v>3880765.9600000004</v>
      </c>
      <c r="Q30" s="753">
        <v>1.2045039357188527</v>
      </c>
      <c r="R30" s="741">
        <v>168728.95478260872</v>
      </c>
    </row>
    <row r="31" spans="1:18" ht="14.4" customHeight="1" x14ac:dyDescent="0.3">
      <c r="A31" s="736" t="s">
        <v>5245</v>
      </c>
      <c r="B31" s="737" t="s">
        <v>5246</v>
      </c>
      <c r="C31" s="737" t="s">
        <v>566</v>
      </c>
      <c r="D31" s="737" t="s">
        <v>5247</v>
      </c>
      <c r="E31" s="737" t="s">
        <v>5287</v>
      </c>
      <c r="F31" s="737" t="s">
        <v>2669</v>
      </c>
      <c r="G31" s="740">
        <v>47.870000000000005</v>
      </c>
      <c r="H31" s="740">
        <v>372218.34</v>
      </c>
      <c r="I31" s="737">
        <v>5.312986729178494</v>
      </c>
      <c r="J31" s="737">
        <v>7775.6076874869432</v>
      </c>
      <c r="K31" s="740">
        <v>9.01</v>
      </c>
      <c r="L31" s="740">
        <v>70058.209999999992</v>
      </c>
      <c r="M31" s="737">
        <v>1</v>
      </c>
      <c r="N31" s="737">
        <v>7775.6059933407314</v>
      </c>
      <c r="O31" s="740"/>
      <c r="P31" s="740"/>
      <c r="Q31" s="753"/>
      <c r="R31" s="741"/>
    </row>
    <row r="32" spans="1:18" ht="14.4" customHeight="1" x14ac:dyDescent="0.3">
      <c r="A32" s="736" t="s">
        <v>5245</v>
      </c>
      <c r="B32" s="737" t="s">
        <v>5246</v>
      </c>
      <c r="C32" s="737" t="s">
        <v>566</v>
      </c>
      <c r="D32" s="737" t="s">
        <v>5247</v>
      </c>
      <c r="E32" s="737" t="s">
        <v>5288</v>
      </c>
      <c r="F32" s="737" t="s">
        <v>2669</v>
      </c>
      <c r="G32" s="740">
        <v>30.960000000000004</v>
      </c>
      <c r="H32" s="740">
        <v>962931.11</v>
      </c>
      <c r="I32" s="737">
        <v>3.9815625579652369</v>
      </c>
      <c r="J32" s="737">
        <v>31102.426033591728</v>
      </c>
      <c r="K32" s="740">
        <v>7.81</v>
      </c>
      <c r="L32" s="740">
        <v>241847.54</v>
      </c>
      <c r="M32" s="737">
        <v>1</v>
      </c>
      <c r="N32" s="737">
        <v>30966.394366197186</v>
      </c>
      <c r="O32" s="740">
        <v>13.82</v>
      </c>
      <c r="P32" s="740">
        <v>396451.79000000004</v>
      </c>
      <c r="Q32" s="753">
        <v>1.6392632730521055</v>
      </c>
      <c r="R32" s="741">
        <v>28686.815484804632</v>
      </c>
    </row>
    <row r="33" spans="1:18" ht="14.4" customHeight="1" x14ac:dyDescent="0.3">
      <c r="A33" s="736" t="s">
        <v>5245</v>
      </c>
      <c r="B33" s="737" t="s">
        <v>5246</v>
      </c>
      <c r="C33" s="737" t="s">
        <v>566</v>
      </c>
      <c r="D33" s="737" t="s">
        <v>5247</v>
      </c>
      <c r="E33" s="737" t="s">
        <v>5289</v>
      </c>
      <c r="F33" s="737" t="s">
        <v>3094</v>
      </c>
      <c r="G33" s="740">
        <v>628.03</v>
      </c>
      <c r="H33" s="740">
        <v>3690538.9499999997</v>
      </c>
      <c r="I33" s="737">
        <v>1.3618433907994918</v>
      </c>
      <c r="J33" s="737">
        <v>5876.3736604939249</v>
      </c>
      <c r="K33" s="740">
        <v>465.23000000000013</v>
      </c>
      <c r="L33" s="740">
        <v>2709958.41</v>
      </c>
      <c r="M33" s="737">
        <v>1</v>
      </c>
      <c r="N33" s="737">
        <v>5824.9863723319631</v>
      </c>
      <c r="O33" s="740">
        <v>778.54</v>
      </c>
      <c r="P33" s="740">
        <v>3879464.82</v>
      </c>
      <c r="Q33" s="753">
        <v>1.43155880388585</v>
      </c>
      <c r="R33" s="741">
        <v>4983</v>
      </c>
    </row>
    <row r="34" spans="1:18" ht="14.4" customHeight="1" x14ac:dyDescent="0.3">
      <c r="A34" s="736" t="s">
        <v>5245</v>
      </c>
      <c r="B34" s="737" t="s">
        <v>5246</v>
      </c>
      <c r="C34" s="737" t="s">
        <v>566</v>
      </c>
      <c r="D34" s="737" t="s">
        <v>5247</v>
      </c>
      <c r="E34" s="737" t="s">
        <v>5290</v>
      </c>
      <c r="F34" s="737" t="s">
        <v>3100</v>
      </c>
      <c r="G34" s="740">
        <v>88.37</v>
      </c>
      <c r="H34" s="740">
        <v>1031533.26</v>
      </c>
      <c r="I34" s="737">
        <v>0.47317415423993836</v>
      </c>
      <c r="J34" s="737">
        <v>11672.889668439515</v>
      </c>
      <c r="K34" s="740">
        <v>186.76</v>
      </c>
      <c r="L34" s="740">
        <v>2180028.75</v>
      </c>
      <c r="M34" s="737">
        <v>1</v>
      </c>
      <c r="N34" s="737">
        <v>11672.889001927608</v>
      </c>
      <c r="O34" s="740">
        <v>161.23999999999998</v>
      </c>
      <c r="P34" s="740">
        <v>1699038.77</v>
      </c>
      <c r="Q34" s="753">
        <v>0.77936530424197392</v>
      </c>
      <c r="R34" s="741">
        <v>10537.328020342347</v>
      </c>
    </row>
    <row r="35" spans="1:18" ht="14.4" customHeight="1" x14ac:dyDescent="0.3">
      <c r="A35" s="736" t="s">
        <v>5245</v>
      </c>
      <c r="B35" s="737" t="s">
        <v>5246</v>
      </c>
      <c r="C35" s="737" t="s">
        <v>566</v>
      </c>
      <c r="D35" s="737" t="s">
        <v>5247</v>
      </c>
      <c r="E35" s="737" t="s">
        <v>5291</v>
      </c>
      <c r="F35" s="737" t="s">
        <v>5292</v>
      </c>
      <c r="G35" s="740">
        <v>22</v>
      </c>
      <c r="H35" s="740">
        <v>1072.28</v>
      </c>
      <c r="I35" s="737">
        <v>1.5714285714285714</v>
      </c>
      <c r="J35" s="737">
        <v>48.74</v>
      </c>
      <c r="K35" s="740">
        <v>14</v>
      </c>
      <c r="L35" s="740">
        <v>682.36</v>
      </c>
      <c r="M35" s="737">
        <v>1</v>
      </c>
      <c r="N35" s="737">
        <v>48.74</v>
      </c>
      <c r="O35" s="740">
        <v>28</v>
      </c>
      <c r="P35" s="740">
        <v>1364.72</v>
      </c>
      <c r="Q35" s="753">
        <v>2</v>
      </c>
      <c r="R35" s="741">
        <v>48.74</v>
      </c>
    </row>
    <row r="36" spans="1:18" ht="14.4" customHeight="1" x14ac:dyDescent="0.3">
      <c r="A36" s="736" t="s">
        <v>5245</v>
      </c>
      <c r="B36" s="737" t="s">
        <v>5246</v>
      </c>
      <c r="C36" s="737" t="s">
        <v>566</v>
      </c>
      <c r="D36" s="737" t="s">
        <v>5247</v>
      </c>
      <c r="E36" s="737" t="s">
        <v>5293</v>
      </c>
      <c r="F36" s="737" t="s">
        <v>1238</v>
      </c>
      <c r="G36" s="740">
        <v>93.649999999999991</v>
      </c>
      <c r="H36" s="740">
        <v>9907.0600000000031</v>
      </c>
      <c r="I36" s="737">
        <v>1.9526956576584751</v>
      </c>
      <c r="J36" s="737">
        <v>105.78814735718103</v>
      </c>
      <c r="K36" s="740">
        <v>47.960000000000008</v>
      </c>
      <c r="L36" s="740">
        <v>5073.53</v>
      </c>
      <c r="M36" s="737">
        <v>1</v>
      </c>
      <c r="N36" s="737">
        <v>105.7866972477064</v>
      </c>
      <c r="O36" s="740">
        <v>98.719999999999985</v>
      </c>
      <c r="P36" s="740">
        <v>13577.730000000001</v>
      </c>
      <c r="Q36" s="753">
        <v>2.6761899505866729</v>
      </c>
      <c r="R36" s="741">
        <v>137.53778363047005</v>
      </c>
    </row>
    <row r="37" spans="1:18" ht="14.4" customHeight="1" x14ac:dyDescent="0.3">
      <c r="A37" s="736" t="s">
        <v>5245</v>
      </c>
      <c r="B37" s="737" t="s">
        <v>5246</v>
      </c>
      <c r="C37" s="737" t="s">
        <v>566</v>
      </c>
      <c r="D37" s="737" t="s">
        <v>5247</v>
      </c>
      <c r="E37" s="737" t="s">
        <v>5294</v>
      </c>
      <c r="F37" s="737" t="s">
        <v>1238</v>
      </c>
      <c r="G37" s="740">
        <v>77.58</v>
      </c>
      <c r="H37" s="740">
        <v>41038.130000000005</v>
      </c>
      <c r="I37" s="737">
        <v>0.7863378306472274</v>
      </c>
      <c r="J37" s="737">
        <v>528.97821603506065</v>
      </c>
      <c r="K37" s="740">
        <v>98.66</v>
      </c>
      <c r="L37" s="740">
        <v>52188.93</v>
      </c>
      <c r="M37" s="737">
        <v>1</v>
      </c>
      <c r="N37" s="737">
        <v>528.97759983782692</v>
      </c>
      <c r="O37" s="740">
        <v>128.49</v>
      </c>
      <c r="P37" s="740">
        <v>88357.209999999992</v>
      </c>
      <c r="Q37" s="753">
        <v>1.6930258964880098</v>
      </c>
      <c r="R37" s="741">
        <v>687.65826134329507</v>
      </c>
    </row>
    <row r="38" spans="1:18" ht="14.4" customHeight="1" x14ac:dyDescent="0.3">
      <c r="A38" s="736" t="s">
        <v>5245</v>
      </c>
      <c r="B38" s="737" t="s">
        <v>5246</v>
      </c>
      <c r="C38" s="737" t="s">
        <v>566</v>
      </c>
      <c r="D38" s="737" t="s">
        <v>5247</v>
      </c>
      <c r="E38" s="737" t="s">
        <v>5295</v>
      </c>
      <c r="F38" s="737" t="s">
        <v>764</v>
      </c>
      <c r="G38" s="740">
        <v>0.05</v>
      </c>
      <c r="H38" s="740">
        <v>4.5199999999999996</v>
      </c>
      <c r="I38" s="737"/>
      <c r="J38" s="737">
        <v>90.399999999999991</v>
      </c>
      <c r="K38" s="740"/>
      <c r="L38" s="740"/>
      <c r="M38" s="737"/>
      <c r="N38" s="737"/>
      <c r="O38" s="740"/>
      <c r="P38" s="740"/>
      <c r="Q38" s="753"/>
      <c r="R38" s="741"/>
    </row>
    <row r="39" spans="1:18" ht="14.4" customHeight="1" x14ac:dyDescent="0.3">
      <c r="A39" s="736" t="s">
        <v>5245</v>
      </c>
      <c r="B39" s="737" t="s">
        <v>5246</v>
      </c>
      <c r="C39" s="737" t="s">
        <v>566</v>
      </c>
      <c r="D39" s="737" t="s">
        <v>5247</v>
      </c>
      <c r="E39" s="737" t="s">
        <v>5296</v>
      </c>
      <c r="F39" s="737" t="s">
        <v>2497</v>
      </c>
      <c r="G39" s="740">
        <v>60</v>
      </c>
      <c r="H39" s="740">
        <v>136905</v>
      </c>
      <c r="I39" s="737">
        <v>0.99949800604144923</v>
      </c>
      <c r="J39" s="737">
        <v>2281.75</v>
      </c>
      <c r="K39" s="740">
        <v>66</v>
      </c>
      <c r="L39" s="740">
        <v>136973.75999999998</v>
      </c>
      <c r="M39" s="737">
        <v>1</v>
      </c>
      <c r="N39" s="737">
        <v>2075.3599999999997</v>
      </c>
      <c r="O39" s="740">
        <v>70</v>
      </c>
      <c r="P39" s="740">
        <v>145275.20000000001</v>
      </c>
      <c r="Q39" s="753">
        <v>1.0606060606060608</v>
      </c>
      <c r="R39" s="741">
        <v>2075.36</v>
      </c>
    </row>
    <row r="40" spans="1:18" ht="14.4" customHeight="1" x14ac:dyDescent="0.3">
      <c r="A40" s="736" t="s">
        <v>5245</v>
      </c>
      <c r="B40" s="737" t="s">
        <v>5246</v>
      </c>
      <c r="C40" s="737" t="s">
        <v>566</v>
      </c>
      <c r="D40" s="737" t="s">
        <v>5247</v>
      </c>
      <c r="E40" s="737" t="s">
        <v>5297</v>
      </c>
      <c r="F40" s="737" t="s">
        <v>1112</v>
      </c>
      <c r="G40" s="740"/>
      <c r="H40" s="740"/>
      <c r="I40" s="737"/>
      <c r="J40" s="737"/>
      <c r="K40" s="740">
        <v>0.2</v>
      </c>
      <c r="L40" s="740">
        <v>15.6</v>
      </c>
      <c r="M40" s="737">
        <v>1</v>
      </c>
      <c r="N40" s="737">
        <v>78</v>
      </c>
      <c r="O40" s="740">
        <v>0.7</v>
      </c>
      <c r="P40" s="740">
        <v>54.599999999999994</v>
      </c>
      <c r="Q40" s="753">
        <v>3.4999999999999996</v>
      </c>
      <c r="R40" s="741">
        <v>78</v>
      </c>
    </row>
    <row r="41" spans="1:18" ht="14.4" customHeight="1" x14ac:dyDescent="0.3">
      <c r="A41" s="736" t="s">
        <v>5245</v>
      </c>
      <c r="B41" s="737" t="s">
        <v>5246</v>
      </c>
      <c r="C41" s="737" t="s">
        <v>566</v>
      </c>
      <c r="D41" s="737" t="s">
        <v>5247</v>
      </c>
      <c r="E41" s="737" t="s">
        <v>5298</v>
      </c>
      <c r="F41" s="737" t="s">
        <v>5299</v>
      </c>
      <c r="G41" s="740"/>
      <c r="H41" s="740"/>
      <c r="I41" s="737"/>
      <c r="J41" s="737"/>
      <c r="K41" s="740">
        <v>24</v>
      </c>
      <c r="L41" s="740">
        <v>3410.6400000000008</v>
      </c>
      <c r="M41" s="737">
        <v>1</v>
      </c>
      <c r="N41" s="737">
        <v>142.11000000000004</v>
      </c>
      <c r="O41" s="740"/>
      <c r="P41" s="740"/>
      <c r="Q41" s="753"/>
      <c r="R41" s="741"/>
    </row>
    <row r="42" spans="1:18" ht="14.4" customHeight="1" x14ac:dyDescent="0.3">
      <c r="A42" s="736" t="s">
        <v>5245</v>
      </c>
      <c r="B42" s="737" t="s">
        <v>5246</v>
      </c>
      <c r="C42" s="737" t="s">
        <v>566</v>
      </c>
      <c r="D42" s="737" t="s">
        <v>5247</v>
      </c>
      <c r="E42" s="737" t="s">
        <v>5300</v>
      </c>
      <c r="F42" s="737" t="s">
        <v>823</v>
      </c>
      <c r="G42" s="740">
        <v>5.2</v>
      </c>
      <c r="H42" s="740">
        <v>882.44</v>
      </c>
      <c r="I42" s="737">
        <v>8.4106947467946641E-2</v>
      </c>
      <c r="J42" s="737">
        <v>169.70000000000002</v>
      </c>
      <c r="K42" s="740">
        <v>57.599999999999994</v>
      </c>
      <c r="L42" s="740">
        <v>10491.880000000001</v>
      </c>
      <c r="M42" s="737">
        <v>1</v>
      </c>
      <c r="N42" s="737">
        <v>182.15069444444447</v>
      </c>
      <c r="O42" s="740">
        <v>67.8</v>
      </c>
      <c r="P42" s="740">
        <v>12349.769999999999</v>
      </c>
      <c r="Q42" s="753">
        <v>1.1770788457359402</v>
      </c>
      <c r="R42" s="741">
        <v>182.14999999999998</v>
      </c>
    </row>
    <row r="43" spans="1:18" ht="14.4" customHeight="1" x14ac:dyDescent="0.3">
      <c r="A43" s="736" t="s">
        <v>5245</v>
      </c>
      <c r="B43" s="737" t="s">
        <v>5246</v>
      </c>
      <c r="C43" s="737" t="s">
        <v>566</v>
      </c>
      <c r="D43" s="737" t="s">
        <v>5247</v>
      </c>
      <c r="E43" s="737" t="s">
        <v>5301</v>
      </c>
      <c r="F43" s="737" t="s">
        <v>835</v>
      </c>
      <c r="G43" s="740">
        <v>105.54</v>
      </c>
      <c r="H43" s="740">
        <v>7466.9299999999976</v>
      </c>
      <c r="I43" s="737">
        <v>0.90669909620669076</v>
      </c>
      <c r="J43" s="737">
        <v>70.749763122986522</v>
      </c>
      <c r="K43" s="740">
        <v>116.40000000000002</v>
      </c>
      <c r="L43" s="740">
        <v>8235.2899999999991</v>
      </c>
      <c r="M43" s="737">
        <v>1</v>
      </c>
      <c r="N43" s="737">
        <v>70.749914089347058</v>
      </c>
      <c r="O43" s="740">
        <v>128.41000000000003</v>
      </c>
      <c r="P43" s="740">
        <v>9085.0000000000018</v>
      </c>
      <c r="Q43" s="753">
        <v>1.1031791230181334</v>
      </c>
      <c r="R43" s="741">
        <v>70.749941593333858</v>
      </c>
    </row>
    <row r="44" spans="1:18" ht="14.4" customHeight="1" x14ac:dyDescent="0.3">
      <c r="A44" s="736" t="s">
        <v>5245</v>
      </c>
      <c r="B44" s="737" t="s">
        <v>5246</v>
      </c>
      <c r="C44" s="737" t="s">
        <v>566</v>
      </c>
      <c r="D44" s="737" t="s">
        <v>5247</v>
      </c>
      <c r="E44" s="737" t="s">
        <v>5302</v>
      </c>
      <c r="F44" s="737" t="s">
        <v>3745</v>
      </c>
      <c r="G44" s="740">
        <v>2.6</v>
      </c>
      <c r="H44" s="740">
        <v>1264.6999999999998</v>
      </c>
      <c r="I44" s="737">
        <v>0.26637432258526522</v>
      </c>
      <c r="J44" s="737">
        <v>486.42307692307685</v>
      </c>
      <c r="K44" s="740">
        <v>9.76</v>
      </c>
      <c r="L44" s="740">
        <v>4747.83</v>
      </c>
      <c r="M44" s="737">
        <v>1</v>
      </c>
      <c r="N44" s="737">
        <v>486.45799180327867</v>
      </c>
      <c r="O44" s="740">
        <v>8.24</v>
      </c>
      <c r="P44" s="740">
        <v>4008.34</v>
      </c>
      <c r="Q44" s="753">
        <v>0.84424674008968315</v>
      </c>
      <c r="R44" s="741">
        <v>486.44902912621359</v>
      </c>
    </row>
    <row r="45" spans="1:18" ht="14.4" customHeight="1" x14ac:dyDescent="0.3">
      <c r="A45" s="736" t="s">
        <v>5245</v>
      </c>
      <c r="B45" s="737" t="s">
        <v>5246</v>
      </c>
      <c r="C45" s="737" t="s">
        <v>566</v>
      </c>
      <c r="D45" s="737" t="s">
        <v>5247</v>
      </c>
      <c r="E45" s="737" t="s">
        <v>5303</v>
      </c>
      <c r="F45" s="737" t="s">
        <v>3745</v>
      </c>
      <c r="G45" s="740">
        <v>7.11</v>
      </c>
      <c r="H45" s="740">
        <v>864.64</v>
      </c>
      <c r="I45" s="737">
        <v>0.43274625506123543</v>
      </c>
      <c r="J45" s="737">
        <v>121.60900140646976</v>
      </c>
      <c r="K45" s="740">
        <v>16.43</v>
      </c>
      <c r="L45" s="740">
        <v>1998.0299999999995</v>
      </c>
      <c r="M45" s="737">
        <v>1</v>
      </c>
      <c r="N45" s="737">
        <v>121.6086427267194</v>
      </c>
      <c r="O45" s="740">
        <v>18.16</v>
      </c>
      <c r="P45" s="740">
        <v>2208.4199999999996</v>
      </c>
      <c r="Q45" s="753">
        <v>1.10529871923845</v>
      </c>
      <c r="R45" s="741">
        <v>121.60903083700438</v>
      </c>
    </row>
    <row r="46" spans="1:18" ht="14.4" customHeight="1" x14ac:dyDescent="0.3">
      <c r="A46" s="736" t="s">
        <v>5245</v>
      </c>
      <c r="B46" s="737" t="s">
        <v>5246</v>
      </c>
      <c r="C46" s="737" t="s">
        <v>566</v>
      </c>
      <c r="D46" s="737" t="s">
        <v>5247</v>
      </c>
      <c r="E46" s="737" t="s">
        <v>5304</v>
      </c>
      <c r="F46" s="737" t="s">
        <v>3745</v>
      </c>
      <c r="G46" s="740">
        <v>27.699999999999996</v>
      </c>
      <c r="H46" s="740">
        <v>6737.7</v>
      </c>
      <c r="I46" s="737">
        <v>0.9722749331513183</v>
      </c>
      <c r="J46" s="737">
        <v>243.23826714801447</v>
      </c>
      <c r="K46" s="740">
        <v>28.490000000000002</v>
      </c>
      <c r="L46" s="740">
        <v>6929.83</v>
      </c>
      <c r="M46" s="737">
        <v>1</v>
      </c>
      <c r="N46" s="737">
        <v>243.23727623727621</v>
      </c>
      <c r="O46" s="740">
        <v>42.09</v>
      </c>
      <c r="P46" s="740">
        <v>10237.879999999999</v>
      </c>
      <c r="Q46" s="753">
        <v>1.4773638025752434</v>
      </c>
      <c r="R46" s="741">
        <v>243.23782371109525</v>
      </c>
    </row>
    <row r="47" spans="1:18" ht="14.4" customHeight="1" x14ac:dyDescent="0.3">
      <c r="A47" s="736" t="s">
        <v>5245</v>
      </c>
      <c r="B47" s="737" t="s">
        <v>5246</v>
      </c>
      <c r="C47" s="737" t="s">
        <v>566</v>
      </c>
      <c r="D47" s="737" t="s">
        <v>5247</v>
      </c>
      <c r="E47" s="737" t="s">
        <v>5305</v>
      </c>
      <c r="F47" s="737" t="s">
        <v>707</v>
      </c>
      <c r="G47" s="740">
        <v>0.6</v>
      </c>
      <c r="H47" s="740">
        <v>35.97</v>
      </c>
      <c r="I47" s="737">
        <v>3</v>
      </c>
      <c r="J47" s="737">
        <v>59.95</v>
      </c>
      <c r="K47" s="740">
        <v>0.2</v>
      </c>
      <c r="L47" s="740">
        <v>11.99</v>
      </c>
      <c r="M47" s="737">
        <v>1</v>
      </c>
      <c r="N47" s="737">
        <v>59.949999999999996</v>
      </c>
      <c r="O47" s="740">
        <v>1</v>
      </c>
      <c r="P47" s="740">
        <v>59.959999999999994</v>
      </c>
      <c r="Q47" s="753">
        <v>5.0008340283569632</v>
      </c>
      <c r="R47" s="741">
        <v>59.959999999999994</v>
      </c>
    </row>
    <row r="48" spans="1:18" ht="14.4" customHeight="1" x14ac:dyDescent="0.3">
      <c r="A48" s="736" t="s">
        <v>5245</v>
      </c>
      <c r="B48" s="737" t="s">
        <v>5246</v>
      </c>
      <c r="C48" s="737" t="s">
        <v>566</v>
      </c>
      <c r="D48" s="737" t="s">
        <v>5247</v>
      </c>
      <c r="E48" s="737" t="s">
        <v>5306</v>
      </c>
      <c r="F48" s="737" t="s">
        <v>5307</v>
      </c>
      <c r="G48" s="740">
        <v>0.74</v>
      </c>
      <c r="H48" s="740">
        <v>189.44</v>
      </c>
      <c r="I48" s="737">
        <v>1.7619047619047616</v>
      </c>
      <c r="J48" s="737">
        <v>256</v>
      </c>
      <c r="K48" s="740">
        <v>0.42000000000000004</v>
      </c>
      <c r="L48" s="740">
        <v>107.52000000000001</v>
      </c>
      <c r="M48" s="737">
        <v>1</v>
      </c>
      <c r="N48" s="737">
        <v>256</v>
      </c>
      <c r="O48" s="740">
        <v>0.44</v>
      </c>
      <c r="P48" s="740">
        <v>112.64</v>
      </c>
      <c r="Q48" s="753">
        <v>1.0476190476190474</v>
      </c>
      <c r="R48" s="741">
        <v>256</v>
      </c>
    </row>
    <row r="49" spans="1:18" ht="14.4" customHeight="1" x14ac:dyDescent="0.3">
      <c r="A49" s="736" t="s">
        <v>5245</v>
      </c>
      <c r="B49" s="737" t="s">
        <v>5246</v>
      </c>
      <c r="C49" s="737" t="s">
        <v>566</v>
      </c>
      <c r="D49" s="737" t="s">
        <v>5247</v>
      </c>
      <c r="E49" s="737" t="s">
        <v>5308</v>
      </c>
      <c r="F49" s="737" t="s">
        <v>5309</v>
      </c>
      <c r="G49" s="740">
        <v>16.799999999999997</v>
      </c>
      <c r="H49" s="740">
        <v>1970.6400000000003</v>
      </c>
      <c r="I49" s="737">
        <v>1.3124999999999998</v>
      </c>
      <c r="J49" s="737">
        <v>117.30000000000004</v>
      </c>
      <c r="K49" s="740">
        <v>12.799999999999995</v>
      </c>
      <c r="L49" s="740">
        <v>1501.4400000000005</v>
      </c>
      <c r="M49" s="737">
        <v>1</v>
      </c>
      <c r="N49" s="737">
        <v>117.30000000000008</v>
      </c>
      <c r="O49" s="740">
        <v>14.299999999999995</v>
      </c>
      <c r="P49" s="740">
        <v>1677.4000000000003</v>
      </c>
      <c r="Q49" s="753">
        <v>1.1171941602728046</v>
      </c>
      <c r="R49" s="741">
        <v>117.30069930069936</v>
      </c>
    </row>
    <row r="50" spans="1:18" ht="14.4" customHeight="1" x14ac:dyDescent="0.3">
      <c r="A50" s="736" t="s">
        <v>5245</v>
      </c>
      <c r="B50" s="737" t="s">
        <v>5246</v>
      </c>
      <c r="C50" s="737" t="s">
        <v>566</v>
      </c>
      <c r="D50" s="737" t="s">
        <v>5247</v>
      </c>
      <c r="E50" s="737" t="s">
        <v>5310</v>
      </c>
      <c r="F50" s="737" t="s">
        <v>3072</v>
      </c>
      <c r="G50" s="740">
        <v>15.699999999999996</v>
      </c>
      <c r="H50" s="740">
        <v>1332.13</v>
      </c>
      <c r="I50" s="737">
        <v>1.3655168879093846</v>
      </c>
      <c r="J50" s="737">
        <v>84.849044585987286</v>
      </c>
      <c r="K50" s="740">
        <v>10.9</v>
      </c>
      <c r="L50" s="740">
        <v>975.55</v>
      </c>
      <c r="M50" s="737">
        <v>1</v>
      </c>
      <c r="N50" s="737">
        <v>89.5</v>
      </c>
      <c r="O50" s="740">
        <v>11.5</v>
      </c>
      <c r="P50" s="740">
        <v>1029.2499999999998</v>
      </c>
      <c r="Q50" s="753">
        <v>1.0550458715596329</v>
      </c>
      <c r="R50" s="741">
        <v>89.499999999999986</v>
      </c>
    </row>
    <row r="51" spans="1:18" ht="14.4" customHeight="1" x14ac:dyDescent="0.3">
      <c r="A51" s="736" t="s">
        <v>5245</v>
      </c>
      <c r="B51" s="737" t="s">
        <v>5246</v>
      </c>
      <c r="C51" s="737" t="s">
        <v>566</v>
      </c>
      <c r="D51" s="737" t="s">
        <v>5247</v>
      </c>
      <c r="E51" s="737" t="s">
        <v>5311</v>
      </c>
      <c r="F51" s="737" t="s">
        <v>1512</v>
      </c>
      <c r="G51" s="740"/>
      <c r="H51" s="740"/>
      <c r="I51" s="737"/>
      <c r="J51" s="737"/>
      <c r="K51" s="740"/>
      <c r="L51" s="740"/>
      <c r="M51" s="737"/>
      <c r="N51" s="737"/>
      <c r="O51" s="740">
        <v>5</v>
      </c>
      <c r="P51" s="740">
        <v>429.25</v>
      </c>
      <c r="Q51" s="753"/>
      <c r="R51" s="741">
        <v>85.85</v>
      </c>
    </row>
    <row r="52" spans="1:18" ht="14.4" customHeight="1" x14ac:dyDescent="0.3">
      <c r="A52" s="736" t="s">
        <v>5245</v>
      </c>
      <c r="B52" s="737" t="s">
        <v>5246</v>
      </c>
      <c r="C52" s="737" t="s">
        <v>566</v>
      </c>
      <c r="D52" s="737" t="s">
        <v>5247</v>
      </c>
      <c r="E52" s="737" t="s">
        <v>5312</v>
      </c>
      <c r="F52" s="737" t="s">
        <v>2519</v>
      </c>
      <c r="G52" s="740">
        <v>1.8900000000000001</v>
      </c>
      <c r="H52" s="740">
        <v>11214.26</v>
      </c>
      <c r="I52" s="737">
        <v>1.0178191366254823</v>
      </c>
      <c r="J52" s="737">
        <v>5933.470899470899</v>
      </c>
      <c r="K52" s="740">
        <v>2.25</v>
      </c>
      <c r="L52" s="740">
        <v>11017.93</v>
      </c>
      <c r="M52" s="737">
        <v>1</v>
      </c>
      <c r="N52" s="737">
        <v>4896.8577777777782</v>
      </c>
      <c r="O52" s="740"/>
      <c r="P52" s="740"/>
      <c r="Q52" s="753"/>
      <c r="R52" s="741"/>
    </row>
    <row r="53" spans="1:18" ht="14.4" customHeight="1" x14ac:dyDescent="0.3">
      <c r="A53" s="736" t="s">
        <v>5245</v>
      </c>
      <c r="B53" s="737" t="s">
        <v>5246</v>
      </c>
      <c r="C53" s="737" t="s">
        <v>566</v>
      </c>
      <c r="D53" s="737" t="s">
        <v>5247</v>
      </c>
      <c r="E53" s="737" t="s">
        <v>5313</v>
      </c>
      <c r="F53" s="737" t="s">
        <v>2519</v>
      </c>
      <c r="G53" s="740">
        <v>0.33</v>
      </c>
      <c r="H53" s="740">
        <v>9790.23</v>
      </c>
      <c r="I53" s="737">
        <v>1.6041773172362264</v>
      </c>
      <c r="J53" s="737">
        <v>29667.363636363632</v>
      </c>
      <c r="K53" s="740">
        <v>0.30000000000000004</v>
      </c>
      <c r="L53" s="740">
        <v>6102.96</v>
      </c>
      <c r="M53" s="737">
        <v>1</v>
      </c>
      <c r="N53" s="737">
        <v>20343.199999999997</v>
      </c>
      <c r="O53" s="740"/>
      <c r="P53" s="740"/>
      <c r="Q53" s="753"/>
      <c r="R53" s="741"/>
    </row>
    <row r="54" spans="1:18" ht="14.4" customHeight="1" x14ac:dyDescent="0.3">
      <c r="A54" s="736" t="s">
        <v>5245</v>
      </c>
      <c r="B54" s="737" t="s">
        <v>5246</v>
      </c>
      <c r="C54" s="737" t="s">
        <v>566</v>
      </c>
      <c r="D54" s="737" t="s">
        <v>5247</v>
      </c>
      <c r="E54" s="737" t="s">
        <v>5314</v>
      </c>
      <c r="F54" s="737" t="s">
        <v>5315</v>
      </c>
      <c r="G54" s="740"/>
      <c r="H54" s="740"/>
      <c r="I54" s="737"/>
      <c r="J54" s="737"/>
      <c r="K54" s="740">
        <v>0.49000000000000005</v>
      </c>
      <c r="L54" s="740">
        <v>89.460000000000008</v>
      </c>
      <c r="M54" s="737">
        <v>1</v>
      </c>
      <c r="N54" s="737">
        <v>182.57142857142858</v>
      </c>
      <c r="O54" s="740">
        <v>1.9200000000000008</v>
      </c>
      <c r="P54" s="740">
        <v>375.47999999999996</v>
      </c>
      <c r="Q54" s="753">
        <v>4.1971830985915481</v>
      </c>
      <c r="R54" s="741">
        <v>195.56249999999989</v>
      </c>
    </row>
    <row r="55" spans="1:18" ht="14.4" customHeight="1" x14ac:dyDescent="0.3">
      <c r="A55" s="736" t="s">
        <v>5245</v>
      </c>
      <c r="B55" s="737" t="s">
        <v>5246</v>
      </c>
      <c r="C55" s="737" t="s">
        <v>566</v>
      </c>
      <c r="D55" s="737" t="s">
        <v>5247</v>
      </c>
      <c r="E55" s="737" t="s">
        <v>5316</v>
      </c>
      <c r="F55" s="737" t="s">
        <v>5317</v>
      </c>
      <c r="G55" s="740">
        <v>35.909999999999997</v>
      </c>
      <c r="H55" s="740">
        <v>253054.29</v>
      </c>
      <c r="I55" s="737">
        <v>0.25244291113566614</v>
      </c>
      <c r="J55" s="737">
        <v>7046.9030910609863</v>
      </c>
      <c r="K55" s="740">
        <v>142.25</v>
      </c>
      <c r="L55" s="740">
        <v>1002421.8499999999</v>
      </c>
      <c r="M55" s="737">
        <v>1</v>
      </c>
      <c r="N55" s="737">
        <v>7046.9022847100168</v>
      </c>
      <c r="O55" s="740">
        <v>155.65999999999997</v>
      </c>
      <c r="P55" s="740">
        <v>366253.4</v>
      </c>
      <c r="Q55" s="753">
        <v>0.36536853222024246</v>
      </c>
      <c r="R55" s="741">
        <v>2352.9063343183871</v>
      </c>
    </row>
    <row r="56" spans="1:18" ht="14.4" customHeight="1" x14ac:dyDescent="0.3">
      <c r="A56" s="736" t="s">
        <v>5245</v>
      </c>
      <c r="B56" s="737" t="s">
        <v>5246</v>
      </c>
      <c r="C56" s="737" t="s">
        <v>566</v>
      </c>
      <c r="D56" s="737" t="s">
        <v>5247</v>
      </c>
      <c r="E56" s="737" t="s">
        <v>5318</v>
      </c>
      <c r="F56" s="737" t="s">
        <v>2912</v>
      </c>
      <c r="G56" s="740">
        <v>43.82</v>
      </c>
      <c r="H56" s="740">
        <v>100993.97</v>
      </c>
      <c r="I56" s="737">
        <v>1.2614577176594142</v>
      </c>
      <c r="J56" s="737">
        <v>2304.7460063897765</v>
      </c>
      <c r="K56" s="740">
        <v>34.74</v>
      </c>
      <c r="L56" s="740">
        <v>80061.319999999992</v>
      </c>
      <c r="M56" s="737">
        <v>1</v>
      </c>
      <c r="N56" s="737">
        <v>2304.5860679332177</v>
      </c>
      <c r="O56" s="740"/>
      <c r="P56" s="740"/>
      <c r="Q56" s="753"/>
      <c r="R56" s="741"/>
    </row>
    <row r="57" spans="1:18" ht="14.4" customHeight="1" x14ac:dyDescent="0.3">
      <c r="A57" s="736" t="s">
        <v>5245</v>
      </c>
      <c r="B57" s="737" t="s">
        <v>5246</v>
      </c>
      <c r="C57" s="737" t="s">
        <v>566</v>
      </c>
      <c r="D57" s="737" t="s">
        <v>5247</v>
      </c>
      <c r="E57" s="737" t="s">
        <v>5319</v>
      </c>
      <c r="F57" s="737" t="s">
        <v>5320</v>
      </c>
      <c r="G57" s="740">
        <v>12.51</v>
      </c>
      <c r="H57" s="740">
        <v>8271.6</v>
      </c>
      <c r="I57" s="737">
        <v>1.8343789710392731</v>
      </c>
      <c r="J57" s="737">
        <v>661.19904076738612</v>
      </c>
      <c r="K57" s="740">
        <v>6.8199999999999994</v>
      </c>
      <c r="L57" s="740">
        <v>4509.21</v>
      </c>
      <c r="M57" s="737">
        <v>1</v>
      </c>
      <c r="N57" s="737">
        <v>661.17448680351913</v>
      </c>
      <c r="O57" s="740">
        <v>10.159999999999998</v>
      </c>
      <c r="P57" s="740">
        <v>5057.29</v>
      </c>
      <c r="Q57" s="753">
        <v>1.1215467897924469</v>
      </c>
      <c r="R57" s="741">
        <v>497.76476377952764</v>
      </c>
    </row>
    <row r="58" spans="1:18" ht="14.4" customHeight="1" x14ac:dyDescent="0.3">
      <c r="A58" s="736" t="s">
        <v>5245</v>
      </c>
      <c r="B58" s="737" t="s">
        <v>5246</v>
      </c>
      <c r="C58" s="737" t="s">
        <v>566</v>
      </c>
      <c r="D58" s="737" t="s">
        <v>5247</v>
      </c>
      <c r="E58" s="737" t="s">
        <v>5321</v>
      </c>
      <c r="F58" s="737" t="s">
        <v>5320</v>
      </c>
      <c r="G58" s="740">
        <v>43.43</v>
      </c>
      <c r="H58" s="740">
        <v>9571.68</v>
      </c>
      <c r="I58" s="737">
        <v>2.7662535836493114</v>
      </c>
      <c r="J58" s="737">
        <v>220.39327653695602</v>
      </c>
      <c r="K58" s="740">
        <v>15.700000000000001</v>
      </c>
      <c r="L58" s="740">
        <v>3460.1599999999994</v>
      </c>
      <c r="M58" s="737">
        <v>1</v>
      </c>
      <c r="N58" s="737">
        <v>220.39235668789803</v>
      </c>
      <c r="O58" s="740">
        <v>39.31</v>
      </c>
      <c r="P58" s="740">
        <v>6522.2900000000009</v>
      </c>
      <c r="Q58" s="753">
        <v>1.8849677471562014</v>
      </c>
      <c r="R58" s="741">
        <v>165.91935894174512</v>
      </c>
    </row>
    <row r="59" spans="1:18" ht="14.4" customHeight="1" x14ac:dyDescent="0.3">
      <c r="A59" s="736" t="s">
        <v>5245</v>
      </c>
      <c r="B59" s="737" t="s">
        <v>5246</v>
      </c>
      <c r="C59" s="737" t="s">
        <v>566</v>
      </c>
      <c r="D59" s="737" t="s">
        <v>5247</v>
      </c>
      <c r="E59" s="737" t="s">
        <v>5322</v>
      </c>
      <c r="F59" s="737" t="s">
        <v>5323</v>
      </c>
      <c r="G59" s="740"/>
      <c r="H59" s="740"/>
      <c r="I59" s="737"/>
      <c r="J59" s="737"/>
      <c r="K59" s="740">
        <v>5</v>
      </c>
      <c r="L59" s="740">
        <v>30939.55</v>
      </c>
      <c r="M59" s="737">
        <v>1</v>
      </c>
      <c r="N59" s="737">
        <v>6187.91</v>
      </c>
      <c r="O59" s="740">
        <v>1</v>
      </c>
      <c r="P59" s="740">
        <v>6187.91</v>
      </c>
      <c r="Q59" s="753">
        <v>0.2</v>
      </c>
      <c r="R59" s="741">
        <v>6187.91</v>
      </c>
    </row>
    <row r="60" spans="1:18" ht="14.4" customHeight="1" x14ac:dyDescent="0.3">
      <c r="A60" s="736" t="s">
        <v>5245</v>
      </c>
      <c r="B60" s="737" t="s">
        <v>5246</v>
      </c>
      <c r="C60" s="737" t="s">
        <v>566</v>
      </c>
      <c r="D60" s="737" t="s">
        <v>5247</v>
      </c>
      <c r="E60" s="737" t="s">
        <v>5324</v>
      </c>
      <c r="F60" s="737" t="s">
        <v>5325</v>
      </c>
      <c r="G60" s="740">
        <v>6.8</v>
      </c>
      <c r="H60" s="740">
        <v>7454.0000000000009</v>
      </c>
      <c r="I60" s="737">
        <v>0.52307523890658059</v>
      </c>
      <c r="J60" s="737">
        <v>1096.1764705882354</v>
      </c>
      <c r="K60" s="740">
        <v>13</v>
      </c>
      <c r="L60" s="740">
        <v>14250.34</v>
      </c>
      <c r="M60" s="737">
        <v>1</v>
      </c>
      <c r="N60" s="737">
        <v>1096.18</v>
      </c>
      <c r="O60" s="740"/>
      <c r="P60" s="740"/>
      <c r="Q60" s="753"/>
      <c r="R60" s="741"/>
    </row>
    <row r="61" spans="1:18" ht="14.4" customHeight="1" x14ac:dyDescent="0.3">
      <c r="A61" s="736" t="s">
        <v>5245</v>
      </c>
      <c r="B61" s="737" t="s">
        <v>5246</v>
      </c>
      <c r="C61" s="737" t="s">
        <v>566</v>
      </c>
      <c r="D61" s="737" t="s">
        <v>5247</v>
      </c>
      <c r="E61" s="737" t="s">
        <v>5326</v>
      </c>
      <c r="F61" s="737" t="s">
        <v>5325</v>
      </c>
      <c r="G61" s="740">
        <v>102.58</v>
      </c>
      <c r="H61" s="740">
        <v>449785.4</v>
      </c>
      <c r="I61" s="737"/>
      <c r="J61" s="737">
        <v>4384.7280171573411</v>
      </c>
      <c r="K61" s="740"/>
      <c r="L61" s="740"/>
      <c r="M61" s="737"/>
      <c r="N61" s="737"/>
      <c r="O61" s="740"/>
      <c r="P61" s="740"/>
      <c r="Q61" s="753"/>
      <c r="R61" s="741"/>
    </row>
    <row r="62" spans="1:18" ht="14.4" customHeight="1" x14ac:dyDescent="0.3">
      <c r="A62" s="736" t="s">
        <v>5245</v>
      </c>
      <c r="B62" s="737" t="s">
        <v>5246</v>
      </c>
      <c r="C62" s="737" t="s">
        <v>566</v>
      </c>
      <c r="D62" s="737" t="s">
        <v>5247</v>
      </c>
      <c r="E62" s="737" t="s">
        <v>5327</v>
      </c>
      <c r="F62" s="737" t="s">
        <v>5328</v>
      </c>
      <c r="G62" s="740">
        <v>12.64</v>
      </c>
      <c r="H62" s="740">
        <v>9046.1500000000015</v>
      </c>
      <c r="I62" s="737">
        <v>0.46832273248271139</v>
      </c>
      <c r="J62" s="737">
        <v>715.67642405063305</v>
      </c>
      <c r="K62" s="740">
        <v>26.99</v>
      </c>
      <c r="L62" s="740">
        <v>19316.059999999998</v>
      </c>
      <c r="M62" s="737">
        <v>1</v>
      </c>
      <c r="N62" s="737">
        <v>715.6746943312337</v>
      </c>
      <c r="O62" s="740">
        <v>33.260000000000005</v>
      </c>
      <c r="P62" s="740">
        <v>23803.34</v>
      </c>
      <c r="Q62" s="753">
        <v>1.2323082450561866</v>
      </c>
      <c r="R62" s="741">
        <v>715.67468430547194</v>
      </c>
    </row>
    <row r="63" spans="1:18" ht="14.4" customHeight="1" x14ac:dyDescent="0.3">
      <c r="A63" s="736" t="s">
        <v>5245</v>
      </c>
      <c r="B63" s="737" t="s">
        <v>5246</v>
      </c>
      <c r="C63" s="737" t="s">
        <v>566</v>
      </c>
      <c r="D63" s="737" t="s">
        <v>5247</v>
      </c>
      <c r="E63" s="737" t="s">
        <v>5329</v>
      </c>
      <c r="F63" s="737" t="s">
        <v>5328</v>
      </c>
      <c r="G63" s="740">
        <v>48.15</v>
      </c>
      <c r="H63" s="740">
        <v>68919.42</v>
      </c>
      <c r="I63" s="737">
        <v>0.56807494168363271</v>
      </c>
      <c r="J63" s="737">
        <v>1431.3482866043614</v>
      </c>
      <c r="K63" s="740">
        <v>84.759999999999991</v>
      </c>
      <c r="L63" s="740">
        <v>121321</v>
      </c>
      <c r="M63" s="737">
        <v>1</v>
      </c>
      <c r="N63" s="737">
        <v>1431.3473336479474</v>
      </c>
      <c r="O63" s="740">
        <v>95.19</v>
      </c>
      <c r="P63" s="740">
        <v>136250.63</v>
      </c>
      <c r="Q63" s="753">
        <v>1.1230589098342414</v>
      </c>
      <c r="R63" s="741">
        <v>1431.3544489967435</v>
      </c>
    </row>
    <row r="64" spans="1:18" ht="14.4" customHeight="1" x14ac:dyDescent="0.3">
      <c r="A64" s="736" t="s">
        <v>5245</v>
      </c>
      <c r="B64" s="737" t="s">
        <v>5246</v>
      </c>
      <c r="C64" s="737" t="s">
        <v>566</v>
      </c>
      <c r="D64" s="737" t="s">
        <v>5247</v>
      </c>
      <c r="E64" s="737" t="s">
        <v>5330</v>
      </c>
      <c r="F64" s="737" t="s">
        <v>5331</v>
      </c>
      <c r="G64" s="740">
        <v>2.4</v>
      </c>
      <c r="H64" s="740">
        <v>798.23</v>
      </c>
      <c r="I64" s="737">
        <v>5.1063843398157625</v>
      </c>
      <c r="J64" s="737">
        <v>332.59583333333336</v>
      </c>
      <c r="K64" s="740">
        <v>0.47</v>
      </c>
      <c r="L64" s="740">
        <v>156.32</v>
      </c>
      <c r="M64" s="737">
        <v>1</v>
      </c>
      <c r="N64" s="737">
        <v>332.59574468085106</v>
      </c>
      <c r="O64" s="740"/>
      <c r="P64" s="740"/>
      <c r="Q64" s="753"/>
      <c r="R64" s="741"/>
    </row>
    <row r="65" spans="1:18" ht="14.4" customHeight="1" x14ac:dyDescent="0.3">
      <c r="A65" s="736" t="s">
        <v>5245</v>
      </c>
      <c r="B65" s="737" t="s">
        <v>5246</v>
      </c>
      <c r="C65" s="737" t="s">
        <v>566</v>
      </c>
      <c r="D65" s="737" t="s">
        <v>5247</v>
      </c>
      <c r="E65" s="737" t="s">
        <v>5332</v>
      </c>
      <c r="F65" s="737" t="s">
        <v>3081</v>
      </c>
      <c r="G65" s="740"/>
      <c r="H65" s="740"/>
      <c r="I65" s="737"/>
      <c r="J65" s="737"/>
      <c r="K65" s="740">
        <v>3</v>
      </c>
      <c r="L65" s="740">
        <v>200512.26</v>
      </c>
      <c r="M65" s="737">
        <v>1</v>
      </c>
      <c r="N65" s="737">
        <v>66837.42</v>
      </c>
      <c r="O65" s="740">
        <v>2</v>
      </c>
      <c r="P65" s="740">
        <v>88116.989999999991</v>
      </c>
      <c r="Q65" s="753">
        <v>0.43945936273422875</v>
      </c>
      <c r="R65" s="741">
        <v>44058.494999999995</v>
      </c>
    </row>
    <row r="66" spans="1:18" ht="14.4" customHeight="1" x14ac:dyDescent="0.3">
      <c r="A66" s="736" t="s">
        <v>5245</v>
      </c>
      <c r="B66" s="737" t="s">
        <v>5246</v>
      </c>
      <c r="C66" s="737" t="s">
        <v>566</v>
      </c>
      <c r="D66" s="737" t="s">
        <v>5247</v>
      </c>
      <c r="E66" s="737" t="s">
        <v>5333</v>
      </c>
      <c r="F66" s="737" t="s">
        <v>3081</v>
      </c>
      <c r="G66" s="740">
        <v>25</v>
      </c>
      <c r="H66" s="740">
        <v>2244618.75</v>
      </c>
      <c r="I66" s="737">
        <v>1.0442386671416612</v>
      </c>
      <c r="J66" s="737">
        <v>89784.75</v>
      </c>
      <c r="K66" s="740">
        <v>24</v>
      </c>
      <c r="L66" s="740">
        <v>2149526.56</v>
      </c>
      <c r="M66" s="737">
        <v>1</v>
      </c>
      <c r="N66" s="737">
        <v>89563.606666666674</v>
      </c>
      <c r="O66" s="740">
        <v>7</v>
      </c>
      <c r="P66" s="740">
        <v>612234.15</v>
      </c>
      <c r="Q66" s="753">
        <v>0.2848227890703523</v>
      </c>
      <c r="R66" s="741">
        <v>87462.021428571432</v>
      </c>
    </row>
    <row r="67" spans="1:18" ht="14.4" customHeight="1" x14ac:dyDescent="0.3">
      <c r="A67" s="736" t="s">
        <v>5245</v>
      </c>
      <c r="B67" s="737" t="s">
        <v>5246</v>
      </c>
      <c r="C67" s="737" t="s">
        <v>566</v>
      </c>
      <c r="D67" s="737" t="s">
        <v>5247</v>
      </c>
      <c r="E67" s="737" t="s">
        <v>5334</v>
      </c>
      <c r="F67" s="737" t="s">
        <v>5335</v>
      </c>
      <c r="G67" s="740">
        <v>4</v>
      </c>
      <c r="H67" s="740">
        <v>22155.200000000001</v>
      </c>
      <c r="I67" s="737"/>
      <c r="J67" s="737">
        <v>5538.8</v>
      </c>
      <c r="K67" s="740"/>
      <c r="L67" s="740"/>
      <c r="M67" s="737"/>
      <c r="N67" s="737"/>
      <c r="O67" s="740"/>
      <c r="P67" s="740"/>
      <c r="Q67" s="753"/>
      <c r="R67" s="741"/>
    </row>
    <row r="68" spans="1:18" ht="14.4" customHeight="1" x14ac:dyDescent="0.3">
      <c r="A68" s="736" t="s">
        <v>5245</v>
      </c>
      <c r="B68" s="737" t="s">
        <v>5246</v>
      </c>
      <c r="C68" s="737" t="s">
        <v>566</v>
      </c>
      <c r="D68" s="737" t="s">
        <v>5247</v>
      </c>
      <c r="E68" s="737" t="s">
        <v>5336</v>
      </c>
      <c r="F68" s="737" t="s">
        <v>5335</v>
      </c>
      <c r="G68" s="740">
        <v>4</v>
      </c>
      <c r="H68" s="740">
        <v>101222.96</v>
      </c>
      <c r="I68" s="737"/>
      <c r="J68" s="737">
        <v>25305.74</v>
      </c>
      <c r="K68" s="740"/>
      <c r="L68" s="740"/>
      <c r="M68" s="737"/>
      <c r="N68" s="737"/>
      <c r="O68" s="740"/>
      <c r="P68" s="740"/>
      <c r="Q68" s="753"/>
      <c r="R68" s="741"/>
    </row>
    <row r="69" spans="1:18" ht="14.4" customHeight="1" x14ac:dyDescent="0.3">
      <c r="A69" s="736" t="s">
        <v>5245</v>
      </c>
      <c r="B69" s="737" t="s">
        <v>5246</v>
      </c>
      <c r="C69" s="737" t="s">
        <v>566</v>
      </c>
      <c r="D69" s="737" t="s">
        <v>5247</v>
      </c>
      <c r="E69" s="737" t="s">
        <v>5337</v>
      </c>
      <c r="F69" s="737" t="s">
        <v>5338</v>
      </c>
      <c r="G69" s="740">
        <v>11.2</v>
      </c>
      <c r="H69" s="740">
        <v>125601.75</v>
      </c>
      <c r="I69" s="737"/>
      <c r="J69" s="737">
        <v>11214.441964285716</v>
      </c>
      <c r="K69" s="740"/>
      <c r="L69" s="740"/>
      <c r="M69" s="737"/>
      <c r="N69" s="737"/>
      <c r="O69" s="740"/>
      <c r="P69" s="740"/>
      <c r="Q69" s="753"/>
      <c r="R69" s="741"/>
    </row>
    <row r="70" spans="1:18" ht="14.4" customHeight="1" x14ac:dyDescent="0.3">
      <c r="A70" s="736" t="s">
        <v>5245</v>
      </c>
      <c r="B70" s="737" t="s">
        <v>5246</v>
      </c>
      <c r="C70" s="737" t="s">
        <v>566</v>
      </c>
      <c r="D70" s="737" t="s">
        <v>5247</v>
      </c>
      <c r="E70" s="737" t="s">
        <v>5339</v>
      </c>
      <c r="F70" s="737" t="s">
        <v>5340</v>
      </c>
      <c r="G70" s="740">
        <v>149.59000000000003</v>
      </c>
      <c r="H70" s="740">
        <v>106201.20000000001</v>
      </c>
      <c r="I70" s="737">
        <v>4.4804621152098587</v>
      </c>
      <c r="J70" s="737">
        <v>709.94852597098725</v>
      </c>
      <c r="K70" s="740">
        <v>89.86</v>
      </c>
      <c r="L70" s="740">
        <v>23703.179999999997</v>
      </c>
      <c r="M70" s="737">
        <v>1</v>
      </c>
      <c r="N70" s="737">
        <v>263.77898953928332</v>
      </c>
      <c r="O70" s="740">
        <v>197.07999999999998</v>
      </c>
      <c r="P70" s="740">
        <v>51985.53</v>
      </c>
      <c r="Q70" s="753">
        <v>2.1931880026224331</v>
      </c>
      <c r="R70" s="741">
        <v>263.77882078343822</v>
      </c>
    </row>
    <row r="71" spans="1:18" ht="14.4" customHeight="1" x14ac:dyDescent="0.3">
      <c r="A71" s="736" t="s">
        <v>5245</v>
      </c>
      <c r="B71" s="737" t="s">
        <v>5246</v>
      </c>
      <c r="C71" s="737" t="s">
        <v>566</v>
      </c>
      <c r="D71" s="737" t="s">
        <v>5247</v>
      </c>
      <c r="E71" s="737" t="s">
        <v>5341</v>
      </c>
      <c r="F71" s="737" t="s">
        <v>5265</v>
      </c>
      <c r="G71" s="740">
        <v>4</v>
      </c>
      <c r="H71" s="740">
        <v>78312.240000000005</v>
      </c>
      <c r="I71" s="737">
        <v>1.3347136285174348</v>
      </c>
      <c r="J71" s="737">
        <v>19578.060000000001</v>
      </c>
      <c r="K71" s="740">
        <v>3</v>
      </c>
      <c r="L71" s="740">
        <v>58673.440000000002</v>
      </c>
      <c r="M71" s="737">
        <v>1</v>
      </c>
      <c r="N71" s="737">
        <v>19557.813333333335</v>
      </c>
      <c r="O71" s="740">
        <v>3</v>
      </c>
      <c r="P71" s="740">
        <v>58551.96</v>
      </c>
      <c r="Q71" s="753">
        <v>0.99792955722384769</v>
      </c>
      <c r="R71" s="741">
        <v>19517.32</v>
      </c>
    </row>
    <row r="72" spans="1:18" ht="14.4" customHeight="1" x14ac:dyDescent="0.3">
      <c r="A72" s="736" t="s">
        <v>5245</v>
      </c>
      <c r="B72" s="737" t="s">
        <v>5246</v>
      </c>
      <c r="C72" s="737" t="s">
        <v>566</v>
      </c>
      <c r="D72" s="737" t="s">
        <v>5247</v>
      </c>
      <c r="E72" s="737" t="s">
        <v>5342</v>
      </c>
      <c r="F72" s="737" t="s">
        <v>5343</v>
      </c>
      <c r="G72" s="740">
        <v>3.26</v>
      </c>
      <c r="H72" s="740">
        <v>6012.62</v>
      </c>
      <c r="I72" s="737">
        <v>0.11925466774775519</v>
      </c>
      <c r="J72" s="737">
        <v>1844.361963190184</v>
      </c>
      <c r="K72" s="740">
        <v>21.18</v>
      </c>
      <c r="L72" s="740">
        <v>50418.32</v>
      </c>
      <c r="M72" s="737">
        <v>1</v>
      </c>
      <c r="N72" s="737">
        <v>2380.4683663833807</v>
      </c>
      <c r="O72" s="740">
        <v>2.6</v>
      </c>
      <c r="P72" s="740">
        <v>6189.19</v>
      </c>
      <c r="Q72" s="753">
        <v>0.12275676777806162</v>
      </c>
      <c r="R72" s="741">
        <v>2380.457692307692</v>
      </c>
    </row>
    <row r="73" spans="1:18" ht="14.4" customHeight="1" x14ac:dyDescent="0.3">
      <c r="A73" s="736" t="s">
        <v>5245</v>
      </c>
      <c r="B73" s="737" t="s">
        <v>5246</v>
      </c>
      <c r="C73" s="737" t="s">
        <v>566</v>
      </c>
      <c r="D73" s="737" t="s">
        <v>5247</v>
      </c>
      <c r="E73" s="737" t="s">
        <v>5344</v>
      </c>
      <c r="F73" s="737" t="s">
        <v>5345</v>
      </c>
      <c r="G73" s="740">
        <v>4.5</v>
      </c>
      <c r="H73" s="740">
        <v>2442.75</v>
      </c>
      <c r="I73" s="737"/>
      <c r="J73" s="737">
        <v>542.83333333333337</v>
      </c>
      <c r="K73" s="740"/>
      <c r="L73" s="740"/>
      <c r="M73" s="737"/>
      <c r="N73" s="737"/>
      <c r="O73" s="740"/>
      <c r="P73" s="740"/>
      <c r="Q73" s="753"/>
      <c r="R73" s="741"/>
    </row>
    <row r="74" spans="1:18" ht="14.4" customHeight="1" x14ac:dyDescent="0.3">
      <c r="A74" s="736" t="s">
        <v>5245</v>
      </c>
      <c r="B74" s="737" t="s">
        <v>5246</v>
      </c>
      <c r="C74" s="737" t="s">
        <v>566</v>
      </c>
      <c r="D74" s="737" t="s">
        <v>5247</v>
      </c>
      <c r="E74" s="737" t="s">
        <v>5346</v>
      </c>
      <c r="F74" s="737" t="s">
        <v>5347</v>
      </c>
      <c r="G74" s="740">
        <v>7.44</v>
      </c>
      <c r="H74" s="740">
        <v>1140.01</v>
      </c>
      <c r="I74" s="737">
        <v>7.4398616458917974</v>
      </c>
      <c r="J74" s="737">
        <v>153.2271505376344</v>
      </c>
      <c r="K74" s="740">
        <v>1</v>
      </c>
      <c r="L74" s="740">
        <v>153.22999999999999</v>
      </c>
      <c r="M74" s="737">
        <v>1</v>
      </c>
      <c r="N74" s="737">
        <v>153.22999999999999</v>
      </c>
      <c r="O74" s="740"/>
      <c r="P74" s="740"/>
      <c r="Q74" s="753"/>
      <c r="R74" s="741"/>
    </row>
    <row r="75" spans="1:18" ht="14.4" customHeight="1" x14ac:dyDescent="0.3">
      <c r="A75" s="736" t="s">
        <v>5245</v>
      </c>
      <c r="B75" s="737" t="s">
        <v>5246</v>
      </c>
      <c r="C75" s="737" t="s">
        <v>566</v>
      </c>
      <c r="D75" s="737" t="s">
        <v>5247</v>
      </c>
      <c r="E75" s="737" t="s">
        <v>5348</v>
      </c>
      <c r="F75" s="737" t="s">
        <v>5349</v>
      </c>
      <c r="G75" s="740">
        <v>6.3900000000000006</v>
      </c>
      <c r="H75" s="740">
        <v>4392.1099999999997</v>
      </c>
      <c r="I75" s="737"/>
      <c r="J75" s="737">
        <v>687.34115805946783</v>
      </c>
      <c r="K75" s="740"/>
      <c r="L75" s="740"/>
      <c r="M75" s="737"/>
      <c r="N75" s="737"/>
      <c r="O75" s="740"/>
      <c r="P75" s="740"/>
      <c r="Q75" s="753"/>
      <c r="R75" s="741"/>
    </row>
    <row r="76" spans="1:18" ht="14.4" customHeight="1" x14ac:dyDescent="0.3">
      <c r="A76" s="736" t="s">
        <v>5245</v>
      </c>
      <c r="B76" s="737" t="s">
        <v>5246</v>
      </c>
      <c r="C76" s="737" t="s">
        <v>566</v>
      </c>
      <c r="D76" s="737" t="s">
        <v>5247</v>
      </c>
      <c r="E76" s="737" t="s">
        <v>5350</v>
      </c>
      <c r="F76" s="737" t="s">
        <v>5351</v>
      </c>
      <c r="G76" s="740">
        <v>0.2</v>
      </c>
      <c r="H76" s="740">
        <v>165.65</v>
      </c>
      <c r="I76" s="737"/>
      <c r="J76" s="737">
        <v>828.25</v>
      </c>
      <c r="K76" s="740"/>
      <c r="L76" s="740"/>
      <c r="M76" s="737"/>
      <c r="N76" s="737"/>
      <c r="O76" s="740"/>
      <c r="P76" s="740"/>
      <c r="Q76" s="753"/>
      <c r="R76" s="741"/>
    </row>
    <row r="77" spans="1:18" ht="14.4" customHeight="1" x14ac:dyDescent="0.3">
      <c r="A77" s="736" t="s">
        <v>5245</v>
      </c>
      <c r="B77" s="737" t="s">
        <v>5246</v>
      </c>
      <c r="C77" s="737" t="s">
        <v>566</v>
      </c>
      <c r="D77" s="737" t="s">
        <v>5247</v>
      </c>
      <c r="E77" s="737" t="s">
        <v>5352</v>
      </c>
      <c r="F77" s="737" t="s">
        <v>5353</v>
      </c>
      <c r="G77" s="740">
        <v>23.28</v>
      </c>
      <c r="H77" s="740">
        <v>8000.87</v>
      </c>
      <c r="I77" s="737"/>
      <c r="J77" s="737">
        <v>343.67998281786942</v>
      </c>
      <c r="K77" s="740"/>
      <c r="L77" s="740"/>
      <c r="M77" s="737"/>
      <c r="N77" s="737"/>
      <c r="O77" s="740"/>
      <c r="P77" s="740"/>
      <c r="Q77" s="753"/>
      <c r="R77" s="741"/>
    </row>
    <row r="78" spans="1:18" ht="14.4" customHeight="1" x14ac:dyDescent="0.3">
      <c r="A78" s="736" t="s">
        <v>5245</v>
      </c>
      <c r="B78" s="737" t="s">
        <v>5246</v>
      </c>
      <c r="C78" s="737" t="s">
        <v>566</v>
      </c>
      <c r="D78" s="737" t="s">
        <v>5247</v>
      </c>
      <c r="E78" s="737" t="s">
        <v>5354</v>
      </c>
      <c r="F78" s="737" t="s">
        <v>3108</v>
      </c>
      <c r="G78" s="740">
        <v>8</v>
      </c>
      <c r="H78" s="740">
        <v>144633.60000000001</v>
      </c>
      <c r="I78" s="737">
        <v>1.3745919237250201</v>
      </c>
      <c r="J78" s="737">
        <v>18079.2</v>
      </c>
      <c r="K78" s="740">
        <v>6</v>
      </c>
      <c r="L78" s="740">
        <v>105219.3</v>
      </c>
      <c r="M78" s="737">
        <v>1</v>
      </c>
      <c r="N78" s="737">
        <v>17536.55</v>
      </c>
      <c r="O78" s="740">
        <v>11</v>
      </c>
      <c r="P78" s="740">
        <v>192558.2</v>
      </c>
      <c r="Q78" s="753">
        <v>1.8300653967475549</v>
      </c>
      <c r="R78" s="741">
        <v>17505.290909090909</v>
      </c>
    </row>
    <row r="79" spans="1:18" ht="14.4" customHeight="1" x14ac:dyDescent="0.3">
      <c r="A79" s="736" t="s">
        <v>5245</v>
      </c>
      <c r="B79" s="737" t="s">
        <v>5246</v>
      </c>
      <c r="C79" s="737" t="s">
        <v>566</v>
      </c>
      <c r="D79" s="737" t="s">
        <v>5247</v>
      </c>
      <c r="E79" s="737" t="s">
        <v>5355</v>
      </c>
      <c r="F79" s="737" t="s">
        <v>3108</v>
      </c>
      <c r="G79" s="740">
        <v>19</v>
      </c>
      <c r="H79" s="740">
        <v>1363675.2200000002</v>
      </c>
      <c r="I79" s="737">
        <v>6.3333333333333339</v>
      </c>
      <c r="J79" s="737">
        <v>71772.38</v>
      </c>
      <c r="K79" s="740">
        <v>3</v>
      </c>
      <c r="L79" s="740">
        <v>215317.14</v>
      </c>
      <c r="M79" s="737">
        <v>1</v>
      </c>
      <c r="N79" s="737">
        <v>71772.38</v>
      </c>
      <c r="O79" s="740">
        <v>3</v>
      </c>
      <c r="P79" s="740">
        <v>210065.2</v>
      </c>
      <c r="Q79" s="753">
        <v>0.97560835147633862</v>
      </c>
      <c r="R79" s="741">
        <v>70021.733333333337</v>
      </c>
    </row>
    <row r="80" spans="1:18" ht="14.4" customHeight="1" x14ac:dyDescent="0.3">
      <c r="A80" s="736" t="s">
        <v>5245</v>
      </c>
      <c r="B80" s="737" t="s">
        <v>5246</v>
      </c>
      <c r="C80" s="737" t="s">
        <v>566</v>
      </c>
      <c r="D80" s="737" t="s">
        <v>5247</v>
      </c>
      <c r="E80" s="737" t="s">
        <v>5356</v>
      </c>
      <c r="F80" s="737" t="s">
        <v>5357</v>
      </c>
      <c r="G80" s="740">
        <v>19</v>
      </c>
      <c r="H80" s="740">
        <v>127520.78</v>
      </c>
      <c r="I80" s="737">
        <v>0.4042553191489362</v>
      </c>
      <c r="J80" s="737">
        <v>6711.62</v>
      </c>
      <c r="K80" s="740">
        <v>47</v>
      </c>
      <c r="L80" s="740">
        <v>315446.13999999996</v>
      </c>
      <c r="M80" s="737">
        <v>1</v>
      </c>
      <c r="N80" s="737">
        <v>6711.619999999999</v>
      </c>
      <c r="O80" s="740">
        <v>50</v>
      </c>
      <c r="P80" s="740">
        <v>335580.99999999994</v>
      </c>
      <c r="Q80" s="753">
        <v>1.0638297872340425</v>
      </c>
      <c r="R80" s="741">
        <v>6711.619999999999</v>
      </c>
    </row>
    <row r="81" spans="1:18" ht="14.4" customHeight="1" x14ac:dyDescent="0.3">
      <c r="A81" s="736" t="s">
        <v>5245</v>
      </c>
      <c r="B81" s="737" t="s">
        <v>5246</v>
      </c>
      <c r="C81" s="737" t="s">
        <v>566</v>
      </c>
      <c r="D81" s="737" t="s">
        <v>5247</v>
      </c>
      <c r="E81" s="737" t="s">
        <v>5358</v>
      </c>
      <c r="F81" s="737" t="s">
        <v>5340</v>
      </c>
      <c r="G81" s="740">
        <v>40.200000000000003</v>
      </c>
      <c r="H81" s="740">
        <v>285404.13</v>
      </c>
      <c r="I81" s="737">
        <v>5.7368171698402959</v>
      </c>
      <c r="J81" s="737">
        <v>7099.6052238805969</v>
      </c>
      <c r="K81" s="740">
        <v>18.86</v>
      </c>
      <c r="L81" s="740">
        <v>49749.560000000005</v>
      </c>
      <c r="M81" s="737">
        <v>1</v>
      </c>
      <c r="N81" s="737">
        <v>2637.8345705196184</v>
      </c>
      <c r="O81" s="740">
        <v>65.39</v>
      </c>
      <c r="P81" s="740">
        <v>172488.07</v>
      </c>
      <c r="Q81" s="753">
        <v>3.4671275484647501</v>
      </c>
      <c r="R81" s="741">
        <v>2637.8356017739716</v>
      </c>
    </row>
    <row r="82" spans="1:18" ht="14.4" customHeight="1" x14ac:dyDescent="0.3">
      <c r="A82" s="736" t="s">
        <v>5245</v>
      </c>
      <c r="B82" s="737" t="s">
        <v>5246</v>
      </c>
      <c r="C82" s="737" t="s">
        <v>566</v>
      </c>
      <c r="D82" s="737" t="s">
        <v>5247</v>
      </c>
      <c r="E82" s="737" t="s">
        <v>5359</v>
      </c>
      <c r="F82" s="737" t="s">
        <v>5340</v>
      </c>
      <c r="G82" s="740">
        <v>52</v>
      </c>
      <c r="H82" s="740">
        <v>184590.12</v>
      </c>
      <c r="I82" s="737">
        <v>2.8644443223705829</v>
      </c>
      <c r="J82" s="737">
        <v>3549.81</v>
      </c>
      <c r="K82" s="740">
        <v>48.86</v>
      </c>
      <c r="L82" s="740">
        <v>64441.860000000008</v>
      </c>
      <c r="M82" s="737">
        <v>1</v>
      </c>
      <c r="N82" s="737">
        <v>1318.9083094555876</v>
      </c>
      <c r="O82" s="740">
        <v>87.16</v>
      </c>
      <c r="P82" s="740">
        <v>114956.12000000002</v>
      </c>
      <c r="Q82" s="753">
        <v>1.7838734015436553</v>
      </c>
      <c r="R82" s="741">
        <v>1318.909132629647</v>
      </c>
    </row>
    <row r="83" spans="1:18" ht="14.4" customHeight="1" x14ac:dyDescent="0.3">
      <c r="A83" s="736" t="s">
        <v>5245</v>
      </c>
      <c r="B83" s="737" t="s">
        <v>5246</v>
      </c>
      <c r="C83" s="737" t="s">
        <v>566</v>
      </c>
      <c r="D83" s="737" t="s">
        <v>5247</v>
      </c>
      <c r="E83" s="737" t="s">
        <v>5360</v>
      </c>
      <c r="F83" s="737" t="s">
        <v>2211</v>
      </c>
      <c r="G83" s="740">
        <v>28</v>
      </c>
      <c r="H83" s="740">
        <v>15484</v>
      </c>
      <c r="I83" s="737">
        <v>3.5</v>
      </c>
      <c r="J83" s="737">
        <v>553</v>
      </c>
      <c r="K83" s="740">
        <v>8</v>
      </c>
      <c r="L83" s="740">
        <v>4424</v>
      </c>
      <c r="M83" s="737">
        <v>1</v>
      </c>
      <c r="N83" s="737">
        <v>553</v>
      </c>
      <c r="O83" s="740">
        <v>16</v>
      </c>
      <c r="P83" s="740">
        <v>12628.64</v>
      </c>
      <c r="Q83" s="753">
        <v>2.8545750452079566</v>
      </c>
      <c r="R83" s="741">
        <v>789.29</v>
      </c>
    </row>
    <row r="84" spans="1:18" ht="14.4" customHeight="1" x14ac:dyDescent="0.3">
      <c r="A84" s="736" t="s">
        <v>5245</v>
      </c>
      <c r="B84" s="737" t="s">
        <v>5246</v>
      </c>
      <c r="C84" s="737" t="s">
        <v>566</v>
      </c>
      <c r="D84" s="737" t="s">
        <v>5247</v>
      </c>
      <c r="E84" s="737" t="s">
        <v>5361</v>
      </c>
      <c r="F84" s="737" t="s">
        <v>2919</v>
      </c>
      <c r="G84" s="740">
        <v>0.2</v>
      </c>
      <c r="H84" s="740">
        <v>1339.45</v>
      </c>
      <c r="I84" s="737">
        <v>0.73839581036383684</v>
      </c>
      <c r="J84" s="737">
        <v>6697.25</v>
      </c>
      <c r="K84" s="740">
        <v>0.4</v>
      </c>
      <c r="L84" s="740">
        <v>1814</v>
      </c>
      <c r="M84" s="737">
        <v>1</v>
      </c>
      <c r="N84" s="737">
        <v>4535</v>
      </c>
      <c r="O84" s="740">
        <v>0.8</v>
      </c>
      <c r="P84" s="740">
        <v>3628</v>
      </c>
      <c r="Q84" s="753">
        <v>2</v>
      </c>
      <c r="R84" s="741">
        <v>4535</v>
      </c>
    </row>
    <row r="85" spans="1:18" ht="14.4" customHeight="1" x14ac:dyDescent="0.3">
      <c r="A85" s="736" t="s">
        <v>5245</v>
      </c>
      <c r="B85" s="737" t="s">
        <v>5246</v>
      </c>
      <c r="C85" s="737" t="s">
        <v>566</v>
      </c>
      <c r="D85" s="737" t="s">
        <v>5247</v>
      </c>
      <c r="E85" s="737" t="s">
        <v>5362</v>
      </c>
      <c r="F85" s="737" t="s">
        <v>2919</v>
      </c>
      <c r="G85" s="740">
        <v>13.600000000000001</v>
      </c>
      <c r="H85" s="740">
        <v>115820.32</v>
      </c>
      <c r="I85" s="737">
        <v>0.43233453208594985</v>
      </c>
      <c r="J85" s="737">
        <v>8516.1999999999989</v>
      </c>
      <c r="K85" s="740">
        <v>38.79999999999999</v>
      </c>
      <c r="L85" s="740">
        <v>267895.13999999996</v>
      </c>
      <c r="M85" s="737">
        <v>1</v>
      </c>
      <c r="N85" s="737">
        <v>6904.5139175257736</v>
      </c>
      <c r="O85" s="740">
        <v>39.399999999999991</v>
      </c>
      <c r="P85" s="740">
        <v>265219.13</v>
      </c>
      <c r="Q85" s="753">
        <v>0.99001097966913487</v>
      </c>
      <c r="R85" s="741">
        <v>6731.4500000000016</v>
      </c>
    </row>
    <row r="86" spans="1:18" ht="14.4" customHeight="1" x14ac:dyDescent="0.3">
      <c r="A86" s="736" t="s">
        <v>5245</v>
      </c>
      <c r="B86" s="737" t="s">
        <v>5246</v>
      </c>
      <c r="C86" s="737" t="s">
        <v>566</v>
      </c>
      <c r="D86" s="737" t="s">
        <v>5247</v>
      </c>
      <c r="E86" s="737" t="s">
        <v>5363</v>
      </c>
      <c r="F86" s="737" t="s">
        <v>5364</v>
      </c>
      <c r="G86" s="740"/>
      <c r="H86" s="740"/>
      <c r="I86" s="737"/>
      <c r="J86" s="737"/>
      <c r="K86" s="740">
        <v>2</v>
      </c>
      <c r="L86" s="740">
        <v>308000</v>
      </c>
      <c r="M86" s="737">
        <v>1</v>
      </c>
      <c r="N86" s="737">
        <v>154000</v>
      </c>
      <c r="O86" s="740"/>
      <c r="P86" s="740"/>
      <c r="Q86" s="753"/>
      <c r="R86" s="741"/>
    </row>
    <row r="87" spans="1:18" ht="14.4" customHeight="1" x14ac:dyDescent="0.3">
      <c r="A87" s="736" t="s">
        <v>5245</v>
      </c>
      <c r="B87" s="737" t="s">
        <v>5246</v>
      </c>
      <c r="C87" s="737" t="s">
        <v>566</v>
      </c>
      <c r="D87" s="737" t="s">
        <v>5247</v>
      </c>
      <c r="E87" s="737" t="s">
        <v>5365</v>
      </c>
      <c r="F87" s="737" t="s">
        <v>5364</v>
      </c>
      <c r="G87" s="740">
        <v>1</v>
      </c>
      <c r="H87" s="740">
        <v>93012</v>
      </c>
      <c r="I87" s="737"/>
      <c r="J87" s="737">
        <v>93012</v>
      </c>
      <c r="K87" s="740"/>
      <c r="L87" s="740"/>
      <c r="M87" s="737"/>
      <c r="N87" s="737"/>
      <c r="O87" s="740"/>
      <c r="P87" s="740"/>
      <c r="Q87" s="753"/>
      <c r="R87" s="741"/>
    </row>
    <row r="88" spans="1:18" ht="14.4" customHeight="1" x14ac:dyDescent="0.3">
      <c r="A88" s="736" t="s">
        <v>5245</v>
      </c>
      <c r="B88" s="737" t="s">
        <v>5246</v>
      </c>
      <c r="C88" s="737" t="s">
        <v>566</v>
      </c>
      <c r="D88" s="737" t="s">
        <v>5247</v>
      </c>
      <c r="E88" s="737" t="s">
        <v>1184</v>
      </c>
      <c r="F88" s="737" t="s">
        <v>5364</v>
      </c>
      <c r="G88" s="740">
        <v>29</v>
      </c>
      <c r="H88" s="740">
        <v>2859829.76</v>
      </c>
      <c r="I88" s="737">
        <v>3.8516351777420628</v>
      </c>
      <c r="J88" s="737">
        <v>98614.819310344814</v>
      </c>
      <c r="K88" s="740">
        <v>28.36</v>
      </c>
      <c r="L88" s="740">
        <v>742497.57000000007</v>
      </c>
      <c r="M88" s="737">
        <v>1</v>
      </c>
      <c r="N88" s="737">
        <v>26181.155500705223</v>
      </c>
      <c r="O88" s="740">
        <v>0</v>
      </c>
      <c r="P88" s="740">
        <v>0</v>
      </c>
      <c r="Q88" s="753">
        <v>0</v>
      </c>
      <c r="R88" s="741"/>
    </row>
    <row r="89" spans="1:18" ht="14.4" customHeight="1" x14ac:dyDescent="0.3">
      <c r="A89" s="736" t="s">
        <v>5245</v>
      </c>
      <c r="B89" s="737" t="s">
        <v>5246</v>
      </c>
      <c r="C89" s="737" t="s">
        <v>566</v>
      </c>
      <c r="D89" s="737" t="s">
        <v>5247</v>
      </c>
      <c r="E89" s="737" t="s">
        <v>5366</v>
      </c>
      <c r="F89" s="737" t="s">
        <v>3105</v>
      </c>
      <c r="G89" s="740"/>
      <c r="H89" s="740"/>
      <c r="I89" s="737"/>
      <c r="J89" s="737"/>
      <c r="K89" s="740"/>
      <c r="L89" s="740"/>
      <c r="M89" s="737"/>
      <c r="N89" s="737"/>
      <c r="O89" s="740">
        <v>6</v>
      </c>
      <c r="P89" s="740">
        <v>155273.44</v>
      </c>
      <c r="Q89" s="753"/>
      <c r="R89" s="741">
        <v>25878.906666666666</v>
      </c>
    </row>
    <row r="90" spans="1:18" ht="14.4" customHeight="1" x14ac:dyDescent="0.3">
      <c r="A90" s="736" t="s">
        <v>5245</v>
      </c>
      <c r="B90" s="737" t="s">
        <v>5246</v>
      </c>
      <c r="C90" s="737" t="s">
        <v>566</v>
      </c>
      <c r="D90" s="737" t="s">
        <v>5247</v>
      </c>
      <c r="E90" s="737" t="s">
        <v>5367</v>
      </c>
      <c r="F90" s="737" t="s">
        <v>5368</v>
      </c>
      <c r="G90" s="740">
        <v>3</v>
      </c>
      <c r="H90" s="740">
        <v>11399.64</v>
      </c>
      <c r="I90" s="737">
        <v>5.9999999999999991E-2</v>
      </c>
      <c r="J90" s="737">
        <v>3799.8799999999997</v>
      </c>
      <c r="K90" s="740">
        <v>50</v>
      </c>
      <c r="L90" s="740">
        <v>189994.00000000003</v>
      </c>
      <c r="M90" s="737">
        <v>1</v>
      </c>
      <c r="N90" s="737">
        <v>3799.8800000000006</v>
      </c>
      <c r="O90" s="740">
        <v>51</v>
      </c>
      <c r="P90" s="740">
        <v>193793.88</v>
      </c>
      <c r="Q90" s="753">
        <v>1.0199999999999998</v>
      </c>
      <c r="R90" s="741">
        <v>3799.88</v>
      </c>
    </row>
    <row r="91" spans="1:18" ht="14.4" customHeight="1" x14ac:dyDescent="0.3">
      <c r="A91" s="736" t="s">
        <v>5245</v>
      </c>
      <c r="B91" s="737" t="s">
        <v>5246</v>
      </c>
      <c r="C91" s="737" t="s">
        <v>566</v>
      </c>
      <c r="D91" s="737" t="s">
        <v>5247</v>
      </c>
      <c r="E91" s="737" t="s">
        <v>5369</v>
      </c>
      <c r="F91" s="737" t="s">
        <v>5368</v>
      </c>
      <c r="G91" s="740">
        <v>1</v>
      </c>
      <c r="H91" s="740">
        <v>11399.64</v>
      </c>
      <c r="I91" s="737">
        <v>1.5657297629904734</v>
      </c>
      <c r="J91" s="737">
        <v>11399.64</v>
      </c>
      <c r="K91" s="740">
        <v>1</v>
      </c>
      <c r="L91" s="740">
        <v>7280.72</v>
      </c>
      <c r="M91" s="737">
        <v>1</v>
      </c>
      <c r="N91" s="737">
        <v>7280.72</v>
      </c>
      <c r="O91" s="740"/>
      <c r="P91" s="740"/>
      <c r="Q91" s="753"/>
      <c r="R91" s="741"/>
    </row>
    <row r="92" spans="1:18" ht="14.4" customHeight="1" x14ac:dyDescent="0.3">
      <c r="A92" s="736" t="s">
        <v>5245</v>
      </c>
      <c r="B92" s="737" t="s">
        <v>5246</v>
      </c>
      <c r="C92" s="737" t="s">
        <v>566</v>
      </c>
      <c r="D92" s="737" t="s">
        <v>5247</v>
      </c>
      <c r="E92" s="737" t="s">
        <v>5370</v>
      </c>
      <c r="F92" s="737" t="s">
        <v>5371</v>
      </c>
      <c r="G92" s="740">
        <v>25</v>
      </c>
      <c r="H92" s="740">
        <v>2150013.66</v>
      </c>
      <c r="I92" s="737">
        <v>0.9742886628852635</v>
      </c>
      <c r="J92" s="737">
        <v>86000.546400000007</v>
      </c>
      <c r="K92" s="740">
        <v>33</v>
      </c>
      <c r="L92" s="740">
        <v>2206752.21</v>
      </c>
      <c r="M92" s="737">
        <v>1</v>
      </c>
      <c r="N92" s="737">
        <v>66871.279090909084</v>
      </c>
      <c r="O92" s="740">
        <v>34</v>
      </c>
      <c r="P92" s="740">
        <v>1584400</v>
      </c>
      <c r="Q92" s="753">
        <v>0.71797820925259204</v>
      </c>
      <c r="R92" s="741">
        <v>46600</v>
      </c>
    </row>
    <row r="93" spans="1:18" ht="14.4" customHeight="1" x14ac:dyDescent="0.3">
      <c r="A93" s="736" t="s">
        <v>5245</v>
      </c>
      <c r="B93" s="737" t="s">
        <v>5246</v>
      </c>
      <c r="C93" s="737" t="s">
        <v>566</v>
      </c>
      <c r="D93" s="737" t="s">
        <v>5247</v>
      </c>
      <c r="E93" s="737" t="s">
        <v>5372</v>
      </c>
      <c r="F93" s="737" t="s">
        <v>5373</v>
      </c>
      <c r="G93" s="740">
        <v>7</v>
      </c>
      <c r="H93" s="740">
        <v>3037073.13</v>
      </c>
      <c r="I93" s="737">
        <v>1.2211815502254268</v>
      </c>
      <c r="J93" s="737">
        <v>433867.58999999997</v>
      </c>
      <c r="K93" s="740">
        <v>8</v>
      </c>
      <c r="L93" s="740">
        <v>2486995.59</v>
      </c>
      <c r="M93" s="737">
        <v>1</v>
      </c>
      <c r="N93" s="737">
        <v>310874.44874999998</v>
      </c>
      <c r="O93" s="740"/>
      <c r="P93" s="740"/>
      <c r="Q93" s="753"/>
      <c r="R93" s="741"/>
    </row>
    <row r="94" spans="1:18" ht="14.4" customHeight="1" x14ac:dyDescent="0.3">
      <c r="A94" s="736" t="s">
        <v>5245</v>
      </c>
      <c r="B94" s="737" t="s">
        <v>5246</v>
      </c>
      <c r="C94" s="737" t="s">
        <v>566</v>
      </c>
      <c r="D94" s="737" t="s">
        <v>5247</v>
      </c>
      <c r="E94" s="737" t="s">
        <v>5374</v>
      </c>
      <c r="F94" s="737" t="s">
        <v>5373</v>
      </c>
      <c r="G94" s="740"/>
      <c r="H94" s="740"/>
      <c r="I94" s="737"/>
      <c r="J94" s="737"/>
      <c r="K94" s="740">
        <v>30.64</v>
      </c>
      <c r="L94" s="740">
        <v>2733395.8899999997</v>
      </c>
      <c r="M94" s="737">
        <v>1</v>
      </c>
      <c r="N94" s="737">
        <v>89210.04862924281</v>
      </c>
      <c r="O94" s="740">
        <v>10</v>
      </c>
      <c r="P94" s="740">
        <v>729614.7</v>
      </c>
      <c r="Q94" s="753">
        <v>0.2669260982901383</v>
      </c>
      <c r="R94" s="741">
        <v>72961.47</v>
      </c>
    </row>
    <row r="95" spans="1:18" ht="14.4" customHeight="1" x14ac:dyDescent="0.3">
      <c r="A95" s="736" t="s">
        <v>5245</v>
      </c>
      <c r="B95" s="737" t="s">
        <v>5246</v>
      </c>
      <c r="C95" s="737" t="s">
        <v>566</v>
      </c>
      <c r="D95" s="737" t="s">
        <v>5247</v>
      </c>
      <c r="E95" s="737" t="s">
        <v>5375</v>
      </c>
      <c r="F95" s="737" t="s">
        <v>3112</v>
      </c>
      <c r="G95" s="740">
        <v>18</v>
      </c>
      <c r="H95" s="740">
        <v>1444462.2</v>
      </c>
      <c r="I95" s="737">
        <v>1.636363636363636</v>
      </c>
      <c r="J95" s="737">
        <v>80247.899999999994</v>
      </c>
      <c r="K95" s="740">
        <v>11</v>
      </c>
      <c r="L95" s="740">
        <v>882726.90000000014</v>
      </c>
      <c r="M95" s="737">
        <v>1</v>
      </c>
      <c r="N95" s="737">
        <v>80247.900000000009</v>
      </c>
      <c r="O95" s="740">
        <v>13</v>
      </c>
      <c r="P95" s="740">
        <v>996050.29999999993</v>
      </c>
      <c r="Q95" s="753">
        <v>1.1283787771733249</v>
      </c>
      <c r="R95" s="741">
        <v>76619.253846153835</v>
      </c>
    </row>
    <row r="96" spans="1:18" ht="14.4" customHeight="1" x14ac:dyDescent="0.3">
      <c r="A96" s="736" t="s">
        <v>5245</v>
      </c>
      <c r="B96" s="737" t="s">
        <v>5246</v>
      </c>
      <c r="C96" s="737" t="s">
        <v>566</v>
      </c>
      <c r="D96" s="737" t="s">
        <v>5247</v>
      </c>
      <c r="E96" s="737" t="s">
        <v>5376</v>
      </c>
      <c r="F96" s="737" t="s">
        <v>5377</v>
      </c>
      <c r="G96" s="740">
        <v>5</v>
      </c>
      <c r="H96" s="740">
        <v>521353.15</v>
      </c>
      <c r="I96" s="737">
        <v>0.36436768621117027</v>
      </c>
      <c r="J96" s="737">
        <v>104270.63</v>
      </c>
      <c r="K96" s="740">
        <v>14</v>
      </c>
      <c r="L96" s="740">
        <v>1430843.5399999998</v>
      </c>
      <c r="M96" s="737">
        <v>1</v>
      </c>
      <c r="N96" s="737">
        <v>102203.10999999999</v>
      </c>
      <c r="O96" s="740"/>
      <c r="P96" s="740"/>
      <c r="Q96" s="753"/>
      <c r="R96" s="741"/>
    </row>
    <row r="97" spans="1:18" ht="14.4" customHeight="1" x14ac:dyDescent="0.3">
      <c r="A97" s="736" t="s">
        <v>5245</v>
      </c>
      <c r="B97" s="737" t="s">
        <v>5246</v>
      </c>
      <c r="C97" s="737" t="s">
        <v>566</v>
      </c>
      <c r="D97" s="737" t="s">
        <v>5247</v>
      </c>
      <c r="E97" s="737" t="s">
        <v>5378</v>
      </c>
      <c r="F97" s="737" t="s">
        <v>5379</v>
      </c>
      <c r="G97" s="740">
        <v>40.409999999999997</v>
      </c>
      <c r="H97" s="740">
        <v>56603.570000000007</v>
      </c>
      <c r="I97" s="737">
        <v>1.0093352270548976</v>
      </c>
      <c r="J97" s="737">
        <v>1400.7317495669392</v>
      </c>
      <c r="K97" s="740">
        <v>51.72999999999999</v>
      </c>
      <c r="L97" s="740">
        <v>56080.049999999996</v>
      </c>
      <c r="M97" s="737">
        <v>1</v>
      </c>
      <c r="N97" s="737">
        <v>1084.0914363038858</v>
      </c>
      <c r="O97" s="740">
        <v>51.820000000000007</v>
      </c>
      <c r="P97" s="740">
        <v>56177.539999999994</v>
      </c>
      <c r="Q97" s="753">
        <v>1.0017384078651856</v>
      </c>
      <c r="R97" s="741">
        <v>1084.0899266692395</v>
      </c>
    </row>
    <row r="98" spans="1:18" ht="14.4" customHeight="1" x14ac:dyDescent="0.3">
      <c r="A98" s="736" t="s">
        <v>5245</v>
      </c>
      <c r="B98" s="737" t="s">
        <v>5246</v>
      </c>
      <c r="C98" s="737" t="s">
        <v>566</v>
      </c>
      <c r="D98" s="737" t="s">
        <v>5247</v>
      </c>
      <c r="E98" s="737" t="s">
        <v>5380</v>
      </c>
      <c r="F98" s="737" t="s">
        <v>5379</v>
      </c>
      <c r="G98" s="740">
        <v>88.42</v>
      </c>
      <c r="H98" s="740">
        <v>41284.909999999996</v>
      </c>
      <c r="I98" s="737">
        <v>0.92335602682066031</v>
      </c>
      <c r="J98" s="737">
        <v>466.91823116941862</v>
      </c>
      <c r="K98" s="740">
        <v>123.73</v>
      </c>
      <c r="L98" s="740">
        <v>44711.799999999996</v>
      </c>
      <c r="M98" s="737">
        <v>1</v>
      </c>
      <c r="N98" s="737">
        <v>361.36587731350517</v>
      </c>
      <c r="O98" s="740">
        <v>114.89</v>
      </c>
      <c r="P98" s="740">
        <v>41517.480000000003</v>
      </c>
      <c r="Q98" s="753">
        <v>0.92855756198587414</v>
      </c>
      <c r="R98" s="741">
        <v>361.36722081991473</v>
      </c>
    </row>
    <row r="99" spans="1:18" ht="14.4" customHeight="1" x14ac:dyDescent="0.3">
      <c r="A99" s="736" t="s">
        <v>5245</v>
      </c>
      <c r="B99" s="737" t="s">
        <v>5246</v>
      </c>
      <c r="C99" s="737" t="s">
        <v>566</v>
      </c>
      <c r="D99" s="737" t="s">
        <v>5247</v>
      </c>
      <c r="E99" s="737" t="s">
        <v>5381</v>
      </c>
      <c r="F99" s="737" t="s">
        <v>5379</v>
      </c>
      <c r="G99" s="740">
        <v>97.980000000000018</v>
      </c>
      <c r="H99" s="740">
        <v>15457.000000000004</v>
      </c>
      <c r="I99" s="737">
        <v>1.5732667805284188</v>
      </c>
      <c r="J99" s="737">
        <v>157.75668503776282</v>
      </c>
      <c r="K99" s="740">
        <v>81.570000000000007</v>
      </c>
      <c r="L99" s="740">
        <v>9824.7800000000025</v>
      </c>
      <c r="M99" s="737">
        <v>1</v>
      </c>
      <c r="N99" s="737">
        <v>120.44599730293002</v>
      </c>
      <c r="O99" s="740">
        <v>84.780000000000015</v>
      </c>
      <c r="P99" s="740">
        <v>10211.479999999998</v>
      </c>
      <c r="Q99" s="753">
        <v>1.0393596599618511</v>
      </c>
      <c r="R99" s="741">
        <v>120.44680349138943</v>
      </c>
    </row>
    <row r="100" spans="1:18" ht="14.4" customHeight="1" x14ac:dyDescent="0.3">
      <c r="A100" s="736" t="s">
        <v>5245</v>
      </c>
      <c r="B100" s="737" t="s">
        <v>5246</v>
      </c>
      <c r="C100" s="737" t="s">
        <v>566</v>
      </c>
      <c r="D100" s="737" t="s">
        <v>5247</v>
      </c>
      <c r="E100" s="737" t="s">
        <v>5382</v>
      </c>
      <c r="F100" s="737" t="s">
        <v>5383</v>
      </c>
      <c r="G100" s="740"/>
      <c r="H100" s="740"/>
      <c r="I100" s="737"/>
      <c r="J100" s="737"/>
      <c r="K100" s="740">
        <v>4</v>
      </c>
      <c r="L100" s="740">
        <v>1945.68</v>
      </c>
      <c r="M100" s="737">
        <v>1</v>
      </c>
      <c r="N100" s="737">
        <v>486.42</v>
      </c>
      <c r="O100" s="740"/>
      <c r="P100" s="740"/>
      <c r="Q100" s="753"/>
      <c r="R100" s="741"/>
    </row>
    <row r="101" spans="1:18" ht="14.4" customHeight="1" x14ac:dyDescent="0.3">
      <c r="A101" s="736" t="s">
        <v>5245</v>
      </c>
      <c r="B101" s="737" t="s">
        <v>5246</v>
      </c>
      <c r="C101" s="737" t="s">
        <v>566</v>
      </c>
      <c r="D101" s="737" t="s">
        <v>5247</v>
      </c>
      <c r="E101" s="737" t="s">
        <v>5384</v>
      </c>
      <c r="F101" s="737" t="s">
        <v>5379</v>
      </c>
      <c r="G101" s="740">
        <v>28.48</v>
      </c>
      <c r="H101" s="740">
        <v>53914.58</v>
      </c>
      <c r="I101" s="737">
        <v>0.95126818808420355</v>
      </c>
      <c r="J101" s="737">
        <v>1893.0681179775281</v>
      </c>
      <c r="K101" s="740">
        <v>39.209999999999994</v>
      </c>
      <c r="L101" s="740">
        <v>56676.53</v>
      </c>
      <c r="M101" s="737">
        <v>1</v>
      </c>
      <c r="N101" s="737">
        <v>1445.461106860495</v>
      </c>
      <c r="O101" s="740">
        <v>18.91</v>
      </c>
      <c r="P101" s="740">
        <v>27333.72</v>
      </c>
      <c r="Q101" s="753">
        <v>0.48227582034397665</v>
      </c>
      <c r="R101" s="741">
        <v>1445.4637757800106</v>
      </c>
    </row>
    <row r="102" spans="1:18" ht="14.4" customHeight="1" x14ac:dyDescent="0.3">
      <c r="A102" s="736" t="s">
        <v>5245</v>
      </c>
      <c r="B102" s="737" t="s">
        <v>5246</v>
      </c>
      <c r="C102" s="737" t="s">
        <v>566</v>
      </c>
      <c r="D102" s="737" t="s">
        <v>5247</v>
      </c>
      <c r="E102" s="737" t="s">
        <v>5385</v>
      </c>
      <c r="F102" s="737" t="s">
        <v>5386</v>
      </c>
      <c r="G102" s="740">
        <v>3</v>
      </c>
      <c r="H102" s="740">
        <v>33932.43</v>
      </c>
      <c r="I102" s="737"/>
      <c r="J102" s="737">
        <v>11310.81</v>
      </c>
      <c r="K102" s="740"/>
      <c r="L102" s="740"/>
      <c r="M102" s="737"/>
      <c r="N102" s="737"/>
      <c r="O102" s="740"/>
      <c r="P102" s="740"/>
      <c r="Q102" s="753"/>
      <c r="R102" s="741"/>
    </row>
    <row r="103" spans="1:18" ht="14.4" customHeight="1" x14ac:dyDescent="0.3">
      <c r="A103" s="736" t="s">
        <v>5245</v>
      </c>
      <c r="B103" s="737" t="s">
        <v>5246</v>
      </c>
      <c r="C103" s="737" t="s">
        <v>566</v>
      </c>
      <c r="D103" s="737" t="s">
        <v>5247</v>
      </c>
      <c r="E103" s="737" t="s">
        <v>5387</v>
      </c>
      <c r="F103" s="737" t="s">
        <v>2628</v>
      </c>
      <c r="G103" s="740">
        <v>24</v>
      </c>
      <c r="H103" s="740">
        <v>239184.95</v>
      </c>
      <c r="I103" s="737">
        <v>1.3939725659194691</v>
      </c>
      <c r="J103" s="737">
        <v>9966.0395833333332</v>
      </c>
      <c r="K103" s="740">
        <v>16</v>
      </c>
      <c r="L103" s="740">
        <v>171585.12</v>
      </c>
      <c r="M103" s="737">
        <v>1</v>
      </c>
      <c r="N103" s="737">
        <v>10724.07</v>
      </c>
      <c r="O103" s="740">
        <v>52.3</v>
      </c>
      <c r="P103" s="740">
        <v>475128.42000000004</v>
      </c>
      <c r="Q103" s="753">
        <v>2.7690537501153951</v>
      </c>
      <c r="R103" s="741">
        <v>9084.6734225621422</v>
      </c>
    </row>
    <row r="104" spans="1:18" ht="14.4" customHeight="1" x14ac:dyDescent="0.3">
      <c r="A104" s="736" t="s">
        <v>5245</v>
      </c>
      <c r="B104" s="737" t="s">
        <v>5246</v>
      </c>
      <c r="C104" s="737" t="s">
        <v>566</v>
      </c>
      <c r="D104" s="737" t="s">
        <v>5247</v>
      </c>
      <c r="E104" s="737" t="s">
        <v>5388</v>
      </c>
      <c r="F104" s="737" t="s">
        <v>5317</v>
      </c>
      <c r="G104" s="740">
        <v>213.66</v>
      </c>
      <c r="H104" s="740">
        <v>501880.45999999996</v>
      </c>
      <c r="I104" s="737">
        <v>3.6042549243191897</v>
      </c>
      <c r="J104" s="737">
        <v>2348.9677993073105</v>
      </c>
      <c r="K104" s="740">
        <v>59.280000000000008</v>
      </c>
      <c r="L104" s="740">
        <v>139246.66</v>
      </c>
      <c r="M104" s="737">
        <v>1</v>
      </c>
      <c r="N104" s="737">
        <v>2348.9652496626177</v>
      </c>
      <c r="O104" s="740">
        <v>87.45</v>
      </c>
      <c r="P104" s="740">
        <v>68586.62000000001</v>
      </c>
      <c r="Q104" s="753">
        <v>0.49255486630702672</v>
      </c>
      <c r="R104" s="741">
        <v>784.29525443110356</v>
      </c>
    </row>
    <row r="105" spans="1:18" ht="14.4" customHeight="1" x14ac:dyDescent="0.3">
      <c r="A105" s="736" t="s">
        <v>5245</v>
      </c>
      <c r="B105" s="737" t="s">
        <v>5246</v>
      </c>
      <c r="C105" s="737" t="s">
        <v>566</v>
      </c>
      <c r="D105" s="737" t="s">
        <v>5247</v>
      </c>
      <c r="E105" s="737" t="s">
        <v>5389</v>
      </c>
      <c r="F105" s="737" t="s">
        <v>5390</v>
      </c>
      <c r="G105" s="740">
        <v>3.56</v>
      </c>
      <c r="H105" s="740">
        <v>1121.8499999999999</v>
      </c>
      <c r="I105" s="737"/>
      <c r="J105" s="737">
        <v>315.12640449438197</v>
      </c>
      <c r="K105" s="740"/>
      <c r="L105" s="740"/>
      <c r="M105" s="737"/>
      <c r="N105" s="737"/>
      <c r="O105" s="740"/>
      <c r="P105" s="740"/>
      <c r="Q105" s="753"/>
      <c r="R105" s="741"/>
    </row>
    <row r="106" spans="1:18" ht="14.4" customHeight="1" x14ac:dyDescent="0.3">
      <c r="A106" s="736" t="s">
        <v>5245</v>
      </c>
      <c r="B106" s="737" t="s">
        <v>5246</v>
      </c>
      <c r="C106" s="737" t="s">
        <v>566</v>
      </c>
      <c r="D106" s="737" t="s">
        <v>5247</v>
      </c>
      <c r="E106" s="737" t="s">
        <v>5391</v>
      </c>
      <c r="F106" s="737" t="s">
        <v>5390</v>
      </c>
      <c r="G106" s="740">
        <v>18.91</v>
      </c>
      <c r="H106" s="740">
        <v>29795.73</v>
      </c>
      <c r="I106" s="737"/>
      <c r="J106" s="737">
        <v>1575.6599682707563</v>
      </c>
      <c r="K106" s="740"/>
      <c r="L106" s="740"/>
      <c r="M106" s="737"/>
      <c r="N106" s="737"/>
      <c r="O106" s="740"/>
      <c r="P106" s="740"/>
      <c r="Q106" s="753"/>
      <c r="R106" s="741"/>
    </row>
    <row r="107" spans="1:18" ht="14.4" customHeight="1" x14ac:dyDescent="0.3">
      <c r="A107" s="736" t="s">
        <v>5245</v>
      </c>
      <c r="B107" s="737" t="s">
        <v>5246</v>
      </c>
      <c r="C107" s="737" t="s">
        <v>566</v>
      </c>
      <c r="D107" s="737" t="s">
        <v>5247</v>
      </c>
      <c r="E107" s="737" t="s">
        <v>5392</v>
      </c>
      <c r="F107" s="737" t="s">
        <v>2912</v>
      </c>
      <c r="G107" s="740">
        <v>26.29</v>
      </c>
      <c r="H107" s="740">
        <v>8078.2500000000009</v>
      </c>
      <c r="I107" s="737">
        <v>8.0642987631397691</v>
      </c>
      <c r="J107" s="737">
        <v>307.27462913655387</v>
      </c>
      <c r="K107" s="740">
        <v>3.26</v>
      </c>
      <c r="L107" s="740">
        <v>1001.73</v>
      </c>
      <c r="M107" s="737">
        <v>1</v>
      </c>
      <c r="N107" s="737">
        <v>307.27914110429452</v>
      </c>
      <c r="O107" s="740">
        <v>10.220000000000001</v>
      </c>
      <c r="P107" s="740">
        <v>3140.3900000000003</v>
      </c>
      <c r="Q107" s="753">
        <v>3.1349665079412619</v>
      </c>
      <c r="R107" s="741">
        <v>307.27886497064583</v>
      </c>
    </row>
    <row r="108" spans="1:18" ht="14.4" customHeight="1" x14ac:dyDescent="0.3">
      <c r="A108" s="736" t="s">
        <v>5245</v>
      </c>
      <c r="B108" s="737" t="s">
        <v>5246</v>
      </c>
      <c r="C108" s="737" t="s">
        <v>566</v>
      </c>
      <c r="D108" s="737" t="s">
        <v>5247</v>
      </c>
      <c r="E108" s="737" t="s">
        <v>5393</v>
      </c>
      <c r="F108" s="737" t="s">
        <v>2912</v>
      </c>
      <c r="G108" s="740">
        <v>21.06</v>
      </c>
      <c r="H108" s="740">
        <v>16178.250000000002</v>
      </c>
      <c r="I108" s="737">
        <v>0.44243715714590059</v>
      </c>
      <c r="J108" s="737">
        <v>768.19800569800589</v>
      </c>
      <c r="K108" s="740">
        <v>47.6</v>
      </c>
      <c r="L108" s="740">
        <v>36566.21</v>
      </c>
      <c r="M108" s="737">
        <v>1</v>
      </c>
      <c r="N108" s="737">
        <v>768.19768907563025</v>
      </c>
      <c r="O108" s="740">
        <v>9.59</v>
      </c>
      <c r="P108" s="740">
        <v>7367.02</v>
      </c>
      <c r="Q108" s="753">
        <v>0.20147070204978862</v>
      </c>
      <c r="R108" s="741">
        <v>768.19812304483844</v>
      </c>
    </row>
    <row r="109" spans="1:18" ht="14.4" customHeight="1" x14ac:dyDescent="0.3">
      <c r="A109" s="736" t="s">
        <v>5245</v>
      </c>
      <c r="B109" s="737" t="s">
        <v>5246</v>
      </c>
      <c r="C109" s="737" t="s">
        <v>566</v>
      </c>
      <c r="D109" s="737" t="s">
        <v>5247</v>
      </c>
      <c r="E109" s="737" t="s">
        <v>5394</v>
      </c>
      <c r="F109" s="737" t="s">
        <v>5395</v>
      </c>
      <c r="G109" s="740">
        <v>53.94</v>
      </c>
      <c r="H109" s="740">
        <v>4244011.0600000005</v>
      </c>
      <c r="I109" s="737">
        <v>0.59455456014187957</v>
      </c>
      <c r="J109" s="737">
        <v>78680.219873934009</v>
      </c>
      <c r="K109" s="740">
        <v>89</v>
      </c>
      <c r="L109" s="740">
        <v>7138135.5800000001</v>
      </c>
      <c r="M109" s="737">
        <v>1</v>
      </c>
      <c r="N109" s="737">
        <v>80203.770561797748</v>
      </c>
      <c r="O109" s="740">
        <v>32</v>
      </c>
      <c r="P109" s="740">
        <v>2559519.7599999998</v>
      </c>
      <c r="Q109" s="753">
        <v>0.35856978777082849</v>
      </c>
      <c r="R109" s="741">
        <v>79984.992499999993</v>
      </c>
    </row>
    <row r="110" spans="1:18" ht="14.4" customHeight="1" x14ac:dyDescent="0.3">
      <c r="A110" s="736" t="s">
        <v>5245</v>
      </c>
      <c r="B110" s="737" t="s">
        <v>5246</v>
      </c>
      <c r="C110" s="737" t="s">
        <v>566</v>
      </c>
      <c r="D110" s="737" t="s">
        <v>5247</v>
      </c>
      <c r="E110" s="737" t="s">
        <v>5396</v>
      </c>
      <c r="F110" s="737" t="s">
        <v>5397</v>
      </c>
      <c r="G110" s="740">
        <v>69.280000000000015</v>
      </c>
      <c r="H110" s="740">
        <v>52378.01</v>
      </c>
      <c r="I110" s="737">
        <v>1.3811677296542284</v>
      </c>
      <c r="J110" s="737">
        <v>756.03363163972267</v>
      </c>
      <c r="K110" s="740">
        <v>92.010000000000019</v>
      </c>
      <c r="L110" s="740">
        <v>37922.99</v>
      </c>
      <c r="M110" s="737">
        <v>1</v>
      </c>
      <c r="N110" s="737">
        <v>412.1616128681664</v>
      </c>
      <c r="O110" s="740">
        <v>14.340000000000002</v>
      </c>
      <c r="P110" s="740">
        <v>5245.4999999999991</v>
      </c>
      <c r="Q110" s="753">
        <v>0.1383197896579357</v>
      </c>
      <c r="R110" s="741">
        <v>365.79497907949781</v>
      </c>
    </row>
    <row r="111" spans="1:18" ht="14.4" customHeight="1" x14ac:dyDescent="0.3">
      <c r="A111" s="736" t="s">
        <v>5245</v>
      </c>
      <c r="B111" s="737" t="s">
        <v>5246</v>
      </c>
      <c r="C111" s="737" t="s">
        <v>566</v>
      </c>
      <c r="D111" s="737" t="s">
        <v>5247</v>
      </c>
      <c r="E111" s="737" t="s">
        <v>5398</v>
      </c>
      <c r="F111" s="737" t="s">
        <v>5397</v>
      </c>
      <c r="G111" s="740">
        <v>6.91</v>
      </c>
      <c r="H111" s="740">
        <v>1044.81</v>
      </c>
      <c r="I111" s="737">
        <v>1.0228894784762539</v>
      </c>
      <c r="J111" s="737">
        <v>151.20260492040521</v>
      </c>
      <c r="K111" s="740">
        <v>8.41</v>
      </c>
      <c r="L111" s="740">
        <v>1021.43</v>
      </c>
      <c r="M111" s="737">
        <v>1</v>
      </c>
      <c r="N111" s="737">
        <v>121.45422116527942</v>
      </c>
      <c r="O111" s="740"/>
      <c r="P111" s="740"/>
      <c r="Q111" s="753"/>
      <c r="R111" s="741"/>
    </row>
    <row r="112" spans="1:18" ht="14.4" customHeight="1" x14ac:dyDescent="0.3">
      <c r="A112" s="736" t="s">
        <v>5245</v>
      </c>
      <c r="B112" s="737" t="s">
        <v>5246</v>
      </c>
      <c r="C112" s="737" t="s">
        <v>566</v>
      </c>
      <c r="D112" s="737" t="s">
        <v>5247</v>
      </c>
      <c r="E112" s="737" t="s">
        <v>5399</v>
      </c>
      <c r="F112" s="737" t="s">
        <v>3090</v>
      </c>
      <c r="G112" s="740">
        <v>111</v>
      </c>
      <c r="H112" s="740">
        <v>4803993.6500000004</v>
      </c>
      <c r="I112" s="737">
        <v>0.9658481745983184</v>
      </c>
      <c r="J112" s="737">
        <v>43279.222072072072</v>
      </c>
      <c r="K112" s="740">
        <v>111</v>
      </c>
      <c r="L112" s="740">
        <v>4973860.05</v>
      </c>
      <c r="M112" s="737">
        <v>1</v>
      </c>
      <c r="N112" s="737">
        <v>44809.549999999996</v>
      </c>
      <c r="O112" s="740">
        <v>90</v>
      </c>
      <c r="P112" s="740">
        <v>3817657.2000000011</v>
      </c>
      <c r="Q112" s="753">
        <v>0.76754415315726487</v>
      </c>
      <c r="R112" s="741">
        <v>42418.413333333345</v>
      </c>
    </row>
    <row r="113" spans="1:18" ht="14.4" customHeight="1" x14ac:dyDescent="0.3">
      <c r="A113" s="736" t="s">
        <v>5245</v>
      </c>
      <c r="B113" s="737" t="s">
        <v>5246</v>
      </c>
      <c r="C113" s="737" t="s">
        <v>566</v>
      </c>
      <c r="D113" s="737" t="s">
        <v>5247</v>
      </c>
      <c r="E113" s="737" t="s">
        <v>5400</v>
      </c>
      <c r="F113" s="737" t="s">
        <v>5397</v>
      </c>
      <c r="G113" s="740">
        <v>3.2800000000000002</v>
      </c>
      <c r="H113" s="740">
        <v>247.95999999999998</v>
      </c>
      <c r="I113" s="737">
        <v>1.8325327026827283</v>
      </c>
      <c r="J113" s="737">
        <v>75.597560975609738</v>
      </c>
      <c r="K113" s="740">
        <v>1.79</v>
      </c>
      <c r="L113" s="740">
        <v>135.31</v>
      </c>
      <c r="M113" s="737">
        <v>1</v>
      </c>
      <c r="N113" s="737">
        <v>75.592178770949715</v>
      </c>
      <c r="O113" s="740"/>
      <c r="P113" s="740"/>
      <c r="Q113" s="753"/>
      <c r="R113" s="741"/>
    </row>
    <row r="114" spans="1:18" ht="14.4" customHeight="1" x14ac:dyDescent="0.3">
      <c r="A114" s="736" t="s">
        <v>5245</v>
      </c>
      <c r="B114" s="737" t="s">
        <v>5246</v>
      </c>
      <c r="C114" s="737" t="s">
        <v>566</v>
      </c>
      <c r="D114" s="737" t="s">
        <v>5247</v>
      </c>
      <c r="E114" s="737" t="s">
        <v>5401</v>
      </c>
      <c r="F114" s="737" t="s">
        <v>5402</v>
      </c>
      <c r="G114" s="740">
        <v>44</v>
      </c>
      <c r="H114" s="740">
        <v>70501.2</v>
      </c>
      <c r="I114" s="737">
        <v>13.435863425343609</v>
      </c>
      <c r="J114" s="737">
        <v>1602.3</v>
      </c>
      <c r="K114" s="740">
        <v>3</v>
      </c>
      <c r="L114" s="740">
        <v>5247.24</v>
      </c>
      <c r="M114" s="737">
        <v>1</v>
      </c>
      <c r="N114" s="737">
        <v>1749.08</v>
      </c>
      <c r="O114" s="740"/>
      <c r="P114" s="740"/>
      <c r="Q114" s="753"/>
      <c r="R114" s="741"/>
    </row>
    <row r="115" spans="1:18" ht="14.4" customHeight="1" x14ac:dyDescent="0.3">
      <c r="A115" s="736" t="s">
        <v>5245</v>
      </c>
      <c r="B115" s="737" t="s">
        <v>5246</v>
      </c>
      <c r="C115" s="737" t="s">
        <v>566</v>
      </c>
      <c r="D115" s="737" t="s">
        <v>5247</v>
      </c>
      <c r="E115" s="737" t="s">
        <v>5403</v>
      </c>
      <c r="F115" s="737" t="s">
        <v>5317</v>
      </c>
      <c r="G115" s="740">
        <v>101.81000000000002</v>
      </c>
      <c r="H115" s="740">
        <v>71744.090000000011</v>
      </c>
      <c r="I115" s="737">
        <v>4.5108678430050961</v>
      </c>
      <c r="J115" s="737">
        <v>704.68608191729697</v>
      </c>
      <c r="K115" s="740">
        <v>22.57</v>
      </c>
      <c r="L115" s="740">
        <v>15904.720000000001</v>
      </c>
      <c r="M115" s="737">
        <v>1</v>
      </c>
      <c r="N115" s="737">
        <v>704.68409392999558</v>
      </c>
      <c r="O115" s="740">
        <v>35.200000000000003</v>
      </c>
      <c r="P115" s="740">
        <v>8282.02</v>
      </c>
      <c r="Q115" s="753">
        <v>0.52072718035903809</v>
      </c>
      <c r="R115" s="741">
        <v>235.28465909090909</v>
      </c>
    </row>
    <row r="116" spans="1:18" ht="14.4" customHeight="1" x14ac:dyDescent="0.3">
      <c r="A116" s="736" t="s">
        <v>5245</v>
      </c>
      <c r="B116" s="737" t="s">
        <v>5246</v>
      </c>
      <c r="C116" s="737" t="s">
        <v>566</v>
      </c>
      <c r="D116" s="737" t="s">
        <v>5247</v>
      </c>
      <c r="E116" s="737" t="s">
        <v>5404</v>
      </c>
      <c r="F116" s="737" t="s">
        <v>5405</v>
      </c>
      <c r="G116" s="740">
        <v>2.69</v>
      </c>
      <c r="H116" s="740">
        <v>23618.01</v>
      </c>
      <c r="I116" s="737">
        <v>0.53799996127531768</v>
      </c>
      <c r="J116" s="737">
        <v>8779.9293680297396</v>
      </c>
      <c r="K116" s="740">
        <v>5</v>
      </c>
      <c r="L116" s="740">
        <v>43899.65</v>
      </c>
      <c r="M116" s="737">
        <v>1</v>
      </c>
      <c r="N116" s="737">
        <v>8779.93</v>
      </c>
      <c r="O116" s="740">
        <v>0.4</v>
      </c>
      <c r="P116" s="740">
        <v>3155.49</v>
      </c>
      <c r="Q116" s="753">
        <v>7.1879616352294368E-2</v>
      </c>
      <c r="R116" s="741">
        <v>7888.7249999999995</v>
      </c>
    </row>
    <row r="117" spans="1:18" ht="14.4" customHeight="1" x14ac:dyDescent="0.3">
      <c r="A117" s="736" t="s">
        <v>5245</v>
      </c>
      <c r="B117" s="737" t="s">
        <v>5246</v>
      </c>
      <c r="C117" s="737" t="s">
        <v>566</v>
      </c>
      <c r="D117" s="737" t="s">
        <v>5247</v>
      </c>
      <c r="E117" s="737" t="s">
        <v>5406</v>
      </c>
      <c r="F117" s="737" t="s">
        <v>5317</v>
      </c>
      <c r="G117" s="740">
        <v>86.669999999999987</v>
      </c>
      <c r="H117" s="740">
        <v>305377.09999999992</v>
      </c>
      <c r="I117" s="737"/>
      <c r="J117" s="737">
        <v>3523.4464059074649</v>
      </c>
      <c r="K117" s="740"/>
      <c r="L117" s="740"/>
      <c r="M117" s="737"/>
      <c r="N117" s="737"/>
      <c r="O117" s="740"/>
      <c r="P117" s="740"/>
      <c r="Q117" s="753"/>
      <c r="R117" s="741"/>
    </row>
    <row r="118" spans="1:18" ht="14.4" customHeight="1" x14ac:dyDescent="0.3">
      <c r="A118" s="736" t="s">
        <v>5245</v>
      </c>
      <c r="B118" s="737" t="s">
        <v>5246</v>
      </c>
      <c r="C118" s="737" t="s">
        <v>566</v>
      </c>
      <c r="D118" s="737" t="s">
        <v>5247</v>
      </c>
      <c r="E118" s="737" t="s">
        <v>5407</v>
      </c>
      <c r="F118" s="737" t="s">
        <v>5408</v>
      </c>
      <c r="G118" s="740"/>
      <c r="H118" s="740"/>
      <c r="I118" s="737"/>
      <c r="J118" s="737"/>
      <c r="K118" s="740">
        <v>82.1</v>
      </c>
      <c r="L118" s="740">
        <v>108282.30999999998</v>
      </c>
      <c r="M118" s="737">
        <v>1</v>
      </c>
      <c r="N118" s="737">
        <v>1318.9075517661388</v>
      </c>
      <c r="O118" s="740"/>
      <c r="P118" s="740"/>
      <c r="Q118" s="753"/>
      <c r="R118" s="741"/>
    </row>
    <row r="119" spans="1:18" ht="14.4" customHeight="1" x14ac:dyDescent="0.3">
      <c r="A119" s="736" t="s">
        <v>5245</v>
      </c>
      <c r="B119" s="737" t="s">
        <v>5246</v>
      </c>
      <c r="C119" s="737" t="s">
        <v>566</v>
      </c>
      <c r="D119" s="737" t="s">
        <v>5247</v>
      </c>
      <c r="E119" s="737" t="s">
        <v>5409</v>
      </c>
      <c r="F119" s="737" t="s">
        <v>3112</v>
      </c>
      <c r="G119" s="740">
        <v>18</v>
      </c>
      <c r="H119" s="740">
        <v>419421.42000000004</v>
      </c>
      <c r="I119" s="737">
        <v>1.6790943730151848</v>
      </c>
      <c r="J119" s="737">
        <v>23301.190000000002</v>
      </c>
      <c r="K119" s="740">
        <v>12</v>
      </c>
      <c r="L119" s="740">
        <v>249790.26</v>
      </c>
      <c r="M119" s="737">
        <v>1</v>
      </c>
      <c r="N119" s="737">
        <v>20815.855</v>
      </c>
      <c r="O119" s="740">
        <v>6</v>
      </c>
      <c r="P119" s="740">
        <v>117918</v>
      </c>
      <c r="Q119" s="753">
        <v>0.47206804620804671</v>
      </c>
      <c r="R119" s="741">
        <v>19653</v>
      </c>
    </row>
    <row r="120" spans="1:18" ht="14.4" customHeight="1" x14ac:dyDescent="0.3">
      <c r="A120" s="736" t="s">
        <v>5245</v>
      </c>
      <c r="B120" s="737" t="s">
        <v>5246</v>
      </c>
      <c r="C120" s="737" t="s">
        <v>566</v>
      </c>
      <c r="D120" s="737" t="s">
        <v>5247</v>
      </c>
      <c r="E120" s="737" t="s">
        <v>5410</v>
      </c>
      <c r="F120" s="737" t="s">
        <v>5411</v>
      </c>
      <c r="G120" s="740"/>
      <c r="H120" s="740"/>
      <c r="I120" s="737"/>
      <c r="J120" s="737"/>
      <c r="K120" s="740">
        <v>5</v>
      </c>
      <c r="L120" s="740">
        <v>5480.9</v>
      </c>
      <c r="M120" s="737">
        <v>1</v>
      </c>
      <c r="N120" s="737">
        <v>1096.1799999999998</v>
      </c>
      <c r="O120" s="740">
        <v>28</v>
      </c>
      <c r="P120" s="740">
        <v>10248.279999999999</v>
      </c>
      <c r="Q120" s="753">
        <v>1.8698170008575232</v>
      </c>
      <c r="R120" s="741">
        <v>366.00999999999993</v>
      </c>
    </row>
    <row r="121" spans="1:18" ht="14.4" customHeight="1" x14ac:dyDescent="0.3">
      <c r="A121" s="736" t="s">
        <v>5245</v>
      </c>
      <c r="B121" s="737" t="s">
        <v>5246</v>
      </c>
      <c r="C121" s="737" t="s">
        <v>566</v>
      </c>
      <c r="D121" s="737" t="s">
        <v>5247</v>
      </c>
      <c r="E121" s="737" t="s">
        <v>5412</v>
      </c>
      <c r="F121" s="737" t="s">
        <v>5413</v>
      </c>
      <c r="G121" s="740">
        <v>15</v>
      </c>
      <c r="H121" s="740">
        <v>114497.1</v>
      </c>
      <c r="I121" s="737">
        <v>1.666666666666667</v>
      </c>
      <c r="J121" s="737">
        <v>7633.14</v>
      </c>
      <c r="K121" s="740">
        <v>9</v>
      </c>
      <c r="L121" s="740">
        <v>68698.259999999995</v>
      </c>
      <c r="M121" s="737">
        <v>1</v>
      </c>
      <c r="N121" s="737">
        <v>7633.1399999999994</v>
      </c>
      <c r="O121" s="740">
        <v>17.5</v>
      </c>
      <c r="P121" s="740">
        <v>128672.76999999999</v>
      </c>
      <c r="Q121" s="753">
        <v>1.873013523195493</v>
      </c>
      <c r="R121" s="741">
        <v>7352.7297142857133</v>
      </c>
    </row>
    <row r="122" spans="1:18" ht="14.4" customHeight="1" x14ac:dyDescent="0.3">
      <c r="A122" s="736" t="s">
        <v>5245</v>
      </c>
      <c r="B122" s="737" t="s">
        <v>5246</v>
      </c>
      <c r="C122" s="737" t="s">
        <v>566</v>
      </c>
      <c r="D122" s="737" t="s">
        <v>5247</v>
      </c>
      <c r="E122" s="737" t="s">
        <v>5414</v>
      </c>
      <c r="F122" s="737" t="s">
        <v>5411</v>
      </c>
      <c r="G122" s="740"/>
      <c r="H122" s="740"/>
      <c r="I122" s="737"/>
      <c r="J122" s="737"/>
      <c r="K122" s="740">
        <v>3</v>
      </c>
      <c r="L122" s="740">
        <v>13154.189999999999</v>
      </c>
      <c r="M122" s="737">
        <v>1</v>
      </c>
      <c r="N122" s="737">
        <v>4384.7299999999996</v>
      </c>
      <c r="O122" s="740">
        <v>57.719999999999992</v>
      </c>
      <c r="P122" s="740">
        <v>84503.219999999987</v>
      </c>
      <c r="Q122" s="753">
        <v>6.4240534764968418</v>
      </c>
      <c r="R122" s="741">
        <v>1464.0197505197505</v>
      </c>
    </row>
    <row r="123" spans="1:18" ht="14.4" customHeight="1" x14ac:dyDescent="0.3">
      <c r="A123" s="736" t="s">
        <v>5245</v>
      </c>
      <c r="B123" s="737" t="s">
        <v>5246</v>
      </c>
      <c r="C123" s="737" t="s">
        <v>566</v>
      </c>
      <c r="D123" s="737" t="s">
        <v>5247</v>
      </c>
      <c r="E123" s="737" t="s">
        <v>5415</v>
      </c>
      <c r="F123" s="737" t="s">
        <v>2654</v>
      </c>
      <c r="G123" s="740">
        <v>6</v>
      </c>
      <c r="H123" s="740">
        <v>551543.04000000004</v>
      </c>
      <c r="I123" s="737">
        <v>0.55149083036308955</v>
      </c>
      <c r="J123" s="737">
        <v>91923.840000000011</v>
      </c>
      <c r="K123" s="740">
        <v>15</v>
      </c>
      <c r="L123" s="740">
        <v>1000094.67</v>
      </c>
      <c r="M123" s="737">
        <v>1</v>
      </c>
      <c r="N123" s="737">
        <v>66672.978000000003</v>
      </c>
      <c r="O123" s="740">
        <v>13</v>
      </c>
      <c r="P123" s="740">
        <v>604732.77</v>
      </c>
      <c r="Q123" s="753">
        <v>0.60467552536801339</v>
      </c>
      <c r="R123" s="741">
        <v>46517.905384615384</v>
      </c>
    </row>
    <row r="124" spans="1:18" ht="14.4" customHeight="1" x14ac:dyDescent="0.3">
      <c r="A124" s="736" t="s">
        <v>5245</v>
      </c>
      <c r="B124" s="737" t="s">
        <v>5246</v>
      </c>
      <c r="C124" s="737" t="s">
        <v>566</v>
      </c>
      <c r="D124" s="737" t="s">
        <v>5247</v>
      </c>
      <c r="E124" s="737" t="s">
        <v>5416</v>
      </c>
      <c r="F124" s="737" t="s">
        <v>3102</v>
      </c>
      <c r="G124" s="740">
        <v>1</v>
      </c>
      <c r="H124" s="740">
        <v>83522.179999999993</v>
      </c>
      <c r="I124" s="737">
        <v>1.0316989632387781</v>
      </c>
      <c r="J124" s="737">
        <v>83522.179999999993</v>
      </c>
      <c r="K124" s="740">
        <v>1</v>
      </c>
      <c r="L124" s="740">
        <v>80955.960000000006</v>
      </c>
      <c r="M124" s="737">
        <v>1</v>
      </c>
      <c r="N124" s="737">
        <v>80955.960000000006</v>
      </c>
      <c r="O124" s="740">
        <v>2.5</v>
      </c>
      <c r="P124" s="740">
        <v>198765</v>
      </c>
      <c r="Q124" s="753">
        <v>2.4552238031640905</v>
      </c>
      <c r="R124" s="741">
        <v>79506</v>
      </c>
    </row>
    <row r="125" spans="1:18" ht="14.4" customHeight="1" x14ac:dyDescent="0.3">
      <c r="A125" s="736" t="s">
        <v>5245</v>
      </c>
      <c r="B125" s="737" t="s">
        <v>5246</v>
      </c>
      <c r="C125" s="737" t="s">
        <v>566</v>
      </c>
      <c r="D125" s="737" t="s">
        <v>5247</v>
      </c>
      <c r="E125" s="737" t="s">
        <v>5417</v>
      </c>
      <c r="F125" s="737" t="s">
        <v>5418</v>
      </c>
      <c r="G125" s="740">
        <v>7.8699999999999992</v>
      </c>
      <c r="H125" s="740">
        <v>5409.41</v>
      </c>
      <c r="I125" s="737">
        <v>0.37312425979178637</v>
      </c>
      <c r="J125" s="737">
        <v>687.34561626429479</v>
      </c>
      <c r="K125" s="740">
        <v>26.92</v>
      </c>
      <c r="L125" s="740">
        <v>14497.609999999999</v>
      </c>
      <c r="M125" s="737">
        <v>1</v>
      </c>
      <c r="N125" s="737">
        <v>538.54420505200585</v>
      </c>
      <c r="O125" s="740">
        <v>43.25</v>
      </c>
      <c r="P125" s="740">
        <v>23292.019999999997</v>
      </c>
      <c r="Q125" s="753">
        <v>1.6066110207130693</v>
      </c>
      <c r="R125" s="741">
        <v>538.54381502890169</v>
      </c>
    </row>
    <row r="126" spans="1:18" ht="14.4" customHeight="1" x14ac:dyDescent="0.3">
      <c r="A126" s="736" t="s">
        <v>5245</v>
      </c>
      <c r="B126" s="737" t="s">
        <v>5246</v>
      </c>
      <c r="C126" s="737" t="s">
        <v>566</v>
      </c>
      <c r="D126" s="737" t="s">
        <v>5247</v>
      </c>
      <c r="E126" s="737" t="s">
        <v>5419</v>
      </c>
      <c r="F126" s="737" t="s">
        <v>3102</v>
      </c>
      <c r="G126" s="740">
        <v>3.83</v>
      </c>
      <c r="H126" s="740">
        <v>201267.61000000002</v>
      </c>
      <c r="I126" s="737">
        <v>0.13942771417085867</v>
      </c>
      <c r="J126" s="737">
        <v>52550.289817232377</v>
      </c>
      <c r="K126" s="740">
        <v>28</v>
      </c>
      <c r="L126" s="740">
        <v>1443526.57</v>
      </c>
      <c r="M126" s="737">
        <v>1</v>
      </c>
      <c r="N126" s="737">
        <v>51554.520357142857</v>
      </c>
      <c r="O126" s="740">
        <v>28.57</v>
      </c>
      <c r="P126" s="740">
        <v>1430680.2</v>
      </c>
      <c r="Q126" s="753">
        <v>0.99110070415953611</v>
      </c>
      <c r="R126" s="741">
        <v>50076.310815540775</v>
      </c>
    </row>
    <row r="127" spans="1:18" ht="14.4" customHeight="1" x14ac:dyDescent="0.3">
      <c r="A127" s="736" t="s">
        <v>5245</v>
      </c>
      <c r="B127" s="737" t="s">
        <v>5246</v>
      </c>
      <c r="C127" s="737" t="s">
        <v>566</v>
      </c>
      <c r="D127" s="737" t="s">
        <v>5247</v>
      </c>
      <c r="E127" s="737" t="s">
        <v>5420</v>
      </c>
      <c r="F127" s="737" t="s">
        <v>5405</v>
      </c>
      <c r="G127" s="740"/>
      <c r="H127" s="740"/>
      <c r="I127" s="737"/>
      <c r="J127" s="737"/>
      <c r="K127" s="740">
        <v>9</v>
      </c>
      <c r="L127" s="740">
        <v>158038.82999999999</v>
      </c>
      <c r="M127" s="737">
        <v>1</v>
      </c>
      <c r="N127" s="737">
        <v>17559.87</v>
      </c>
      <c r="O127" s="740">
        <v>1</v>
      </c>
      <c r="P127" s="740">
        <v>16468.7</v>
      </c>
      <c r="Q127" s="753">
        <v>0.10420666870287512</v>
      </c>
      <c r="R127" s="741">
        <v>16468.7</v>
      </c>
    </row>
    <row r="128" spans="1:18" ht="14.4" customHeight="1" x14ac:dyDescent="0.3">
      <c r="A128" s="736" t="s">
        <v>5245</v>
      </c>
      <c r="B128" s="737" t="s">
        <v>5246</v>
      </c>
      <c r="C128" s="737" t="s">
        <v>566</v>
      </c>
      <c r="D128" s="737" t="s">
        <v>5247</v>
      </c>
      <c r="E128" s="737" t="s">
        <v>5421</v>
      </c>
      <c r="F128" s="737" t="s">
        <v>3556</v>
      </c>
      <c r="G128" s="740"/>
      <c r="H128" s="740"/>
      <c r="I128" s="737"/>
      <c r="J128" s="737"/>
      <c r="K128" s="740">
        <v>56.399999999999991</v>
      </c>
      <c r="L128" s="740">
        <v>3987.5</v>
      </c>
      <c r="M128" s="737">
        <v>1</v>
      </c>
      <c r="N128" s="737">
        <v>70.700354609929093</v>
      </c>
      <c r="O128" s="740">
        <v>16.600000000000001</v>
      </c>
      <c r="P128" s="740">
        <v>1173.6199999999999</v>
      </c>
      <c r="Q128" s="753">
        <v>0.29432476489028209</v>
      </c>
      <c r="R128" s="741">
        <v>70.699999999999989</v>
      </c>
    </row>
    <row r="129" spans="1:18" ht="14.4" customHeight="1" x14ac:dyDescent="0.3">
      <c r="A129" s="736" t="s">
        <v>5245</v>
      </c>
      <c r="B129" s="737" t="s">
        <v>5246</v>
      </c>
      <c r="C129" s="737" t="s">
        <v>566</v>
      </c>
      <c r="D129" s="737" t="s">
        <v>5247</v>
      </c>
      <c r="E129" s="737" t="s">
        <v>5422</v>
      </c>
      <c r="F129" s="737" t="s">
        <v>1322</v>
      </c>
      <c r="G129" s="740"/>
      <c r="H129" s="740"/>
      <c r="I129" s="737"/>
      <c r="J129" s="737"/>
      <c r="K129" s="740">
        <v>17.100000000000001</v>
      </c>
      <c r="L129" s="740">
        <v>2538.66</v>
      </c>
      <c r="M129" s="737">
        <v>1</v>
      </c>
      <c r="N129" s="737">
        <v>148.45964912280701</v>
      </c>
      <c r="O129" s="740">
        <v>45</v>
      </c>
      <c r="P129" s="740">
        <v>6680.7000000000007</v>
      </c>
      <c r="Q129" s="753">
        <v>2.6315851669778549</v>
      </c>
      <c r="R129" s="741">
        <v>148.46</v>
      </c>
    </row>
    <row r="130" spans="1:18" ht="14.4" customHeight="1" x14ac:dyDescent="0.3">
      <c r="A130" s="736" t="s">
        <v>5245</v>
      </c>
      <c r="B130" s="737" t="s">
        <v>5246</v>
      </c>
      <c r="C130" s="737" t="s">
        <v>566</v>
      </c>
      <c r="D130" s="737" t="s">
        <v>5247</v>
      </c>
      <c r="E130" s="737" t="s">
        <v>5423</v>
      </c>
      <c r="F130" s="737" t="s">
        <v>5424</v>
      </c>
      <c r="G130" s="740"/>
      <c r="H130" s="740"/>
      <c r="I130" s="737"/>
      <c r="J130" s="737"/>
      <c r="K130" s="740">
        <v>7</v>
      </c>
      <c r="L130" s="740">
        <v>617076.68000000005</v>
      </c>
      <c r="M130" s="737">
        <v>1</v>
      </c>
      <c r="N130" s="737">
        <v>88153.81142857144</v>
      </c>
      <c r="O130" s="740">
        <v>12</v>
      </c>
      <c r="P130" s="740">
        <v>889865.44</v>
      </c>
      <c r="Q130" s="753">
        <v>1.4420662274905607</v>
      </c>
      <c r="R130" s="741">
        <v>74155.453333333324</v>
      </c>
    </row>
    <row r="131" spans="1:18" ht="14.4" customHeight="1" x14ac:dyDescent="0.3">
      <c r="A131" s="736" t="s">
        <v>5245</v>
      </c>
      <c r="B131" s="737" t="s">
        <v>5246</v>
      </c>
      <c r="C131" s="737" t="s">
        <v>566</v>
      </c>
      <c r="D131" s="737" t="s">
        <v>5247</v>
      </c>
      <c r="E131" s="737" t="s">
        <v>5425</v>
      </c>
      <c r="F131" s="737" t="s">
        <v>5426</v>
      </c>
      <c r="G131" s="740"/>
      <c r="H131" s="740"/>
      <c r="I131" s="737"/>
      <c r="J131" s="737"/>
      <c r="K131" s="740">
        <v>1.2</v>
      </c>
      <c r="L131" s="740">
        <v>509.34</v>
      </c>
      <c r="M131" s="737">
        <v>1</v>
      </c>
      <c r="N131" s="737">
        <v>424.45</v>
      </c>
      <c r="O131" s="740">
        <v>0.2</v>
      </c>
      <c r="P131" s="740">
        <v>84.89</v>
      </c>
      <c r="Q131" s="753">
        <v>0.16666666666666669</v>
      </c>
      <c r="R131" s="741">
        <v>424.45</v>
      </c>
    </row>
    <row r="132" spans="1:18" ht="14.4" customHeight="1" x14ac:dyDescent="0.3">
      <c r="A132" s="736" t="s">
        <v>5245</v>
      </c>
      <c r="B132" s="737" t="s">
        <v>5246</v>
      </c>
      <c r="C132" s="737" t="s">
        <v>566</v>
      </c>
      <c r="D132" s="737" t="s">
        <v>5247</v>
      </c>
      <c r="E132" s="737" t="s">
        <v>5427</v>
      </c>
      <c r="F132" s="737" t="s">
        <v>3046</v>
      </c>
      <c r="G132" s="740"/>
      <c r="H132" s="740"/>
      <c r="I132" s="737"/>
      <c r="J132" s="737"/>
      <c r="K132" s="740">
        <v>57</v>
      </c>
      <c r="L132" s="740">
        <v>99697.560000000012</v>
      </c>
      <c r="M132" s="737">
        <v>1</v>
      </c>
      <c r="N132" s="737">
        <v>1749.0800000000002</v>
      </c>
      <c r="O132" s="740">
        <v>89</v>
      </c>
      <c r="P132" s="740">
        <v>155668.12000000002</v>
      </c>
      <c r="Q132" s="753">
        <v>1.5614035087719298</v>
      </c>
      <c r="R132" s="741">
        <v>1749.0800000000004</v>
      </c>
    </row>
    <row r="133" spans="1:18" ht="14.4" customHeight="1" x14ac:dyDescent="0.3">
      <c r="A133" s="736" t="s">
        <v>5245</v>
      </c>
      <c r="B133" s="737" t="s">
        <v>5246</v>
      </c>
      <c r="C133" s="737" t="s">
        <v>566</v>
      </c>
      <c r="D133" s="737" t="s">
        <v>5247</v>
      </c>
      <c r="E133" s="737" t="s">
        <v>5428</v>
      </c>
      <c r="F133" s="737" t="s">
        <v>2988</v>
      </c>
      <c r="G133" s="740"/>
      <c r="H133" s="740"/>
      <c r="I133" s="737"/>
      <c r="J133" s="737"/>
      <c r="K133" s="740">
        <v>16.349999999999998</v>
      </c>
      <c r="L133" s="740">
        <v>4623.78</v>
      </c>
      <c r="M133" s="737">
        <v>1</v>
      </c>
      <c r="N133" s="737">
        <v>282.8</v>
      </c>
      <c r="O133" s="740">
        <v>31.550000000000008</v>
      </c>
      <c r="P133" s="740">
        <v>8922.8999999999978</v>
      </c>
      <c r="Q133" s="753">
        <v>1.9297847215914248</v>
      </c>
      <c r="R133" s="741">
        <v>282.81774960380335</v>
      </c>
    </row>
    <row r="134" spans="1:18" ht="14.4" customHeight="1" x14ac:dyDescent="0.3">
      <c r="A134" s="736" t="s">
        <v>5245</v>
      </c>
      <c r="B134" s="737" t="s">
        <v>5246</v>
      </c>
      <c r="C134" s="737" t="s">
        <v>566</v>
      </c>
      <c r="D134" s="737" t="s">
        <v>5247</v>
      </c>
      <c r="E134" s="737" t="s">
        <v>5429</v>
      </c>
      <c r="F134" s="737" t="s">
        <v>5320</v>
      </c>
      <c r="G134" s="740"/>
      <c r="H134" s="740"/>
      <c r="I134" s="737"/>
      <c r="J134" s="737"/>
      <c r="K134" s="740">
        <v>5.44</v>
      </c>
      <c r="L134" s="740">
        <v>3477.67</v>
      </c>
      <c r="M134" s="737">
        <v>1</v>
      </c>
      <c r="N134" s="737">
        <v>639.27757352941171</v>
      </c>
      <c r="O134" s="740">
        <v>1.1000000000000001</v>
      </c>
      <c r="P134" s="740">
        <v>703.29</v>
      </c>
      <c r="Q134" s="753">
        <v>0.20223022886012759</v>
      </c>
      <c r="R134" s="741">
        <v>639.35454545454536</v>
      </c>
    </row>
    <row r="135" spans="1:18" ht="14.4" customHeight="1" x14ac:dyDescent="0.3">
      <c r="A135" s="736" t="s">
        <v>5245</v>
      </c>
      <c r="B135" s="737" t="s">
        <v>5246</v>
      </c>
      <c r="C135" s="737" t="s">
        <v>566</v>
      </c>
      <c r="D135" s="737" t="s">
        <v>5247</v>
      </c>
      <c r="E135" s="737" t="s">
        <v>5430</v>
      </c>
      <c r="F135" s="737" t="s">
        <v>5431</v>
      </c>
      <c r="G135" s="740"/>
      <c r="H135" s="740"/>
      <c r="I135" s="737"/>
      <c r="J135" s="737"/>
      <c r="K135" s="740">
        <v>9.7899999999999991</v>
      </c>
      <c r="L135" s="740">
        <v>10731.6</v>
      </c>
      <c r="M135" s="737">
        <v>1</v>
      </c>
      <c r="N135" s="737">
        <v>1096.1797752808991</v>
      </c>
      <c r="O135" s="740"/>
      <c r="P135" s="740"/>
      <c r="Q135" s="753"/>
      <c r="R135" s="741"/>
    </row>
    <row r="136" spans="1:18" ht="14.4" customHeight="1" x14ac:dyDescent="0.3">
      <c r="A136" s="736" t="s">
        <v>5245</v>
      </c>
      <c r="B136" s="737" t="s">
        <v>5246</v>
      </c>
      <c r="C136" s="737" t="s">
        <v>566</v>
      </c>
      <c r="D136" s="737" t="s">
        <v>5247</v>
      </c>
      <c r="E136" s="737" t="s">
        <v>5432</v>
      </c>
      <c r="F136" s="737" t="s">
        <v>3116</v>
      </c>
      <c r="G136" s="740"/>
      <c r="H136" s="740"/>
      <c r="I136" s="737"/>
      <c r="J136" s="737"/>
      <c r="K136" s="740">
        <v>3</v>
      </c>
      <c r="L136" s="740">
        <v>587298.63</v>
      </c>
      <c r="M136" s="737">
        <v>1</v>
      </c>
      <c r="N136" s="737">
        <v>195766.21</v>
      </c>
      <c r="O136" s="740">
        <v>2</v>
      </c>
      <c r="P136" s="740">
        <v>342288.26</v>
      </c>
      <c r="Q136" s="753">
        <v>0.58281808013071645</v>
      </c>
      <c r="R136" s="741">
        <v>171144.13</v>
      </c>
    </row>
    <row r="137" spans="1:18" ht="14.4" customHeight="1" x14ac:dyDescent="0.3">
      <c r="A137" s="736" t="s">
        <v>5245</v>
      </c>
      <c r="B137" s="737" t="s">
        <v>5246</v>
      </c>
      <c r="C137" s="737" t="s">
        <v>566</v>
      </c>
      <c r="D137" s="737" t="s">
        <v>5247</v>
      </c>
      <c r="E137" s="737" t="s">
        <v>5433</v>
      </c>
      <c r="F137" s="737" t="s">
        <v>5431</v>
      </c>
      <c r="G137" s="740"/>
      <c r="H137" s="740"/>
      <c r="I137" s="737"/>
      <c r="J137" s="737"/>
      <c r="K137" s="740">
        <v>42.1</v>
      </c>
      <c r="L137" s="740">
        <v>184597.05999999997</v>
      </c>
      <c r="M137" s="737">
        <v>1</v>
      </c>
      <c r="N137" s="737">
        <v>4384.728266033253</v>
      </c>
      <c r="O137" s="740"/>
      <c r="P137" s="740"/>
      <c r="Q137" s="753"/>
      <c r="R137" s="741"/>
    </row>
    <row r="138" spans="1:18" ht="14.4" customHeight="1" x14ac:dyDescent="0.3">
      <c r="A138" s="736" t="s">
        <v>5245</v>
      </c>
      <c r="B138" s="737" t="s">
        <v>5246</v>
      </c>
      <c r="C138" s="737" t="s">
        <v>566</v>
      </c>
      <c r="D138" s="737" t="s">
        <v>5247</v>
      </c>
      <c r="E138" s="737" t="s">
        <v>5434</v>
      </c>
      <c r="F138" s="737" t="s">
        <v>5435</v>
      </c>
      <c r="G138" s="740"/>
      <c r="H138" s="740"/>
      <c r="I138" s="737"/>
      <c r="J138" s="737"/>
      <c r="K138" s="740">
        <v>3</v>
      </c>
      <c r="L138" s="740">
        <v>426768.63</v>
      </c>
      <c r="M138" s="737">
        <v>1</v>
      </c>
      <c r="N138" s="737">
        <v>142256.21</v>
      </c>
      <c r="O138" s="740">
        <v>6</v>
      </c>
      <c r="P138" s="740">
        <v>806316.05</v>
      </c>
      <c r="Q138" s="753">
        <v>1.8893517314053754</v>
      </c>
      <c r="R138" s="741">
        <v>134386.00833333333</v>
      </c>
    </row>
    <row r="139" spans="1:18" ht="14.4" customHeight="1" x14ac:dyDescent="0.3">
      <c r="A139" s="736" t="s">
        <v>5245</v>
      </c>
      <c r="B139" s="737" t="s">
        <v>5246</v>
      </c>
      <c r="C139" s="737" t="s">
        <v>566</v>
      </c>
      <c r="D139" s="737" t="s">
        <v>5247</v>
      </c>
      <c r="E139" s="737" t="s">
        <v>5436</v>
      </c>
      <c r="F139" s="737" t="s">
        <v>5408</v>
      </c>
      <c r="G139" s="740"/>
      <c r="H139" s="740"/>
      <c r="I139" s="737"/>
      <c r="J139" s="737"/>
      <c r="K139" s="740">
        <v>3</v>
      </c>
      <c r="L139" s="740">
        <v>791.34</v>
      </c>
      <c r="M139" s="737">
        <v>1</v>
      </c>
      <c r="N139" s="737">
        <v>263.78000000000003</v>
      </c>
      <c r="O139" s="740"/>
      <c r="P139" s="740"/>
      <c r="Q139" s="753"/>
      <c r="R139" s="741"/>
    </row>
    <row r="140" spans="1:18" ht="14.4" customHeight="1" x14ac:dyDescent="0.3">
      <c r="A140" s="736" t="s">
        <v>5245</v>
      </c>
      <c r="B140" s="737" t="s">
        <v>5246</v>
      </c>
      <c r="C140" s="737" t="s">
        <v>566</v>
      </c>
      <c r="D140" s="737" t="s">
        <v>5247</v>
      </c>
      <c r="E140" s="737" t="s">
        <v>5437</v>
      </c>
      <c r="F140" s="737" t="s">
        <v>5438</v>
      </c>
      <c r="G140" s="740"/>
      <c r="H140" s="740"/>
      <c r="I140" s="737"/>
      <c r="J140" s="737"/>
      <c r="K140" s="740"/>
      <c r="L140" s="740"/>
      <c r="M140" s="737"/>
      <c r="N140" s="737"/>
      <c r="O140" s="740">
        <v>5.53</v>
      </c>
      <c r="P140" s="740">
        <v>321313.58999999997</v>
      </c>
      <c r="Q140" s="753"/>
      <c r="R140" s="741">
        <v>58103.723327305597</v>
      </c>
    </row>
    <row r="141" spans="1:18" ht="14.4" customHeight="1" x14ac:dyDescent="0.3">
      <c r="A141" s="736" t="s">
        <v>5245</v>
      </c>
      <c r="B141" s="737" t="s">
        <v>5246</v>
      </c>
      <c r="C141" s="737" t="s">
        <v>566</v>
      </c>
      <c r="D141" s="737" t="s">
        <v>5247</v>
      </c>
      <c r="E141" s="737" t="s">
        <v>5439</v>
      </c>
      <c r="F141" s="737" t="s">
        <v>3083</v>
      </c>
      <c r="G141" s="740"/>
      <c r="H141" s="740"/>
      <c r="I141" s="737"/>
      <c r="J141" s="737"/>
      <c r="K141" s="740"/>
      <c r="L141" s="740"/>
      <c r="M141" s="737"/>
      <c r="N141" s="737"/>
      <c r="O141" s="740">
        <v>8</v>
      </c>
      <c r="P141" s="740">
        <v>40651.040000000001</v>
      </c>
      <c r="Q141" s="753"/>
      <c r="R141" s="741">
        <v>5081.38</v>
      </c>
    </row>
    <row r="142" spans="1:18" ht="14.4" customHeight="1" x14ac:dyDescent="0.3">
      <c r="A142" s="736" t="s">
        <v>5245</v>
      </c>
      <c r="B142" s="737" t="s">
        <v>5246</v>
      </c>
      <c r="C142" s="737" t="s">
        <v>566</v>
      </c>
      <c r="D142" s="737" t="s">
        <v>5247</v>
      </c>
      <c r="E142" s="737" t="s">
        <v>5440</v>
      </c>
      <c r="F142" s="737" t="s">
        <v>5441</v>
      </c>
      <c r="G142" s="740"/>
      <c r="H142" s="740"/>
      <c r="I142" s="737"/>
      <c r="J142" s="737"/>
      <c r="K142" s="740"/>
      <c r="L142" s="740"/>
      <c r="M142" s="737"/>
      <c r="N142" s="737"/>
      <c r="O142" s="740">
        <v>3.85</v>
      </c>
      <c r="P142" s="740">
        <v>49032.06</v>
      </c>
      <c r="Q142" s="753"/>
      <c r="R142" s="741">
        <v>12735.599999999999</v>
      </c>
    </row>
    <row r="143" spans="1:18" ht="14.4" customHeight="1" x14ac:dyDescent="0.3">
      <c r="A143" s="736" t="s">
        <v>5245</v>
      </c>
      <c r="B143" s="737" t="s">
        <v>5246</v>
      </c>
      <c r="C143" s="737" t="s">
        <v>566</v>
      </c>
      <c r="D143" s="737" t="s">
        <v>5247</v>
      </c>
      <c r="E143" s="737" t="s">
        <v>5442</v>
      </c>
      <c r="F143" s="737" t="s">
        <v>5443</v>
      </c>
      <c r="G143" s="740"/>
      <c r="H143" s="740"/>
      <c r="I143" s="737"/>
      <c r="J143" s="737"/>
      <c r="K143" s="740"/>
      <c r="L143" s="740"/>
      <c r="M143" s="737"/>
      <c r="N143" s="737"/>
      <c r="O143" s="740">
        <v>3</v>
      </c>
      <c r="P143" s="740">
        <v>371450.67</v>
      </c>
      <c r="Q143" s="753"/>
      <c r="R143" s="741">
        <v>123816.89</v>
      </c>
    </row>
    <row r="144" spans="1:18" ht="14.4" customHeight="1" x14ac:dyDescent="0.3">
      <c r="A144" s="736" t="s">
        <v>5245</v>
      </c>
      <c r="B144" s="737" t="s">
        <v>5246</v>
      </c>
      <c r="C144" s="737" t="s">
        <v>566</v>
      </c>
      <c r="D144" s="737" t="s">
        <v>5247</v>
      </c>
      <c r="E144" s="737" t="s">
        <v>5444</v>
      </c>
      <c r="F144" s="737" t="s">
        <v>5445</v>
      </c>
      <c r="G144" s="740"/>
      <c r="H144" s="740"/>
      <c r="I144" s="737"/>
      <c r="J144" s="737"/>
      <c r="K144" s="740"/>
      <c r="L144" s="740"/>
      <c r="M144" s="737"/>
      <c r="N144" s="737"/>
      <c r="O144" s="740">
        <v>2</v>
      </c>
      <c r="P144" s="740">
        <v>308000</v>
      </c>
      <c r="Q144" s="753"/>
      <c r="R144" s="741">
        <v>154000</v>
      </c>
    </row>
    <row r="145" spans="1:18" ht="14.4" customHeight="1" x14ac:dyDescent="0.3">
      <c r="A145" s="736" t="s">
        <v>5245</v>
      </c>
      <c r="B145" s="737" t="s">
        <v>5246</v>
      </c>
      <c r="C145" s="737" t="s">
        <v>566</v>
      </c>
      <c r="D145" s="737" t="s">
        <v>5247</v>
      </c>
      <c r="E145" s="737" t="s">
        <v>5446</v>
      </c>
      <c r="F145" s="737" t="s">
        <v>3078</v>
      </c>
      <c r="G145" s="740"/>
      <c r="H145" s="740"/>
      <c r="I145" s="737"/>
      <c r="J145" s="737"/>
      <c r="K145" s="740"/>
      <c r="L145" s="740"/>
      <c r="M145" s="737"/>
      <c r="N145" s="737"/>
      <c r="O145" s="740">
        <v>4.12</v>
      </c>
      <c r="P145" s="740">
        <v>15732.44</v>
      </c>
      <c r="Q145" s="753"/>
      <c r="R145" s="741">
        <v>3818.5533980582522</v>
      </c>
    </row>
    <row r="146" spans="1:18" ht="14.4" customHeight="1" x14ac:dyDescent="0.3">
      <c r="A146" s="736" t="s">
        <v>5245</v>
      </c>
      <c r="B146" s="737" t="s">
        <v>5246</v>
      </c>
      <c r="C146" s="737" t="s">
        <v>566</v>
      </c>
      <c r="D146" s="737" t="s">
        <v>5247</v>
      </c>
      <c r="E146" s="737" t="s">
        <v>5447</v>
      </c>
      <c r="F146" s="737" t="s">
        <v>3078</v>
      </c>
      <c r="G146" s="740"/>
      <c r="H146" s="740"/>
      <c r="I146" s="737"/>
      <c r="J146" s="737"/>
      <c r="K146" s="740"/>
      <c r="L146" s="740"/>
      <c r="M146" s="737"/>
      <c r="N146" s="737"/>
      <c r="O146" s="740">
        <v>2</v>
      </c>
      <c r="P146" s="740">
        <v>71853.460000000006</v>
      </c>
      <c r="Q146" s="753"/>
      <c r="R146" s="741">
        <v>35926.730000000003</v>
      </c>
    </row>
    <row r="147" spans="1:18" ht="14.4" customHeight="1" x14ac:dyDescent="0.3">
      <c r="A147" s="736" t="s">
        <v>5245</v>
      </c>
      <c r="B147" s="737" t="s">
        <v>5246</v>
      </c>
      <c r="C147" s="737" t="s">
        <v>566</v>
      </c>
      <c r="D147" s="737" t="s">
        <v>5247</v>
      </c>
      <c r="E147" s="737" t="s">
        <v>5448</v>
      </c>
      <c r="F147" s="737" t="s">
        <v>1490</v>
      </c>
      <c r="G147" s="740"/>
      <c r="H147" s="740"/>
      <c r="I147" s="737"/>
      <c r="J147" s="737"/>
      <c r="K147" s="740"/>
      <c r="L147" s="740"/>
      <c r="M147" s="737"/>
      <c r="N147" s="737"/>
      <c r="O147" s="740">
        <v>38.490000000000009</v>
      </c>
      <c r="P147" s="740">
        <v>16772.789999999997</v>
      </c>
      <c r="Q147" s="753"/>
      <c r="R147" s="741">
        <v>435.77007014809021</v>
      </c>
    </row>
    <row r="148" spans="1:18" ht="14.4" customHeight="1" x14ac:dyDescent="0.3">
      <c r="A148" s="736" t="s">
        <v>5245</v>
      </c>
      <c r="B148" s="737" t="s">
        <v>5246</v>
      </c>
      <c r="C148" s="737" t="s">
        <v>566</v>
      </c>
      <c r="D148" s="737" t="s">
        <v>5247</v>
      </c>
      <c r="E148" s="737" t="s">
        <v>5449</v>
      </c>
      <c r="F148" s="737" t="s">
        <v>1490</v>
      </c>
      <c r="G148" s="740"/>
      <c r="H148" s="740"/>
      <c r="I148" s="737"/>
      <c r="J148" s="737"/>
      <c r="K148" s="740"/>
      <c r="L148" s="740"/>
      <c r="M148" s="737"/>
      <c r="N148" s="737"/>
      <c r="O148" s="740">
        <v>128.01000000000002</v>
      </c>
      <c r="P148" s="740">
        <v>150767.17000000001</v>
      </c>
      <c r="Q148" s="753"/>
      <c r="R148" s="741">
        <v>1177.7765018357941</v>
      </c>
    </row>
    <row r="149" spans="1:18" ht="14.4" customHeight="1" x14ac:dyDescent="0.3">
      <c r="A149" s="736" t="s">
        <v>5245</v>
      </c>
      <c r="B149" s="737" t="s">
        <v>5246</v>
      </c>
      <c r="C149" s="737" t="s">
        <v>566</v>
      </c>
      <c r="D149" s="737" t="s">
        <v>5247</v>
      </c>
      <c r="E149" s="737" t="s">
        <v>5450</v>
      </c>
      <c r="F149" s="737" t="s">
        <v>5441</v>
      </c>
      <c r="G149" s="740"/>
      <c r="H149" s="740"/>
      <c r="I149" s="737"/>
      <c r="J149" s="737"/>
      <c r="K149" s="740"/>
      <c r="L149" s="740"/>
      <c r="M149" s="737"/>
      <c r="N149" s="737"/>
      <c r="O149" s="740">
        <v>11</v>
      </c>
      <c r="P149" s="740">
        <v>394862.12</v>
      </c>
      <c r="Q149" s="753"/>
      <c r="R149" s="741">
        <v>35896.556363636366</v>
      </c>
    </row>
    <row r="150" spans="1:18" ht="14.4" customHeight="1" x14ac:dyDescent="0.3">
      <c r="A150" s="736" t="s">
        <v>5245</v>
      </c>
      <c r="B150" s="737" t="s">
        <v>5246</v>
      </c>
      <c r="C150" s="737" t="s">
        <v>566</v>
      </c>
      <c r="D150" s="737" t="s">
        <v>5247</v>
      </c>
      <c r="E150" s="737" t="s">
        <v>5451</v>
      </c>
      <c r="F150" s="737" t="s">
        <v>668</v>
      </c>
      <c r="G150" s="740"/>
      <c r="H150" s="740"/>
      <c r="I150" s="737"/>
      <c r="J150" s="737"/>
      <c r="K150" s="740"/>
      <c r="L150" s="740"/>
      <c r="M150" s="737"/>
      <c r="N150" s="737"/>
      <c r="O150" s="740">
        <v>0.1</v>
      </c>
      <c r="P150" s="740">
        <v>10.63</v>
      </c>
      <c r="Q150" s="753"/>
      <c r="R150" s="741">
        <v>106.3</v>
      </c>
    </row>
    <row r="151" spans="1:18" ht="14.4" customHeight="1" x14ac:dyDescent="0.3">
      <c r="A151" s="736" t="s">
        <v>5245</v>
      </c>
      <c r="B151" s="737" t="s">
        <v>5246</v>
      </c>
      <c r="C151" s="737" t="s">
        <v>566</v>
      </c>
      <c r="D151" s="737" t="s">
        <v>5247</v>
      </c>
      <c r="E151" s="737" t="s">
        <v>5452</v>
      </c>
      <c r="F151" s="737" t="s">
        <v>2211</v>
      </c>
      <c r="G151" s="740"/>
      <c r="H151" s="740"/>
      <c r="I151" s="737"/>
      <c r="J151" s="737"/>
      <c r="K151" s="740"/>
      <c r="L151" s="740"/>
      <c r="M151" s="737"/>
      <c r="N151" s="737"/>
      <c r="O151" s="740">
        <v>2</v>
      </c>
      <c r="P151" s="740">
        <v>3033.46</v>
      </c>
      <c r="Q151" s="753"/>
      <c r="R151" s="741">
        <v>1516.73</v>
      </c>
    </row>
    <row r="152" spans="1:18" ht="14.4" customHeight="1" x14ac:dyDescent="0.3">
      <c r="A152" s="736" t="s">
        <v>5245</v>
      </c>
      <c r="B152" s="737" t="s">
        <v>5246</v>
      </c>
      <c r="C152" s="737" t="s">
        <v>566</v>
      </c>
      <c r="D152" s="737" t="s">
        <v>5247</v>
      </c>
      <c r="E152" s="737" t="s">
        <v>5453</v>
      </c>
      <c r="F152" s="737" t="s">
        <v>5454</v>
      </c>
      <c r="G152" s="740"/>
      <c r="H152" s="740"/>
      <c r="I152" s="737"/>
      <c r="J152" s="737"/>
      <c r="K152" s="740"/>
      <c r="L152" s="740"/>
      <c r="M152" s="737"/>
      <c r="N152" s="737"/>
      <c r="O152" s="740">
        <v>0.2</v>
      </c>
      <c r="P152" s="740">
        <v>14017.11</v>
      </c>
      <c r="Q152" s="753"/>
      <c r="R152" s="741">
        <v>70085.55</v>
      </c>
    </row>
    <row r="153" spans="1:18" ht="14.4" customHeight="1" x14ac:dyDescent="0.3">
      <c r="A153" s="736" t="s">
        <v>5245</v>
      </c>
      <c r="B153" s="737" t="s">
        <v>5246</v>
      </c>
      <c r="C153" s="737" t="s">
        <v>566</v>
      </c>
      <c r="D153" s="737" t="s">
        <v>5455</v>
      </c>
      <c r="E153" s="737" t="s">
        <v>5456</v>
      </c>
      <c r="F153" s="737" t="s">
        <v>5457</v>
      </c>
      <c r="G153" s="740">
        <v>2</v>
      </c>
      <c r="H153" s="740">
        <v>3731.16</v>
      </c>
      <c r="I153" s="737"/>
      <c r="J153" s="737">
        <v>1865.58</v>
      </c>
      <c r="K153" s="740"/>
      <c r="L153" s="740"/>
      <c r="M153" s="737"/>
      <c r="N153" s="737"/>
      <c r="O153" s="740">
        <v>14</v>
      </c>
      <c r="P153" s="740">
        <v>29642.639999999996</v>
      </c>
      <c r="Q153" s="753"/>
      <c r="R153" s="741">
        <v>2117.3314285714282</v>
      </c>
    </row>
    <row r="154" spans="1:18" ht="14.4" customHeight="1" x14ac:dyDescent="0.3">
      <c r="A154" s="736" t="s">
        <v>5245</v>
      </c>
      <c r="B154" s="737" t="s">
        <v>5246</v>
      </c>
      <c r="C154" s="737" t="s">
        <v>566</v>
      </c>
      <c r="D154" s="737" t="s">
        <v>5455</v>
      </c>
      <c r="E154" s="737" t="s">
        <v>5458</v>
      </c>
      <c r="F154" s="737" t="s">
        <v>5459</v>
      </c>
      <c r="G154" s="740"/>
      <c r="H154" s="740"/>
      <c r="I154" s="737"/>
      <c r="J154" s="737"/>
      <c r="K154" s="740"/>
      <c r="L154" s="740"/>
      <c r="M154" s="737"/>
      <c r="N154" s="737"/>
      <c r="O154" s="740">
        <v>1</v>
      </c>
      <c r="P154" s="740">
        <v>2641.15</v>
      </c>
      <c r="Q154" s="753"/>
      <c r="R154" s="741">
        <v>2641.15</v>
      </c>
    </row>
    <row r="155" spans="1:18" ht="14.4" customHeight="1" x14ac:dyDescent="0.3">
      <c r="A155" s="736" t="s">
        <v>5245</v>
      </c>
      <c r="B155" s="737" t="s">
        <v>5246</v>
      </c>
      <c r="C155" s="737" t="s">
        <v>566</v>
      </c>
      <c r="D155" s="737" t="s">
        <v>5460</v>
      </c>
      <c r="E155" s="737" t="s">
        <v>5461</v>
      </c>
      <c r="F155" s="737" t="s">
        <v>5462</v>
      </c>
      <c r="G155" s="740"/>
      <c r="H155" s="740"/>
      <c r="I155" s="737"/>
      <c r="J155" s="737"/>
      <c r="K155" s="740">
        <v>19</v>
      </c>
      <c r="L155" s="740">
        <v>16473</v>
      </c>
      <c r="M155" s="737">
        <v>1</v>
      </c>
      <c r="N155" s="737">
        <v>867</v>
      </c>
      <c r="O155" s="740">
        <v>11</v>
      </c>
      <c r="P155" s="740">
        <v>9537</v>
      </c>
      <c r="Q155" s="753">
        <v>0.57894736842105265</v>
      </c>
      <c r="R155" s="741">
        <v>867</v>
      </c>
    </row>
    <row r="156" spans="1:18" ht="14.4" customHeight="1" x14ac:dyDescent="0.3">
      <c r="A156" s="736" t="s">
        <v>5245</v>
      </c>
      <c r="B156" s="737" t="s">
        <v>5246</v>
      </c>
      <c r="C156" s="737" t="s">
        <v>566</v>
      </c>
      <c r="D156" s="737" t="s">
        <v>5460</v>
      </c>
      <c r="E156" s="737" t="s">
        <v>5463</v>
      </c>
      <c r="F156" s="737" t="s">
        <v>5464</v>
      </c>
      <c r="G156" s="740">
        <v>79</v>
      </c>
      <c r="H156" s="740">
        <v>68493</v>
      </c>
      <c r="I156" s="737">
        <v>0.76699029126213591</v>
      </c>
      <c r="J156" s="737">
        <v>867</v>
      </c>
      <c r="K156" s="740">
        <v>103</v>
      </c>
      <c r="L156" s="740">
        <v>89301</v>
      </c>
      <c r="M156" s="737">
        <v>1</v>
      </c>
      <c r="N156" s="737">
        <v>867</v>
      </c>
      <c r="O156" s="740">
        <v>109</v>
      </c>
      <c r="P156" s="740">
        <v>94503</v>
      </c>
      <c r="Q156" s="753">
        <v>1.058252427184466</v>
      </c>
      <c r="R156" s="741">
        <v>867</v>
      </c>
    </row>
    <row r="157" spans="1:18" ht="14.4" customHeight="1" x14ac:dyDescent="0.3">
      <c r="A157" s="736" t="s">
        <v>5245</v>
      </c>
      <c r="B157" s="737" t="s">
        <v>5246</v>
      </c>
      <c r="C157" s="737" t="s">
        <v>566</v>
      </c>
      <c r="D157" s="737" t="s">
        <v>5460</v>
      </c>
      <c r="E157" s="737" t="s">
        <v>5465</v>
      </c>
      <c r="F157" s="737" t="s">
        <v>5466</v>
      </c>
      <c r="G157" s="740">
        <v>11</v>
      </c>
      <c r="H157" s="740">
        <v>10604</v>
      </c>
      <c r="I157" s="737"/>
      <c r="J157" s="737">
        <v>964</v>
      </c>
      <c r="K157" s="740"/>
      <c r="L157" s="740"/>
      <c r="M157" s="737"/>
      <c r="N157" s="737"/>
      <c r="O157" s="740"/>
      <c r="P157" s="740"/>
      <c r="Q157" s="753"/>
      <c r="R157" s="741"/>
    </row>
    <row r="158" spans="1:18" ht="14.4" customHeight="1" x14ac:dyDescent="0.3">
      <c r="A158" s="736" t="s">
        <v>5245</v>
      </c>
      <c r="B158" s="737" t="s">
        <v>5246</v>
      </c>
      <c r="C158" s="737" t="s">
        <v>566</v>
      </c>
      <c r="D158" s="737" t="s">
        <v>5460</v>
      </c>
      <c r="E158" s="737" t="s">
        <v>5467</v>
      </c>
      <c r="F158" s="737" t="s">
        <v>5468</v>
      </c>
      <c r="G158" s="740"/>
      <c r="H158" s="740"/>
      <c r="I158" s="737"/>
      <c r="J158" s="737"/>
      <c r="K158" s="740">
        <v>1</v>
      </c>
      <c r="L158" s="740">
        <v>2143.6999999999998</v>
      </c>
      <c r="M158" s="737">
        <v>1</v>
      </c>
      <c r="N158" s="737">
        <v>2143.6999999999998</v>
      </c>
      <c r="O158" s="740"/>
      <c r="P158" s="740"/>
      <c r="Q158" s="753"/>
      <c r="R158" s="741"/>
    </row>
    <row r="159" spans="1:18" ht="14.4" customHeight="1" x14ac:dyDescent="0.3">
      <c r="A159" s="736" t="s">
        <v>5245</v>
      </c>
      <c r="B159" s="737" t="s">
        <v>5246</v>
      </c>
      <c r="C159" s="737" t="s">
        <v>566</v>
      </c>
      <c r="D159" s="737" t="s">
        <v>5469</v>
      </c>
      <c r="E159" s="737" t="s">
        <v>5470</v>
      </c>
      <c r="F159" s="737" t="s">
        <v>5471</v>
      </c>
      <c r="G159" s="740">
        <v>9</v>
      </c>
      <c r="H159" s="740">
        <v>2520</v>
      </c>
      <c r="I159" s="737">
        <v>0.64831489580653456</v>
      </c>
      <c r="J159" s="737">
        <v>280</v>
      </c>
      <c r="K159" s="740">
        <v>13</v>
      </c>
      <c r="L159" s="740">
        <v>3887</v>
      </c>
      <c r="M159" s="737">
        <v>1</v>
      </c>
      <c r="N159" s="737">
        <v>299</v>
      </c>
      <c r="O159" s="740">
        <v>21</v>
      </c>
      <c r="P159" s="740">
        <v>6300</v>
      </c>
      <c r="Q159" s="753">
        <v>1.6207872395163365</v>
      </c>
      <c r="R159" s="741">
        <v>300</v>
      </c>
    </row>
    <row r="160" spans="1:18" ht="14.4" customHeight="1" x14ac:dyDescent="0.3">
      <c r="A160" s="736" t="s">
        <v>5245</v>
      </c>
      <c r="B160" s="737" t="s">
        <v>5246</v>
      </c>
      <c r="C160" s="737" t="s">
        <v>566</v>
      </c>
      <c r="D160" s="737" t="s">
        <v>5469</v>
      </c>
      <c r="E160" s="737" t="s">
        <v>5472</v>
      </c>
      <c r="F160" s="737" t="s">
        <v>5473</v>
      </c>
      <c r="G160" s="740">
        <v>171</v>
      </c>
      <c r="H160" s="740">
        <v>19323</v>
      </c>
      <c r="I160" s="737">
        <v>1.1908665105386418</v>
      </c>
      <c r="J160" s="737">
        <v>113</v>
      </c>
      <c r="K160" s="740">
        <v>133</v>
      </c>
      <c r="L160" s="740">
        <v>16226</v>
      </c>
      <c r="M160" s="737">
        <v>1</v>
      </c>
      <c r="N160" s="737">
        <v>122</v>
      </c>
      <c r="O160" s="740">
        <v>105</v>
      </c>
      <c r="P160" s="740">
        <v>12810</v>
      </c>
      <c r="Q160" s="753">
        <v>0.78947368421052633</v>
      </c>
      <c r="R160" s="741">
        <v>122</v>
      </c>
    </row>
    <row r="161" spans="1:18" ht="14.4" customHeight="1" x14ac:dyDescent="0.3">
      <c r="A161" s="736" t="s">
        <v>5245</v>
      </c>
      <c r="B161" s="737" t="s">
        <v>5246</v>
      </c>
      <c r="C161" s="737" t="s">
        <v>566</v>
      </c>
      <c r="D161" s="737" t="s">
        <v>5469</v>
      </c>
      <c r="E161" s="737" t="s">
        <v>5474</v>
      </c>
      <c r="F161" s="737" t="s">
        <v>5475</v>
      </c>
      <c r="G161" s="740">
        <v>428</v>
      </c>
      <c r="H161" s="740">
        <v>61632</v>
      </c>
      <c r="I161" s="737">
        <v>1.6361898693851544</v>
      </c>
      <c r="J161" s="737">
        <v>144</v>
      </c>
      <c r="K161" s="740">
        <v>258</v>
      </c>
      <c r="L161" s="740">
        <v>37668</v>
      </c>
      <c r="M161" s="737">
        <v>1</v>
      </c>
      <c r="N161" s="737">
        <v>146</v>
      </c>
      <c r="O161" s="740">
        <v>527</v>
      </c>
      <c r="P161" s="740">
        <v>77469</v>
      </c>
      <c r="Q161" s="753">
        <v>2.056626314112775</v>
      </c>
      <c r="R161" s="741">
        <v>147</v>
      </c>
    </row>
    <row r="162" spans="1:18" ht="14.4" customHeight="1" x14ac:dyDescent="0.3">
      <c r="A162" s="736" t="s">
        <v>5245</v>
      </c>
      <c r="B162" s="737" t="s">
        <v>5246</v>
      </c>
      <c r="C162" s="737" t="s">
        <v>566</v>
      </c>
      <c r="D162" s="737" t="s">
        <v>5469</v>
      </c>
      <c r="E162" s="737" t="s">
        <v>5476</v>
      </c>
      <c r="F162" s="737" t="s">
        <v>5477</v>
      </c>
      <c r="G162" s="740">
        <v>1</v>
      </c>
      <c r="H162" s="740">
        <v>189</v>
      </c>
      <c r="I162" s="737"/>
      <c r="J162" s="737">
        <v>189</v>
      </c>
      <c r="K162" s="740"/>
      <c r="L162" s="740"/>
      <c r="M162" s="737"/>
      <c r="N162" s="737"/>
      <c r="O162" s="740">
        <v>8</v>
      </c>
      <c r="P162" s="740">
        <v>1568</v>
      </c>
      <c r="Q162" s="753"/>
      <c r="R162" s="741">
        <v>196</v>
      </c>
    </row>
    <row r="163" spans="1:18" ht="14.4" customHeight="1" x14ac:dyDescent="0.3">
      <c r="A163" s="736" t="s">
        <v>5245</v>
      </c>
      <c r="B163" s="737" t="s">
        <v>5246</v>
      </c>
      <c r="C163" s="737" t="s">
        <v>566</v>
      </c>
      <c r="D163" s="737" t="s">
        <v>5469</v>
      </c>
      <c r="E163" s="737" t="s">
        <v>5478</v>
      </c>
      <c r="F163" s="737" t="s">
        <v>5479</v>
      </c>
      <c r="G163" s="740">
        <v>1300</v>
      </c>
      <c r="H163" s="740">
        <v>45500</v>
      </c>
      <c r="I163" s="737">
        <v>0.73946466009003586</v>
      </c>
      <c r="J163" s="737">
        <v>35</v>
      </c>
      <c r="K163" s="740">
        <v>1663</v>
      </c>
      <c r="L163" s="740">
        <v>61531</v>
      </c>
      <c r="M163" s="737">
        <v>1</v>
      </c>
      <c r="N163" s="737">
        <v>37</v>
      </c>
      <c r="O163" s="740">
        <v>1710</v>
      </c>
      <c r="P163" s="740">
        <v>63270</v>
      </c>
      <c r="Q163" s="753">
        <v>1.0282621767889357</v>
      </c>
      <c r="R163" s="741">
        <v>37</v>
      </c>
    </row>
    <row r="164" spans="1:18" ht="14.4" customHeight="1" x14ac:dyDescent="0.3">
      <c r="A164" s="736" t="s">
        <v>5245</v>
      </c>
      <c r="B164" s="737" t="s">
        <v>5246</v>
      </c>
      <c r="C164" s="737" t="s">
        <v>566</v>
      </c>
      <c r="D164" s="737" t="s">
        <v>5469</v>
      </c>
      <c r="E164" s="737" t="s">
        <v>5480</v>
      </c>
      <c r="F164" s="737" t="s">
        <v>5481</v>
      </c>
      <c r="G164" s="740">
        <v>3</v>
      </c>
      <c r="H164" s="740">
        <v>15</v>
      </c>
      <c r="I164" s="737">
        <v>1</v>
      </c>
      <c r="J164" s="737">
        <v>5</v>
      </c>
      <c r="K164" s="740">
        <v>3</v>
      </c>
      <c r="L164" s="740">
        <v>15</v>
      </c>
      <c r="M164" s="737">
        <v>1</v>
      </c>
      <c r="N164" s="737">
        <v>5</v>
      </c>
      <c r="O164" s="740">
        <v>1</v>
      </c>
      <c r="P164" s="740">
        <v>5</v>
      </c>
      <c r="Q164" s="753">
        <v>0.33333333333333331</v>
      </c>
      <c r="R164" s="741">
        <v>5</v>
      </c>
    </row>
    <row r="165" spans="1:18" ht="14.4" customHeight="1" x14ac:dyDescent="0.3">
      <c r="A165" s="736" t="s">
        <v>5245</v>
      </c>
      <c r="B165" s="737" t="s">
        <v>5246</v>
      </c>
      <c r="C165" s="737" t="s">
        <v>566</v>
      </c>
      <c r="D165" s="737" t="s">
        <v>5469</v>
      </c>
      <c r="E165" s="737" t="s">
        <v>5482</v>
      </c>
      <c r="F165" s="737" t="s">
        <v>5483</v>
      </c>
      <c r="G165" s="740">
        <v>1699</v>
      </c>
      <c r="H165" s="740">
        <v>280335</v>
      </c>
      <c r="I165" s="737">
        <v>0.82020381114553798</v>
      </c>
      <c r="J165" s="737">
        <v>165</v>
      </c>
      <c r="K165" s="740">
        <v>1931</v>
      </c>
      <c r="L165" s="740">
        <v>341787</v>
      </c>
      <c r="M165" s="737">
        <v>1</v>
      </c>
      <c r="N165" s="737">
        <v>177</v>
      </c>
      <c r="O165" s="740">
        <v>2368</v>
      </c>
      <c r="P165" s="740">
        <v>419136</v>
      </c>
      <c r="Q165" s="753">
        <v>1.22630761263594</v>
      </c>
      <c r="R165" s="741">
        <v>177</v>
      </c>
    </row>
    <row r="166" spans="1:18" ht="14.4" customHeight="1" x14ac:dyDescent="0.3">
      <c r="A166" s="736" t="s">
        <v>5245</v>
      </c>
      <c r="B166" s="737" t="s">
        <v>5246</v>
      </c>
      <c r="C166" s="737" t="s">
        <v>566</v>
      </c>
      <c r="D166" s="737" t="s">
        <v>5469</v>
      </c>
      <c r="E166" s="737" t="s">
        <v>5484</v>
      </c>
      <c r="F166" s="737" t="s">
        <v>5485</v>
      </c>
      <c r="G166" s="740">
        <v>660</v>
      </c>
      <c r="H166" s="740">
        <v>0</v>
      </c>
      <c r="I166" s="737"/>
      <c r="J166" s="737">
        <v>0</v>
      </c>
      <c r="K166" s="740">
        <v>740</v>
      </c>
      <c r="L166" s="740">
        <v>0</v>
      </c>
      <c r="M166" s="737"/>
      <c r="N166" s="737">
        <v>0</v>
      </c>
      <c r="O166" s="740">
        <v>700</v>
      </c>
      <c r="P166" s="740">
        <v>0</v>
      </c>
      <c r="Q166" s="753"/>
      <c r="R166" s="741">
        <v>0</v>
      </c>
    </row>
    <row r="167" spans="1:18" ht="14.4" customHeight="1" x14ac:dyDescent="0.3">
      <c r="A167" s="736" t="s">
        <v>5245</v>
      </c>
      <c r="B167" s="737" t="s">
        <v>5246</v>
      </c>
      <c r="C167" s="737" t="s">
        <v>566</v>
      </c>
      <c r="D167" s="737" t="s">
        <v>5469</v>
      </c>
      <c r="E167" s="737" t="s">
        <v>5486</v>
      </c>
      <c r="F167" s="737" t="s">
        <v>5487</v>
      </c>
      <c r="G167" s="740">
        <v>1331</v>
      </c>
      <c r="H167" s="740">
        <v>141086</v>
      </c>
      <c r="I167" s="737">
        <v>0.84381578947368419</v>
      </c>
      <c r="J167" s="737">
        <v>106</v>
      </c>
      <c r="K167" s="740">
        <v>1520</v>
      </c>
      <c r="L167" s="740">
        <v>167200</v>
      </c>
      <c r="M167" s="737">
        <v>1</v>
      </c>
      <c r="N167" s="737">
        <v>110</v>
      </c>
      <c r="O167" s="740">
        <v>1787</v>
      </c>
      <c r="P167" s="740">
        <v>434241</v>
      </c>
      <c r="Q167" s="753">
        <v>2.5971351674641148</v>
      </c>
      <c r="R167" s="741">
        <v>243</v>
      </c>
    </row>
    <row r="168" spans="1:18" ht="14.4" customHeight="1" x14ac:dyDescent="0.3">
      <c r="A168" s="736" t="s">
        <v>5245</v>
      </c>
      <c r="B168" s="737" t="s">
        <v>5246</v>
      </c>
      <c r="C168" s="737" t="s">
        <v>566</v>
      </c>
      <c r="D168" s="737" t="s">
        <v>5469</v>
      </c>
      <c r="E168" s="737" t="s">
        <v>5488</v>
      </c>
      <c r="F168" s="737" t="s">
        <v>5489</v>
      </c>
      <c r="G168" s="740">
        <v>2799</v>
      </c>
      <c r="H168" s="740">
        <v>0</v>
      </c>
      <c r="I168" s="737">
        <v>0</v>
      </c>
      <c r="J168" s="737">
        <v>0</v>
      </c>
      <c r="K168" s="740">
        <v>2108</v>
      </c>
      <c r="L168" s="740">
        <v>70266.590000000011</v>
      </c>
      <c r="M168" s="737">
        <v>1</v>
      </c>
      <c r="N168" s="737">
        <v>33.333296963946871</v>
      </c>
      <c r="O168" s="740">
        <v>3668</v>
      </c>
      <c r="P168" s="740">
        <v>122266.45000000008</v>
      </c>
      <c r="Q168" s="753">
        <v>1.7400367656947642</v>
      </c>
      <c r="R168" s="741">
        <v>33.333274263904059</v>
      </c>
    </row>
    <row r="169" spans="1:18" ht="14.4" customHeight="1" x14ac:dyDescent="0.3">
      <c r="A169" s="736" t="s">
        <v>5245</v>
      </c>
      <c r="B169" s="737" t="s">
        <v>5246</v>
      </c>
      <c r="C169" s="737" t="s">
        <v>566</v>
      </c>
      <c r="D169" s="737" t="s">
        <v>5469</v>
      </c>
      <c r="E169" s="737" t="s">
        <v>5490</v>
      </c>
      <c r="F169" s="737" t="s">
        <v>5491</v>
      </c>
      <c r="G169" s="740">
        <v>694</v>
      </c>
      <c r="H169" s="740">
        <v>24984</v>
      </c>
      <c r="I169" s="737">
        <v>0.37555241559690949</v>
      </c>
      <c r="J169" s="737">
        <v>36</v>
      </c>
      <c r="K169" s="740">
        <v>1798</v>
      </c>
      <c r="L169" s="740">
        <v>66526</v>
      </c>
      <c r="M169" s="737">
        <v>1</v>
      </c>
      <c r="N169" s="737">
        <v>37</v>
      </c>
      <c r="O169" s="740">
        <v>1990</v>
      </c>
      <c r="P169" s="740">
        <v>73630</v>
      </c>
      <c r="Q169" s="753">
        <v>1.1067853170189099</v>
      </c>
      <c r="R169" s="741">
        <v>37</v>
      </c>
    </row>
    <row r="170" spans="1:18" ht="14.4" customHeight="1" x14ac:dyDescent="0.3">
      <c r="A170" s="736" t="s">
        <v>5245</v>
      </c>
      <c r="B170" s="737" t="s">
        <v>5246</v>
      </c>
      <c r="C170" s="737" t="s">
        <v>566</v>
      </c>
      <c r="D170" s="737" t="s">
        <v>5469</v>
      </c>
      <c r="E170" s="737" t="s">
        <v>5492</v>
      </c>
      <c r="F170" s="737" t="s">
        <v>5493</v>
      </c>
      <c r="G170" s="740">
        <v>1</v>
      </c>
      <c r="H170" s="740">
        <v>82</v>
      </c>
      <c r="I170" s="737">
        <v>0.23837209302325582</v>
      </c>
      <c r="J170" s="737">
        <v>82</v>
      </c>
      <c r="K170" s="740">
        <v>4</v>
      </c>
      <c r="L170" s="740">
        <v>344</v>
      </c>
      <c r="M170" s="737">
        <v>1</v>
      </c>
      <c r="N170" s="737">
        <v>86</v>
      </c>
      <c r="O170" s="740">
        <v>16</v>
      </c>
      <c r="P170" s="740">
        <v>1376</v>
      </c>
      <c r="Q170" s="753">
        <v>4</v>
      </c>
      <c r="R170" s="741">
        <v>86</v>
      </c>
    </row>
    <row r="171" spans="1:18" ht="14.4" customHeight="1" x14ac:dyDescent="0.3">
      <c r="A171" s="736" t="s">
        <v>5245</v>
      </c>
      <c r="B171" s="737" t="s">
        <v>5246</v>
      </c>
      <c r="C171" s="737" t="s">
        <v>566</v>
      </c>
      <c r="D171" s="737" t="s">
        <v>5469</v>
      </c>
      <c r="E171" s="737" t="s">
        <v>5494</v>
      </c>
      <c r="F171" s="737" t="s">
        <v>5495</v>
      </c>
      <c r="G171" s="740">
        <v>405</v>
      </c>
      <c r="H171" s="740">
        <v>12555</v>
      </c>
      <c r="I171" s="737">
        <v>0.72521950092421439</v>
      </c>
      <c r="J171" s="737">
        <v>31</v>
      </c>
      <c r="K171" s="740">
        <v>541</v>
      </c>
      <c r="L171" s="740">
        <v>17312</v>
      </c>
      <c r="M171" s="737">
        <v>1</v>
      </c>
      <c r="N171" s="737">
        <v>32</v>
      </c>
      <c r="O171" s="740">
        <v>603</v>
      </c>
      <c r="P171" s="740">
        <v>19296</v>
      </c>
      <c r="Q171" s="753">
        <v>1.1146025878003696</v>
      </c>
      <c r="R171" s="741">
        <v>32</v>
      </c>
    </row>
    <row r="172" spans="1:18" ht="14.4" customHeight="1" x14ac:dyDescent="0.3">
      <c r="A172" s="736" t="s">
        <v>5245</v>
      </c>
      <c r="B172" s="737" t="s">
        <v>5246</v>
      </c>
      <c r="C172" s="737" t="s">
        <v>566</v>
      </c>
      <c r="D172" s="737" t="s">
        <v>5469</v>
      </c>
      <c r="E172" s="737" t="s">
        <v>5496</v>
      </c>
      <c r="F172" s="737" t="s">
        <v>5497</v>
      </c>
      <c r="G172" s="740"/>
      <c r="H172" s="740"/>
      <c r="I172" s="737"/>
      <c r="J172" s="737"/>
      <c r="K172" s="740"/>
      <c r="L172" s="740"/>
      <c r="M172" s="737"/>
      <c r="N172" s="737"/>
      <c r="O172" s="740">
        <v>1</v>
      </c>
      <c r="P172" s="740">
        <v>0</v>
      </c>
      <c r="Q172" s="753"/>
      <c r="R172" s="741">
        <v>0</v>
      </c>
    </row>
    <row r="173" spans="1:18" ht="14.4" customHeight="1" x14ac:dyDescent="0.3">
      <c r="A173" s="736" t="s">
        <v>5245</v>
      </c>
      <c r="B173" s="737" t="s">
        <v>5246</v>
      </c>
      <c r="C173" s="737" t="s">
        <v>566</v>
      </c>
      <c r="D173" s="737" t="s">
        <v>5469</v>
      </c>
      <c r="E173" s="737" t="s">
        <v>5498</v>
      </c>
      <c r="F173" s="737" t="s">
        <v>5499</v>
      </c>
      <c r="G173" s="740">
        <v>509</v>
      </c>
      <c r="H173" s="740">
        <v>65661</v>
      </c>
      <c r="I173" s="737">
        <v>0.60608102494992477</v>
      </c>
      <c r="J173" s="737">
        <v>129</v>
      </c>
      <c r="K173" s="740">
        <v>827</v>
      </c>
      <c r="L173" s="740">
        <v>108337</v>
      </c>
      <c r="M173" s="737">
        <v>1</v>
      </c>
      <c r="N173" s="737">
        <v>131</v>
      </c>
      <c r="O173" s="740">
        <v>785</v>
      </c>
      <c r="P173" s="740">
        <v>103620</v>
      </c>
      <c r="Q173" s="753">
        <v>0.95645993520219319</v>
      </c>
      <c r="R173" s="741">
        <v>132</v>
      </c>
    </row>
    <row r="174" spans="1:18" ht="14.4" customHeight="1" x14ac:dyDescent="0.3">
      <c r="A174" s="736" t="s">
        <v>5245</v>
      </c>
      <c r="B174" s="737" t="s">
        <v>5246</v>
      </c>
      <c r="C174" s="737" t="s">
        <v>566</v>
      </c>
      <c r="D174" s="737" t="s">
        <v>5469</v>
      </c>
      <c r="E174" s="737" t="s">
        <v>2553</v>
      </c>
      <c r="F174" s="737" t="s">
        <v>5500</v>
      </c>
      <c r="G174" s="740"/>
      <c r="H174" s="740"/>
      <c r="I174" s="737"/>
      <c r="J174" s="737"/>
      <c r="K174" s="740"/>
      <c r="L174" s="740"/>
      <c r="M174" s="737"/>
      <c r="N174" s="737"/>
      <c r="O174" s="740">
        <v>1</v>
      </c>
      <c r="P174" s="740">
        <v>0</v>
      </c>
      <c r="Q174" s="753"/>
      <c r="R174" s="741">
        <v>0</v>
      </c>
    </row>
    <row r="175" spans="1:18" ht="14.4" customHeight="1" x14ac:dyDescent="0.3">
      <c r="A175" s="736" t="s">
        <v>5245</v>
      </c>
      <c r="B175" s="737" t="s">
        <v>5246</v>
      </c>
      <c r="C175" s="737" t="s">
        <v>566</v>
      </c>
      <c r="D175" s="737" t="s">
        <v>5469</v>
      </c>
      <c r="E175" s="737" t="s">
        <v>5501</v>
      </c>
      <c r="F175" s="737" t="s">
        <v>5502</v>
      </c>
      <c r="G175" s="740">
        <v>960</v>
      </c>
      <c r="H175" s="740">
        <v>317760</v>
      </c>
      <c r="I175" s="737">
        <v>0.74989734222562054</v>
      </c>
      <c r="J175" s="737">
        <v>331</v>
      </c>
      <c r="K175" s="740">
        <v>1197</v>
      </c>
      <c r="L175" s="740">
        <v>423738</v>
      </c>
      <c r="M175" s="737">
        <v>1</v>
      </c>
      <c r="N175" s="737">
        <v>354</v>
      </c>
      <c r="O175" s="740">
        <v>1128</v>
      </c>
      <c r="P175" s="740">
        <v>400440</v>
      </c>
      <c r="Q175" s="753">
        <v>0.94501791201166763</v>
      </c>
      <c r="R175" s="741">
        <v>355</v>
      </c>
    </row>
    <row r="176" spans="1:18" ht="14.4" customHeight="1" x14ac:dyDescent="0.3">
      <c r="A176" s="736" t="s">
        <v>5245</v>
      </c>
      <c r="B176" s="737" t="s">
        <v>5246</v>
      </c>
      <c r="C176" s="737" t="s">
        <v>566</v>
      </c>
      <c r="D176" s="737" t="s">
        <v>5469</v>
      </c>
      <c r="E176" s="737" t="s">
        <v>5503</v>
      </c>
      <c r="F176" s="737" t="s">
        <v>5504</v>
      </c>
      <c r="G176" s="740">
        <v>385</v>
      </c>
      <c r="H176" s="740">
        <v>21945</v>
      </c>
      <c r="I176" s="737">
        <v>0.76532747436702242</v>
      </c>
      <c r="J176" s="737">
        <v>57</v>
      </c>
      <c r="K176" s="740">
        <v>486</v>
      </c>
      <c r="L176" s="740">
        <v>28674</v>
      </c>
      <c r="M176" s="737">
        <v>1</v>
      </c>
      <c r="N176" s="737">
        <v>59</v>
      </c>
      <c r="O176" s="740">
        <v>504</v>
      </c>
      <c r="P176" s="740">
        <v>29736</v>
      </c>
      <c r="Q176" s="753">
        <v>1.037037037037037</v>
      </c>
      <c r="R176" s="741">
        <v>59</v>
      </c>
    </row>
    <row r="177" spans="1:18" ht="14.4" customHeight="1" x14ac:dyDescent="0.3">
      <c r="A177" s="736" t="s">
        <v>5245</v>
      </c>
      <c r="B177" s="737" t="s">
        <v>5246</v>
      </c>
      <c r="C177" s="737" t="s">
        <v>566</v>
      </c>
      <c r="D177" s="737" t="s">
        <v>5469</v>
      </c>
      <c r="E177" s="737" t="s">
        <v>5505</v>
      </c>
      <c r="F177" s="737" t="s">
        <v>5506</v>
      </c>
      <c r="G177" s="740">
        <v>143</v>
      </c>
      <c r="H177" s="740">
        <v>93379</v>
      </c>
      <c r="I177" s="737">
        <v>0.9723231671126753</v>
      </c>
      <c r="J177" s="737">
        <v>653</v>
      </c>
      <c r="K177" s="740">
        <v>137</v>
      </c>
      <c r="L177" s="740">
        <v>96037</v>
      </c>
      <c r="M177" s="737">
        <v>1</v>
      </c>
      <c r="N177" s="737">
        <v>701</v>
      </c>
      <c r="O177" s="740">
        <v>187</v>
      </c>
      <c r="P177" s="740">
        <v>131087</v>
      </c>
      <c r="Q177" s="753">
        <v>1.364963503649635</v>
      </c>
      <c r="R177" s="741">
        <v>701</v>
      </c>
    </row>
    <row r="178" spans="1:18" ht="14.4" customHeight="1" x14ac:dyDescent="0.3">
      <c r="A178" s="736" t="s">
        <v>5245</v>
      </c>
      <c r="B178" s="737" t="s">
        <v>5246</v>
      </c>
      <c r="C178" s="737" t="s">
        <v>566</v>
      </c>
      <c r="D178" s="737" t="s">
        <v>5469</v>
      </c>
      <c r="E178" s="737" t="s">
        <v>5507</v>
      </c>
      <c r="F178" s="737" t="s">
        <v>5508</v>
      </c>
      <c r="G178" s="740"/>
      <c r="H178" s="740"/>
      <c r="I178" s="737"/>
      <c r="J178" s="737"/>
      <c r="K178" s="740">
        <v>3</v>
      </c>
      <c r="L178" s="740">
        <v>177</v>
      </c>
      <c r="M178" s="737">
        <v>1</v>
      </c>
      <c r="N178" s="737">
        <v>59</v>
      </c>
      <c r="O178" s="740">
        <v>1</v>
      </c>
      <c r="P178" s="740">
        <v>59</v>
      </c>
      <c r="Q178" s="753">
        <v>0.33333333333333331</v>
      </c>
      <c r="R178" s="741">
        <v>59</v>
      </c>
    </row>
    <row r="179" spans="1:18" ht="14.4" customHeight="1" x14ac:dyDescent="0.3">
      <c r="A179" s="736" t="s">
        <v>5245</v>
      </c>
      <c r="B179" s="737" t="s">
        <v>5246</v>
      </c>
      <c r="C179" s="737" t="s">
        <v>566</v>
      </c>
      <c r="D179" s="737" t="s">
        <v>5469</v>
      </c>
      <c r="E179" s="737" t="s">
        <v>5509</v>
      </c>
      <c r="F179" s="737" t="s">
        <v>5510</v>
      </c>
      <c r="G179" s="740">
        <v>36</v>
      </c>
      <c r="H179" s="740">
        <v>4104</v>
      </c>
      <c r="I179" s="737">
        <v>0.64691046658259777</v>
      </c>
      <c r="J179" s="737">
        <v>114</v>
      </c>
      <c r="K179" s="740">
        <v>52</v>
      </c>
      <c r="L179" s="740">
        <v>6344</v>
      </c>
      <c r="M179" s="737">
        <v>1</v>
      </c>
      <c r="N179" s="737">
        <v>122</v>
      </c>
      <c r="O179" s="740">
        <v>39</v>
      </c>
      <c r="P179" s="740">
        <v>4524</v>
      </c>
      <c r="Q179" s="753">
        <v>0.71311475409836067</v>
      </c>
      <c r="R179" s="741">
        <v>116</v>
      </c>
    </row>
    <row r="180" spans="1:18" ht="14.4" customHeight="1" x14ac:dyDescent="0.3">
      <c r="A180" s="736" t="s">
        <v>5245</v>
      </c>
      <c r="B180" s="737" t="s">
        <v>5246</v>
      </c>
      <c r="C180" s="737" t="s">
        <v>5511</v>
      </c>
      <c r="D180" s="737" t="s">
        <v>5247</v>
      </c>
      <c r="E180" s="737" t="s">
        <v>5270</v>
      </c>
      <c r="F180" s="737" t="s">
        <v>5512</v>
      </c>
      <c r="G180" s="740">
        <v>2.1316282072803006E-14</v>
      </c>
      <c r="H180" s="740">
        <v>1.4551915228366852E-10</v>
      </c>
      <c r="I180" s="737">
        <v>0.625</v>
      </c>
      <c r="J180" s="737">
        <v>6826.666666666667</v>
      </c>
      <c r="K180" s="740">
        <v>1.4210854715202004E-14</v>
      </c>
      <c r="L180" s="740">
        <v>2.3283064365386963E-10</v>
      </c>
      <c r="M180" s="737">
        <v>1</v>
      </c>
      <c r="N180" s="737">
        <v>16384</v>
      </c>
      <c r="O180" s="740">
        <v>-1.4210854715202004E-14</v>
      </c>
      <c r="P180" s="740">
        <v>4.0745362639427185E-10</v>
      </c>
      <c r="Q180" s="753">
        <v>1.75</v>
      </c>
      <c r="R180" s="741">
        <v>-28672</v>
      </c>
    </row>
    <row r="181" spans="1:18" ht="14.4" customHeight="1" x14ac:dyDescent="0.3">
      <c r="A181" s="736" t="s">
        <v>5245</v>
      </c>
      <c r="B181" s="737" t="s">
        <v>5246</v>
      </c>
      <c r="C181" s="737" t="s">
        <v>5511</v>
      </c>
      <c r="D181" s="737" t="s">
        <v>5247</v>
      </c>
      <c r="E181" s="737" t="s">
        <v>5271</v>
      </c>
      <c r="F181" s="737" t="s">
        <v>5272</v>
      </c>
      <c r="G181" s="740">
        <v>0</v>
      </c>
      <c r="H181" s="740">
        <v>0</v>
      </c>
      <c r="I181" s="737"/>
      <c r="J181" s="737"/>
      <c r="K181" s="740">
        <v>0</v>
      </c>
      <c r="L181" s="740">
        <v>0</v>
      </c>
      <c r="M181" s="737"/>
      <c r="N181" s="737"/>
      <c r="O181" s="740">
        <v>0</v>
      </c>
      <c r="P181" s="740">
        <v>2.9103830456733704E-11</v>
      </c>
      <c r="Q181" s="753"/>
      <c r="R181" s="741"/>
    </row>
    <row r="182" spans="1:18" ht="14.4" customHeight="1" x14ac:dyDescent="0.3">
      <c r="A182" s="736" t="s">
        <v>5245</v>
      </c>
      <c r="B182" s="737" t="s">
        <v>5246</v>
      </c>
      <c r="C182" s="737" t="s">
        <v>5511</v>
      </c>
      <c r="D182" s="737" t="s">
        <v>5247</v>
      </c>
      <c r="E182" s="737" t="s">
        <v>5273</v>
      </c>
      <c r="F182" s="737" t="s">
        <v>5272</v>
      </c>
      <c r="G182" s="740">
        <v>0</v>
      </c>
      <c r="H182" s="740">
        <v>-1.1641532182693481E-10</v>
      </c>
      <c r="I182" s="737"/>
      <c r="J182" s="737"/>
      <c r="K182" s="740">
        <v>0</v>
      </c>
      <c r="L182" s="740">
        <v>0</v>
      </c>
      <c r="M182" s="737"/>
      <c r="N182" s="737"/>
      <c r="O182" s="740">
        <v>0</v>
      </c>
      <c r="P182" s="740">
        <v>-5.8207660913467407E-11</v>
      </c>
      <c r="Q182" s="753"/>
      <c r="R182" s="741"/>
    </row>
    <row r="183" spans="1:18" ht="14.4" customHeight="1" x14ac:dyDescent="0.3">
      <c r="A183" s="736" t="s">
        <v>5245</v>
      </c>
      <c r="B183" s="737" t="s">
        <v>5246</v>
      </c>
      <c r="C183" s="737" t="s">
        <v>5511</v>
      </c>
      <c r="D183" s="737" t="s">
        <v>5247</v>
      </c>
      <c r="E183" s="737" t="s">
        <v>5274</v>
      </c>
      <c r="F183" s="737" t="s">
        <v>5272</v>
      </c>
      <c r="G183" s="740">
        <v>0</v>
      </c>
      <c r="H183" s="740">
        <v>3.7834979593753815E-10</v>
      </c>
      <c r="I183" s="737">
        <v>1.625</v>
      </c>
      <c r="J183" s="737"/>
      <c r="K183" s="740">
        <v>0</v>
      </c>
      <c r="L183" s="740">
        <v>2.3283064365386963E-10</v>
      </c>
      <c r="M183" s="737">
        <v>1</v>
      </c>
      <c r="N183" s="737"/>
      <c r="O183" s="740">
        <v>0</v>
      </c>
      <c r="P183" s="740">
        <v>-1.4551915228366852E-10</v>
      </c>
      <c r="Q183" s="753">
        <v>-0.625</v>
      </c>
      <c r="R183" s="741"/>
    </row>
    <row r="184" spans="1:18" ht="14.4" customHeight="1" x14ac:dyDescent="0.3">
      <c r="A184" s="736" t="s">
        <v>5245</v>
      </c>
      <c r="B184" s="737" t="s">
        <v>5246</v>
      </c>
      <c r="C184" s="737" t="s">
        <v>5511</v>
      </c>
      <c r="D184" s="737" t="s">
        <v>5247</v>
      </c>
      <c r="E184" s="737" t="s">
        <v>5275</v>
      </c>
      <c r="F184" s="737" t="s">
        <v>5513</v>
      </c>
      <c r="G184" s="740">
        <v>0</v>
      </c>
      <c r="H184" s="740">
        <v>0</v>
      </c>
      <c r="I184" s="737">
        <v>0</v>
      </c>
      <c r="J184" s="737"/>
      <c r="K184" s="740">
        <v>0</v>
      </c>
      <c r="L184" s="740">
        <v>2.9103830456733704E-11</v>
      </c>
      <c r="M184" s="737">
        <v>1</v>
      </c>
      <c r="N184" s="737"/>
      <c r="O184" s="740">
        <v>0</v>
      </c>
      <c r="P184" s="740">
        <v>-1.4551915228366852E-11</v>
      </c>
      <c r="Q184" s="753">
        <v>-0.5</v>
      </c>
      <c r="R184" s="741"/>
    </row>
    <row r="185" spans="1:18" ht="14.4" customHeight="1" x14ac:dyDescent="0.3">
      <c r="A185" s="736" t="s">
        <v>5245</v>
      </c>
      <c r="B185" s="737" t="s">
        <v>5246</v>
      </c>
      <c r="C185" s="737" t="s">
        <v>5511</v>
      </c>
      <c r="D185" s="737" t="s">
        <v>5247</v>
      </c>
      <c r="E185" s="737" t="s">
        <v>5279</v>
      </c>
      <c r="F185" s="737" t="s">
        <v>5280</v>
      </c>
      <c r="G185" s="740">
        <v>0</v>
      </c>
      <c r="H185" s="740">
        <v>-4.6566128730773926E-10</v>
      </c>
      <c r="I185" s="737">
        <v>-0.5714285714285714</v>
      </c>
      <c r="J185" s="737"/>
      <c r="K185" s="740">
        <v>0</v>
      </c>
      <c r="L185" s="740">
        <v>8.149072527885437E-10</v>
      </c>
      <c r="M185" s="737">
        <v>1</v>
      </c>
      <c r="N185" s="737"/>
      <c r="O185" s="740">
        <v>0</v>
      </c>
      <c r="P185" s="740">
        <v>-4.0745362639427185E-10</v>
      </c>
      <c r="Q185" s="753">
        <v>-0.5</v>
      </c>
      <c r="R185" s="741"/>
    </row>
    <row r="186" spans="1:18" ht="14.4" customHeight="1" x14ac:dyDescent="0.3">
      <c r="A186" s="736" t="s">
        <v>5245</v>
      </c>
      <c r="B186" s="737" t="s">
        <v>5246</v>
      </c>
      <c r="C186" s="737" t="s">
        <v>5511</v>
      </c>
      <c r="D186" s="737" t="s">
        <v>5247</v>
      </c>
      <c r="E186" s="737" t="s">
        <v>5286</v>
      </c>
      <c r="F186" s="737" t="s">
        <v>5280</v>
      </c>
      <c r="G186" s="740">
        <v>0</v>
      </c>
      <c r="H186" s="740">
        <v>2.3283064365386963E-10</v>
      </c>
      <c r="I186" s="737">
        <v>2.6666666666666665</v>
      </c>
      <c r="J186" s="737"/>
      <c r="K186" s="740">
        <v>0</v>
      </c>
      <c r="L186" s="740">
        <v>8.7311491370201111E-11</v>
      </c>
      <c r="M186" s="737">
        <v>1</v>
      </c>
      <c r="N186" s="737"/>
      <c r="O186" s="740">
        <v>0</v>
      </c>
      <c r="P186" s="740">
        <v>-1.7462298274040222E-10</v>
      </c>
      <c r="Q186" s="753">
        <v>-2</v>
      </c>
      <c r="R186" s="741"/>
    </row>
    <row r="187" spans="1:18" ht="14.4" customHeight="1" x14ac:dyDescent="0.3">
      <c r="A187" s="736" t="s">
        <v>5245</v>
      </c>
      <c r="B187" s="737" t="s">
        <v>5246</v>
      </c>
      <c r="C187" s="737" t="s">
        <v>5511</v>
      </c>
      <c r="D187" s="737" t="s">
        <v>5247</v>
      </c>
      <c r="E187" s="737" t="s">
        <v>5287</v>
      </c>
      <c r="F187" s="737" t="s">
        <v>5514</v>
      </c>
      <c r="G187" s="740">
        <v>0</v>
      </c>
      <c r="H187" s="740">
        <v>-1.4551915228366852E-11</v>
      </c>
      <c r="I187" s="737">
        <v>2</v>
      </c>
      <c r="J187" s="737"/>
      <c r="K187" s="740">
        <v>-4.4408920985006262E-16</v>
      </c>
      <c r="L187" s="740">
        <v>-7.2759576141834259E-12</v>
      </c>
      <c r="M187" s="737">
        <v>1</v>
      </c>
      <c r="N187" s="737">
        <v>16384</v>
      </c>
      <c r="O187" s="740"/>
      <c r="P187" s="740"/>
      <c r="Q187" s="753"/>
      <c r="R187" s="741"/>
    </row>
    <row r="188" spans="1:18" ht="14.4" customHeight="1" x14ac:dyDescent="0.3">
      <c r="A188" s="736" t="s">
        <v>5245</v>
      </c>
      <c r="B188" s="737" t="s">
        <v>5246</v>
      </c>
      <c r="C188" s="737" t="s">
        <v>5511</v>
      </c>
      <c r="D188" s="737" t="s">
        <v>5247</v>
      </c>
      <c r="E188" s="737" t="s">
        <v>5288</v>
      </c>
      <c r="F188" s="737" t="s">
        <v>5514</v>
      </c>
      <c r="G188" s="740">
        <v>4.4408920985006262E-15</v>
      </c>
      <c r="H188" s="740">
        <v>1.0186340659856796E-10</v>
      </c>
      <c r="I188" s="737"/>
      <c r="J188" s="737">
        <v>22937.599999999999</v>
      </c>
      <c r="K188" s="740">
        <v>4.4408920985006262E-16</v>
      </c>
      <c r="L188" s="740">
        <v>0</v>
      </c>
      <c r="M188" s="737"/>
      <c r="N188" s="737">
        <v>0</v>
      </c>
      <c r="O188" s="740">
        <v>0</v>
      </c>
      <c r="P188" s="740">
        <v>0</v>
      </c>
      <c r="Q188" s="753"/>
      <c r="R188" s="741"/>
    </row>
    <row r="189" spans="1:18" ht="14.4" customHeight="1" x14ac:dyDescent="0.3">
      <c r="A189" s="736" t="s">
        <v>5245</v>
      </c>
      <c r="B189" s="737" t="s">
        <v>5246</v>
      </c>
      <c r="C189" s="737" t="s">
        <v>5511</v>
      </c>
      <c r="D189" s="737" t="s">
        <v>5247</v>
      </c>
      <c r="E189" s="737" t="s">
        <v>5289</v>
      </c>
      <c r="F189" s="737" t="s">
        <v>5515</v>
      </c>
      <c r="G189" s="740">
        <v>-2.8421709430404007E-14</v>
      </c>
      <c r="H189" s="740">
        <v>4.6566128730773926E-10</v>
      </c>
      <c r="I189" s="737">
        <v>-2.56</v>
      </c>
      <c r="J189" s="737">
        <v>-16384</v>
      </c>
      <c r="K189" s="740">
        <v>3.6859404417555197E-14</v>
      </c>
      <c r="L189" s="740">
        <v>-1.8189894035458565E-10</v>
      </c>
      <c r="M189" s="737">
        <v>1</v>
      </c>
      <c r="N189" s="737">
        <v>-4934.939759036145</v>
      </c>
      <c r="O189" s="740">
        <v>8.5265128291212022E-14</v>
      </c>
      <c r="P189" s="740">
        <v>2.3283064365386963E-10</v>
      </c>
      <c r="Q189" s="753">
        <v>-1.28</v>
      </c>
      <c r="R189" s="741">
        <v>2730.6666666666665</v>
      </c>
    </row>
    <row r="190" spans="1:18" ht="14.4" customHeight="1" x14ac:dyDescent="0.3">
      <c r="A190" s="736" t="s">
        <v>5245</v>
      </c>
      <c r="B190" s="737" t="s">
        <v>5246</v>
      </c>
      <c r="C190" s="737" t="s">
        <v>5511</v>
      </c>
      <c r="D190" s="737" t="s">
        <v>5247</v>
      </c>
      <c r="E190" s="737" t="s">
        <v>5290</v>
      </c>
      <c r="F190" s="737" t="s">
        <v>5516</v>
      </c>
      <c r="G190" s="740">
        <v>7.1054273576010019E-15</v>
      </c>
      <c r="H190" s="740">
        <v>1.1641532182693481E-10</v>
      </c>
      <c r="I190" s="737">
        <v>2.6666666666666665</v>
      </c>
      <c r="J190" s="737">
        <v>16384</v>
      </c>
      <c r="K190" s="740">
        <v>-5.3290705182007514E-15</v>
      </c>
      <c r="L190" s="740">
        <v>4.3655745685100555E-11</v>
      </c>
      <c r="M190" s="737">
        <v>1</v>
      </c>
      <c r="N190" s="737">
        <v>-8192</v>
      </c>
      <c r="O190" s="740">
        <v>1.4210854715202004E-14</v>
      </c>
      <c r="P190" s="740">
        <v>1.0186340659856796E-10</v>
      </c>
      <c r="Q190" s="753">
        <v>2.3333333333333335</v>
      </c>
      <c r="R190" s="741">
        <v>7168</v>
      </c>
    </row>
    <row r="191" spans="1:18" ht="14.4" customHeight="1" x14ac:dyDescent="0.3">
      <c r="A191" s="736" t="s">
        <v>5245</v>
      </c>
      <c r="B191" s="737" t="s">
        <v>5246</v>
      </c>
      <c r="C191" s="737" t="s">
        <v>5511</v>
      </c>
      <c r="D191" s="737" t="s">
        <v>5247</v>
      </c>
      <c r="E191" s="737" t="s">
        <v>5332</v>
      </c>
      <c r="F191" s="737" t="s">
        <v>5517</v>
      </c>
      <c r="G191" s="740"/>
      <c r="H191" s="740"/>
      <c r="I191" s="737"/>
      <c r="J191" s="737"/>
      <c r="K191" s="740">
        <v>0</v>
      </c>
      <c r="L191" s="740">
        <v>0</v>
      </c>
      <c r="M191" s="737"/>
      <c r="N191" s="737"/>
      <c r="O191" s="740">
        <v>0</v>
      </c>
      <c r="P191" s="740">
        <v>0</v>
      </c>
      <c r="Q191" s="753"/>
      <c r="R191" s="741"/>
    </row>
    <row r="192" spans="1:18" ht="14.4" customHeight="1" x14ac:dyDescent="0.3">
      <c r="A192" s="736" t="s">
        <v>5245</v>
      </c>
      <c r="B192" s="737" t="s">
        <v>5246</v>
      </c>
      <c r="C192" s="737" t="s">
        <v>5511</v>
      </c>
      <c r="D192" s="737" t="s">
        <v>5247</v>
      </c>
      <c r="E192" s="737" t="s">
        <v>5333</v>
      </c>
      <c r="F192" s="737" t="s">
        <v>5517</v>
      </c>
      <c r="G192" s="740">
        <v>0</v>
      </c>
      <c r="H192" s="740">
        <v>0</v>
      </c>
      <c r="I192" s="737"/>
      <c r="J192" s="737"/>
      <c r="K192" s="740">
        <v>0</v>
      </c>
      <c r="L192" s="740">
        <v>0</v>
      </c>
      <c r="M192" s="737"/>
      <c r="N192" s="737"/>
      <c r="O192" s="740">
        <v>0</v>
      </c>
      <c r="P192" s="740">
        <v>0</v>
      </c>
      <c r="Q192" s="753"/>
      <c r="R192" s="741"/>
    </row>
    <row r="193" spans="1:18" ht="14.4" customHeight="1" x14ac:dyDescent="0.3">
      <c r="A193" s="736" t="s">
        <v>5245</v>
      </c>
      <c r="B193" s="737" t="s">
        <v>5246</v>
      </c>
      <c r="C193" s="737" t="s">
        <v>5511</v>
      </c>
      <c r="D193" s="737" t="s">
        <v>5247</v>
      </c>
      <c r="E193" s="737" t="s">
        <v>5334</v>
      </c>
      <c r="F193" s="737" t="s">
        <v>5335</v>
      </c>
      <c r="G193" s="740">
        <v>0</v>
      </c>
      <c r="H193" s="740">
        <v>0</v>
      </c>
      <c r="I193" s="737"/>
      <c r="J193" s="737"/>
      <c r="K193" s="740"/>
      <c r="L193" s="740"/>
      <c r="M193" s="737"/>
      <c r="N193" s="737"/>
      <c r="O193" s="740"/>
      <c r="P193" s="740"/>
      <c r="Q193" s="753"/>
      <c r="R193" s="741"/>
    </row>
    <row r="194" spans="1:18" ht="14.4" customHeight="1" x14ac:dyDescent="0.3">
      <c r="A194" s="736" t="s">
        <v>5245</v>
      </c>
      <c r="B194" s="737" t="s">
        <v>5246</v>
      </c>
      <c r="C194" s="737" t="s">
        <v>5511</v>
      </c>
      <c r="D194" s="737" t="s">
        <v>5247</v>
      </c>
      <c r="E194" s="737" t="s">
        <v>5336</v>
      </c>
      <c r="F194" s="737" t="s">
        <v>5335</v>
      </c>
      <c r="G194" s="740">
        <v>0</v>
      </c>
      <c r="H194" s="740">
        <v>0</v>
      </c>
      <c r="I194" s="737"/>
      <c r="J194" s="737"/>
      <c r="K194" s="740"/>
      <c r="L194" s="740"/>
      <c r="M194" s="737"/>
      <c r="N194" s="737"/>
      <c r="O194" s="740"/>
      <c r="P194" s="740"/>
      <c r="Q194" s="753"/>
      <c r="R194" s="741"/>
    </row>
    <row r="195" spans="1:18" ht="14.4" customHeight="1" x14ac:dyDescent="0.3">
      <c r="A195" s="736" t="s">
        <v>5245</v>
      </c>
      <c r="B195" s="737" t="s">
        <v>5246</v>
      </c>
      <c r="C195" s="737" t="s">
        <v>5511</v>
      </c>
      <c r="D195" s="737" t="s">
        <v>5247</v>
      </c>
      <c r="E195" s="737" t="s">
        <v>5354</v>
      </c>
      <c r="F195" s="737" t="s">
        <v>5518</v>
      </c>
      <c r="G195" s="740">
        <v>0</v>
      </c>
      <c r="H195" s="740">
        <v>1.4551915228366852E-11</v>
      </c>
      <c r="I195" s="737"/>
      <c r="J195" s="737"/>
      <c r="K195" s="740">
        <v>0</v>
      </c>
      <c r="L195" s="740">
        <v>0</v>
      </c>
      <c r="M195" s="737"/>
      <c r="N195" s="737"/>
      <c r="O195" s="740">
        <v>0</v>
      </c>
      <c r="P195" s="740">
        <v>0</v>
      </c>
      <c r="Q195" s="753"/>
      <c r="R195" s="741"/>
    </row>
    <row r="196" spans="1:18" ht="14.4" customHeight="1" x14ac:dyDescent="0.3">
      <c r="A196" s="736" t="s">
        <v>5245</v>
      </c>
      <c r="B196" s="737" t="s">
        <v>5246</v>
      </c>
      <c r="C196" s="737" t="s">
        <v>5511</v>
      </c>
      <c r="D196" s="737" t="s">
        <v>5247</v>
      </c>
      <c r="E196" s="737" t="s">
        <v>5355</v>
      </c>
      <c r="F196" s="737" t="s">
        <v>5518</v>
      </c>
      <c r="G196" s="740">
        <v>0</v>
      </c>
      <c r="H196" s="740">
        <v>1.1641532182693481E-10</v>
      </c>
      <c r="I196" s="737"/>
      <c r="J196" s="737"/>
      <c r="K196" s="740">
        <v>0</v>
      </c>
      <c r="L196" s="740">
        <v>0</v>
      </c>
      <c r="M196" s="737"/>
      <c r="N196" s="737"/>
      <c r="O196" s="740">
        <v>0</v>
      </c>
      <c r="P196" s="740">
        <v>0</v>
      </c>
      <c r="Q196" s="753"/>
      <c r="R196" s="741"/>
    </row>
    <row r="197" spans="1:18" ht="14.4" customHeight="1" x14ac:dyDescent="0.3">
      <c r="A197" s="736" t="s">
        <v>5245</v>
      </c>
      <c r="B197" s="737" t="s">
        <v>5246</v>
      </c>
      <c r="C197" s="737" t="s">
        <v>5511</v>
      </c>
      <c r="D197" s="737" t="s">
        <v>5247</v>
      </c>
      <c r="E197" s="737" t="s">
        <v>5366</v>
      </c>
      <c r="F197" s="737" t="s">
        <v>3105</v>
      </c>
      <c r="G197" s="740"/>
      <c r="H197" s="740"/>
      <c r="I197" s="737"/>
      <c r="J197" s="737"/>
      <c r="K197" s="740"/>
      <c r="L197" s="740"/>
      <c r="M197" s="737"/>
      <c r="N197" s="737"/>
      <c r="O197" s="740">
        <v>0</v>
      </c>
      <c r="P197" s="740">
        <v>0</v>
      </c>
      <c r="Q197" s="753"/>
      <c r="R197" s="741"/>
    </row>
    <row r="198" spans="1:18" ht="14.4" customHeight="1" x14ac:dyDescent="0.3">
      <c r="A198" s="736" t="s">
        <v>5245</v>
      </c>
      <c r="B198" s="737" t="s">
        <v>5246</v>
      </c>
      <c r="C198" s="737" t="s">
        <v>5511</v>
      </c>
      <c r="D198" s="737" t="s">
        <v>5247</v>
      </c>
      <c r="E198" s="737" t="s">
        <v>5370</v>
      </c>
      <c r="F198" s="737" t="s">
        <v>5371</v>
      </c>
      <c r="G198" s="740">
        <v>0</v>
      </c>
      <c r="H198" s="740">
        <v>-1.1641532182693481E-10</v>
      </c>
      <c r="I198" s="737">
        <v>0.66666666666666663</v>
      </c>
      <c r="J198" s="737"/>
      <c r="K198" s="740">
        <v>0</v>
      </c>
      <c r="L198" s="740">
        <v>-1.7462298274040222E-10</v>
      </c>
      <c r="M198" s="737">
        <v>1</v>
      </c>
      <c r="N198" s="737"/>
      <c r="O198" s="740">
        <v>0</v>
      </c>
      <c r="P198" s="740">
        <v>0</v>
      </c>
      <c r="Q198" s="753">
        <v>0</v>
      </c>
      <c r="R198" s="741"/>
    </row>
    <row r="199" spans="1:18" ht="14.4" customHeight="1" x14ac:dyDescent="0.3">
      <c r="A199" s="736" t="s">
        <v>5245</v>
      </c>
      <c r="B199" s="737" t="s">
        <v>5246</v>
      </c>
      <c r="C199" s="737" t="s">
        <v>5511</v>
      </c>
      <c r="D199" s="737" t="s">
        <v>5247</v>
      </c>
      <c r="E199" s="737" t="s">
        <v>5372</v>
      </c>
      <c r="F199" s="737" t="s">
        <v>5373</v>
      </c>
      <c r="G199" s="740">
        <v>0</v>
      </c>
      <c r="H199" s="740">
        <v>0</v>
      </c>
      <c r="I199" s="737">
        <v>0</v>
      </c>
      <c r="J199" s="737"/>
      <c r="K199" s="740">
        <v>0</v>
      </c>
      <c r="L199" s="740">
        <v>-1.1641532182693481E-10</v>
      </c>
      <c r="M199" s="737">
        <v>1</v>
      </c>
      <c r="N199" s="737"/>
      <c r="O199" s="740"/>
      <c r="P199" s="740"/>
      <c r="Q199" s="753"/>
      <c r="R199" s="741"/>
    </row>
    <row r="200" spans="1:18" ht="14.4" customHeight="1" x14ac:dyDescent="0.3">
      <c r="A200" s="736" t="s">
        <v>5245</v>
      </c>
      <c r="B200" s="737" t="s">
        <v>5246</v>
      </c>
      <c r="C200" s="737" t="s">
        <v>5511</v>
      </c>
      <c r="D200" s="737" t="s">
        <v>5247</v>
      </c>
      <c r="E200" s="737" t="s">
        <v>5374</v>
      </c>
      <c r="F200" s="737" t="s">
        <v>5373</v>
      </c>
      <c r="G200" s="740"/>
      <c r="H200" s="740"/>
      <c r="I200" s="737"/>
      <c r="J200" s="737"/>
      <c r="K200" s="740">
        <v>0</v>
      </c>
      <c r="L200" s="740">
        <v>-2.3283064365386963E-10</v>
      </c>
      <c r="M200" s="737">
        <v>1</v>
      </c>
      <c r="N200" s="737"/>
      <c r="O200" s="740">
        <v>0</v>
      </c>
      <c r="P200" s="740">
        <v>0</v>
      </c>
      <c r="Q200" s="753">
        <v>0</v>
      </c>
      <c r="R200" s="741"/>
    </row>
    <row r="201" spans="1:18" ht="14.4" customHeight="1" x14ac:dyDescent="0.3">
      <c r="A201" s="736" t="s">
        <v>5245</v>
      </c>
      <c r="B201" s="737" t="s">
        <v>5246</v>
      </c>
      <c r="C201" s="737" t="s">
        <v>5511</v>
      </c>
      <c r="D201" s="737" t="s">
        <v>5247</v>
      </c>
      <c r="E201" s="737" t="s">
        <v>5375</v>
      </c>
      <c r="F201" s="737" t="s">
        <v>3112</v>
      </c>
      <c r="G201" s="740">
        <v>0</v>
      </c>
      <c r="H201" s="740">
        <v>1.1641532182693481E-10</v>
      </c>
      <c r="I201" s="737">
        <v>-1</v>
      </c>
      <c r="J201" s="737"/>
      <c r="K201" s="740">
        <v>0</v>
      </c>
      <c r="L201" s="740">
        <v>-1.1641532182693481E-10</v>
      </c>
      <c r="M201" s="737">
        <v>1</v>
      </c>
      <c r="N201" s="737"/>
      <c r="O201" s="740">
        <v>0</v>
      </c>
      <c r="P201" s="740">
        <v>1.1641532182693481E-10</v>
      </c>
      <c r="Q201" s="753">
        <v>-1</v>
      </c>
      <c r="R201" s="741"/>
    </row>
    <row r="202" spans="1:18" ht="14.4" customHeight="1" x14ac:dyDescent="0.3">
      <c r="A202" s="736" t="s">
        <v>5245</v>
      </c>
      <c r="B202" s="737" t="s">
        <v>5246</v>
      </c>
      <c r="C202" s="737" t="s">
        <v>5511</v>
      </c>
      <c r="D202" s="737" t="s">
        <v>5247</v>
      </c>
      <c r="E202" s="737" t="s">
        <v>5376</v>
      </c>
      <c r="F202" s="737" t="s">
        <v>5519</v>
      </c>
      <c r="G202" s="740">
        <v>0</v>
      </c>
      <c r="H202" s="740">
        <v>0</v>
      </c>
      <c r="I202" s="737">
        <v>0</v>
      </c>
      <c r="J202" s="737"/>
      <c r="K202" s="740">
        <v>0</v>
      </c>
      <c r="L202" s="740">
        <v>1.1641532182693481E-10</v>
      </c>
      <c r="M202" s="737">
        <v>1</v>
      </c>
      <c r="N202" s="737"/>
      <c r="O202" s="740"/>
      <c r="P202" s="740"/>
      <c r="Q202" s="753"/>
      <c r="R202" s="741"/>
    </row>
    <row r="203" spans="1:18" ht="14.4" customHeight="1" x14ac:dyDescent="0.3">
      <c r="A203" s="736" t="s">
        <v>5245</v>
      </c>
      <c r="B203" s="737" t="s">
        <v>5246</v>
      </c>
      <c r="C203" s="737" t="s">
        <v>5511</v>
      </c>
      <c r="D203" s="737" t="s">
        <v>5247</v>
      </c>
      <c r="E203" s="737" t="s">
        <v>5387</v>
      </c>
      <c r="F203" s="737" t="s">
        <v>5520</v>
      </c>
      <c r="G203" s="740">
        <v>0</v>
      </c>
      <c r="H203" s="740">
        <v>0</v>
      </c>
      <c r="I203" s="737"/>
      <c r="J203" s="737"/>
      <c r="K203" s="740">
        <v>0</v>
      </c>
      <c r="L203" s="740">
        <v>0</v>
      </c>
      <c r="M203" s="737"/>
      <c r="N203" s="737"/>
      <c r="O203" s="740">
        <v>-3.5527136788005009E-15</v>
      </c>
      <c r="P203" s="740">
        <v>0</v>
      </c>
      <c r="Q203" s="753"/>
      <c r="R203" s="741">
        <v>0</v>
      </c>
    </row>
    <row r="204" spans="1:18" ht="14.4" customHeight="1" x14ac:dyDescent="0.3">
      <c r="A204" s="736" t="s">
        <v>5245</v>
      </c>
      <c r="B204" s="737" t="s">
        <v>5246</v>
      </c>
      <c r="C204" s="737" t="s">
        <v>5511</v>
      </c>
      <c r="D204" s="737" t="s">
        <v>5247</v>
      </c>
      <c r="E204" s="737" t="s">
        <v>5394</v>
      </c>
      <c r="F204" s="737" t="s">
        <v>5521</v>
      </c>
      <c r="G204" s="740">
        <v>-3.5527136788005009E-15</v>
      </c>
      <c r="H204" s="740">
        <v>-2.3283064365386963E-10</v>
      </c>
      <c r="I204" s="737">
        <v>-0.5</v>
      </c>
      <c r="J204" s="737">
        <v>65536</v>
      </c>
      <c r="K204" s="740">
        <v>0</v>
      </c>
      <c r="L204" s="740">
        <v>4.6566128730773926E-10</v>
      </c>
      <c r="M204" s="737">
        <v>1</v>
      </c>
      <c r="N204" s="737"/>
      <c r="O204" s="740">
        <v>0</v>
      </c>
      <c r="P204" s="740">
        <v>-1.6007106751203537E-10</v>
      </c>
      <c r="Q204" s="753">
        <v>-0.34375</v>
      </c>
      <c r="R204" s="741"/>
    </row>
    <row r="205" spans="1:18" ht="14.4" customHeight="1" x14ac:dyDescent="0.3">
      <c r="A205" s="736" t="s">
        <v>5245</v>
      </c>
      <c r="B205" s="737" t="s">
        <v>5246</v>
      </c>
      <c r="C205" s="737" t="s">
        <v>5511</v>
      </c>
      <c r="D205" s="737" t="s">
        <v>5247</v>
      </c>
      <c r="E205" s="737" t="s">
        <v>5399</v>
      </c>
      <c r="F205" s="737" t="s">
        <v>5512</v>
      </c>
      <c r="G205" s="740">
        <v>0</v>
      </c>
      <c r="H205" s="740">
        <v>-1.3096723705530167E-10</v>
      </c>
      <c r="I205" s="737">
        <v>0.5625</v>
      </c>
      <c r="J205" s="737"/>
      <c r="K205" s="740">
        <v>0</v>
      </c>
      <c r="L205" s="740">
        <v>-2.3283064365386963E-10</v>
      </c>
      <c r="M205" s="737">
        <v>1</v>
      </c>
      <c r="N205" s="737"/>
      <c r="O205" s="740">
        <v>0</v>
      </c>
      <c r="P205" s="740">
        <v>3.4924596548080444E-10</v>
      </c>
      <c r="Q205" s="753">
        <v>-1.5</v>
      </c>
      <c r="R205" s="741"/>
    </row>
    <row r="206" spans="1:18" ht="14.4" customHeight="1" x14ac:dyDescent="0.3">
      <c r="A206" s="736" t="s">
        <v>5245</v>
      </c>
      <c r="B206" s="737" t="s">
        <v>5246</v>
      </c>
      <c r="C206" s="737" t="s">
        <v>5511</v>
      </c>
      <c r="D206" s="737" t="s">
        <v>5247</v>
      </c>
      <c r="E206" s="737" t="s">
        <v>5404</v>
      </c>
      <c r="F206" s="737" t="s">
        <v>5522</v>
      </c>
      <c r="G206" s="740">
        <v>0</v>
      </c>
      <c r="H206" s="740">
        <v>0</v>
      </c>
      <c r="I206" s="737"/>
      <c r="J206" s="737"/>
      <c r="K206" s="740">
        <v>0</v>
      </c>
      <c r="L206" s="740">
        <v>0</v>
      </c>
      <c r="M206" s="737"/>
      <c r="N206" s="737"/>
      <c r="O206" s="740">
        <v>0</v>
      </c>
      <c r="P206" s="740">
        <v>0</v>
      </c>
      <c r="Q206" s="753"/>
      <c r="R206" s="741"/>
    </row>
    <row r="207" spans="1:18" ht="14.4" customHeight="1" x14ac:dyDescent="0.3">
      <c r="A207" s="736" t="s">
        <v>5245</v>
      </c>
      <c r="B207" s="737" t="s">
        <v>5246</v>
      </c>
      <c r="C207" s="737" t="s">
        <v>5511</v>
      </c>
      <c r="D207" s="737" t="s">
        <v>5247</v>
      </c>
      <c r="E207" s="737" t="s">
        <v>5409</v>
      </c>
      <c r="F207" s="737" t="s">
        <v>3112</v>
      </c>
      <c r="G207" s="740">
        <v>0</v>
      </c>
      <c r="H207" s="740">
        <v>0</v>
      </c>
      <c r="I207" s="737"/>
      <c r="J207" s="737"/>
      <c r="K207" s="740">
        <v>0</v>
      </c>
      <c r="L207" s="740">
        <v>0</v>
      </c>
      <c r="M207" s="737"/>
      <c r="N207" s="737"/>
      <c r="O207" s="740">
        <v>0</v>
      </c>
      <c r="P207" s="740">
        <v>0</v>
      </c>
      <c r="Q207" s="753"/>
      <c r="R207" s="741"/>
    </row>
    <row r="208" spans="1:18" ht="14.4" customHeight="1" x14ac:dyDescent="0.3">
      <c r="A208" s="736" t="s">
        <v>5245</v>
      </c>
      <c r="B208" s="737" t="s">
        <v>5246</v>
      </c>
      <c r="C208" s="737" t="s">
        <v>5511</v>
      </c>
      <c r="D208" s="737" t="s">
        <v>5247</v>
      </c>
      <c r="E208" s="737" t="s">
        <v>5415</v>
      </c>
      <c r="F208" s="737" t="s">
        <v>2654</v>
      </c>
      <c r="G208" s="740">
        <v>0</v>
      </c>
      <c r="H208" s="740">
        <v>5.8207660913467407E-11</v>
      </c>
      <c r="I208" s="737">
        <v>2</v>
      </c>
      <c r="J208" s="737"/>
      <c r="K208" s="740">
        <v>0</v>
      </c>
      <c r="L208" s="740">
        <v>2.9103830456733704E-11</v>
      </c>
      <c r="M208" s="737">
        <v>1</v>
      </c>
      <c r="N208" s="737"/>
      <c r="O208" s="740">
        <v>0</v>
      </c>
      <c r="P208" s="740">
        <v>5.0931703299283981E-11</v>
      </c>
      <c r="Q208" s="753">
        <v>1.75</v>
      </c>
      <c r="R208" s="741"/>
    </row>
    <row r="209" spans="1:18" ht="14.4" customHeight="1" x14ac:dyDescent="0.3">
      <c r="A209" s="736" t="s">
        <v>5245</v>
      </c>
      <c r="B209" s="737" t="s">
        <v>5246</v>
      </c>
      <c r="C209" s="737" t="s">
        <v>5511</v>
      </c>
      <c r="D209" s="737" t="s">
        <v>5247</v>
      </c>
      <c r="E209" s="737" t="s">
        <v>5416</v>
      </c>
      <c r="F209" s="737" t="s">
        <v>5523</v>
      </c>
      <c r="G209" s="740"/>
      <c r="H209" s="740"/>
      <c r="I209" s="737"/>
      <c r="J209" s="737"/>
      <c r="K209" s="740">
        <v>0</v>
      </c>
      <c r="L209" s="740">
        <v>0</v>
      </c>
      <c r="M209" s="737"/>
      <c r="N209" s="737"/>
      <c r="O209" s="740"/>
      <c r="P209" s="740"/>
      <c r="Q209" s="753"/>
      <c r="R209" s="741"/>
    </row>
    <row r="210" spans="1:18" ht="14.4" customHeight="1" x14ac:dyDescent="0.3">
      <c r="A210" s="736" t="s">
        <v>5245</v>
      </c>
      <c r="B210" s="737" t="s">
        <v>5246</v>
      </c>
      <c r="C210" s="737" t="s">
        <v>5511</v>
      </c>
      <c r="D210" s="737" t="s">
        <v>5247</v>
      </c>
      <c r="E210" s="737" t="s">
        <v>5419</v>
      </c>
      <c r="F210" s="737" t="s">
        <v>5523</v>
      </c>
      <c r="G210" s="740">
        <v>0</v>
      </c>
      <c r="H210" s="740">
        <v>0</v>
      </c>
      <c r="I210" s="737"/>
      <c r="J210" s="737"/>
      <c r="K210" s="740">
        <v>0</v>
      </c>
      <c r="L210" s="740">
        <v>0</v>
      </c>
      <c r="M210" s="737"/>
      <c r="N210" s="737"/>
      <c r="O210" s="740">
        <v>0</v>
      </c>
      <c r="P210" s="740">
        <v>1.1641532182693481E-10</v>
      </c>
      <c r="Q210" s="753"/>
      <c r="R210" s="741"/>
    </row>
    <row r="211" spans="1:18" ht="14.4" customHeight="1" x14ac:dyDescent="0.3">
      <c r="A211" s="736" t="s">
        <v>5245</v>
      </c>
      <c r="B211" s="737" t="s">
        <v>5246</v>
      </c>
      <c r="C211" s="737" t="s">
        <v>5511</v>
      </c>
      <c r="D211" s="737" t="s">
        <v>5247</v>
      </c>
      <c r="E211" s="737" t="s">
        <v>5420</v>
      </c>
      <c r="F211" s="737" t="s">
        <v>5522</v>
      </c>
      <c r="G211" s="740"/>
      <c r="H211" s="740"/>
      <c r="I211" s="737"/>
      <c r="J211" s="737"/>
      <c r="K211" s="740">
        <v>0</v>
      </c>
      <c r="L211" s="740">
        <v>0</v>
      </c>
      <c r="M211" s="737"/>
      <c r="N211" s="737"/>
      <c r="O211" s="740">
        <v>0</v>
      </c>
      <c r="P211" s="740">
        <v>0</v>
      </c>
      <c r="Q211" s="753"/>
      <c r="R211" s="741"/>
    </row>
    <row r="212" spans="1:18" ht="14.4" customHeight="1" x14ac:dyDescent="0.3">
      <c r="A212" s="736" t="s">
        <v>5245</v>
      </c>
      <c r="B212" s="737" t="s">
        <v>5246</v>
      </c>
      <c r="C212" s="737" t="s">
        <v>5511</v>
      </c>
      <c r="D212" s="737" t="s">
        <v>5247</v>
      </c>
      <c r="E212" s="737" t="s">
        <v>5423</v>
      </c>
      <c r="F212" s="737" t="s">
        <v>5524</v>
      </c>
      <c r="G212" s="740"/>
      <c r="H212" s="740"/>
      <c r="I212" s="737"/>
      <c r="J212" s="737"/>
      <c r="K212" s="740">
        <v>0</v>
      </c>
      <c r="L212" s="740">
        <v>0</v>
      </c>
      <c r="M212" s="737"/>
      <c r="N212" s="737"/>
      <c r="O212" s="740"/>
      <c r="P212" s="740"/>
      <c r="Q212" s="753"/>
      <c r="R212" s="741"/>
    </row>
    <row r="213" spans="1:18" ht="14.4" customHeight="1" x14ac:dyDescent="0.3">
      <c r="A213" s="736" t="s">
        <v>5245</v>
      </c>
      <c r="B213" s="737" t="s">
        <v>5246</v>
      </c>
      <c r="C213" s="737" t="s">
        <v>5511</v>
      </c>
      <c r="D213" s="737" t="s">
        <v>5247</v>
      </c>
      <c r="E213" s="737" t="s">
        <v>5432</v>
      </c>
      <c r="F213" s="737" t="s">
        <v>5525</v>
      </c>
      <c r="G213" s="740"/>
      <c r="H213" s="740"/>
      <c r="I213" s="737"/>
      <c r="J213" s="737"/>
      <c r="K213" s="740">
        <v>0</v>
      </c>
      <c r="L213" s="740">
        <v>0</v>
      </c>
      <c r="M213" s="737"/>
      <c r="N213" s="737"/>
      <c r="O213" s="740"/>
      <c r="P213" s="740"/>
      <c r="Q213" s="753"/>
      <c r="R213" s="741"/>
    </row>
    <row r="214" spans="1:18" ht="14.4" customHeight="1" x14ac:dyDescent="0.3">
      <c r="A214" s="736" t="s">
        <v>5245</v>
      </c>
      <c r="B214" s="737" t="s">
        <v>5246</v>
      </c>
      <c r="C214" s="737" t="s">
        <v>5511</v>
      </c>
      <c r="D214" s="737" t="s">
        <v>5247</v>
      </c>
      <c r="E214" s="737" t="s">
        <v>5446</v>
      </c>
      <c r="F214" s="737" t="s">
        <v>5526</v>
      </c>
      <c r="G214" s="740"/>
      <c r="H214" s="740"/>
      <c r="I214" s="737"/>
      <c r="J214" s="737"/>
      <c r="K214" s="740"/>
      <c r="L214" s="740"/>
      <c r="M214" s="737"/>
      <c r="N214" s="737"/>
      <c r="O214" s="740">
        <v>0</v>
      </c>
      <c r="P214" s="740">
        <v>0</v>
      </c>
      <c r="Q214" s="753"/>
      <c r="R214" s="741"/>
    </row>
    <row r="215" spans="1:18" ht="14.4" customHeight="1" x14ac:dyDescent="0.3">
      <c r="A215" s="736" t="s">
        <v>5245</v>
      </c>
      <c r="B215" s="737" t="s">
        <v>5246</v>
      </c>
      <c r="C215" s="737" t="s">
        <v>5511</v>
      </c>
      <c r="D215" s="737" t="s">
        <v>5247</v>
      </c>
      <c r="E215" s="737" t="s">
        <v>5447</v>
      </c>
      <c r="F215" s="737" t="s">
        <v>5526</v>
      </c>
      <c r="G215" s="740"/>
      <c r="H215" s="740"/>
      <c r="I215" s="737"/>
      <c r="J215" s="737"/>
      <c r="K215" s="740"/>
      <c r="L215" s="740"/>
      <c r="M215" s="737"/>
      <c r="N215" s="737"/>
      <c r="O215" s="740">
        <v>0</v>
      </c>
      <c r="P215" s="740">
        <v>0</v>
      </c>
      <c r="Q215" s="753"/>
      <c r="R215" s="741"/>
    </row>
    <row r="216" spans="1:18" ht="14.4" customHeight="1" x14ac:dyDescent="0.3">
      <c r="A216" s="736" t="s">
        <v>5245</v>
      </c>
      <c r="B216" s="737" t="s">
        <v>5527</v>
      </c>
      <c r="C216" s="737" t="s">
        <v>566</v>
      </c>
      <c r="D216" s="737" t="s">
        <v>5247</v>
      </c>
      <c r="E216" s="737" t="s">
        <v>5248</v>
      </c>
      <c r="F216" s="737" t="s">
        <v>5249</v>
      </c>
      <c r="G216" s="740">
        <v>22.199999999999996</v>
      </c>
      <c r="H216" s="740">
        <v>1201.08</v>
      </c>
      <c r="I216" s="737">
        <v>0.83150221188394335</v>
      </c>
      <c r="J216" s="737">
        <v>54.102702702702707</v>
      </c>
      <c r="K216" s="740">
        <v>26.7</v>
      </c>
      <c r="L216" s="740">
        <v>1444.4700000000003</v>
      </c>
      <c r="M216" s="737">
        <v>1</v>
      </c>
      <c r="N216" s="737">
        <v>54.100000000000009</v>
      </c>
      <c r="O216" s="740">
        <v>30.1</v>
      </c>
      <c r="P216" s="740">
        <v>1628.4199999999998</v>
      </c>
      <c r="Q216" s="753">
        <v>1.1273477469244773</v>
      </c>
      <c r="R216" s="741">
        <v>54.100332225913611</v>
      </c>
    </row>
    <row r="217" spans="1:18" ht="14.4" customHeight="1" x14ac:dyDescent="0.3">
      <c r="A217" s="736" t="s">
        <v>5245</v>
      </c>
      <c r="B217" s="737" t="s">
        <v>5527</v>
      </c>
      <c r="C217" s="737" t="s">
        <v>566</v>
      </c>
      <c r="D217" s="737" t="s">
        <v>5247</v>
      </c>
      <c r="E217" s="737" t="s">
        <v>5250</v>
      </c>
      <c r="F217" s="737" t="s">
        <v>5251</v>
      </c>
      <c r="G217" s="740">
        <v>8.8000000000000007</v>
      </c>
      <c r="H217" s="740">
        <v>952.62</v>
      </c>
      <c r="I217" s="737">
        <v>0.74576669250099825</v>
      </c>
      <c r="J217" s="737">
        <v>108.25227272727273</v>
      </c>
      <c r="K217" s="740">
        <v>11.8</v>
      </c>
      <c r="L217" s="740">
        <v>1277.3699999999999</v>
      </c>
      <c r="M217" s="737">
        <v>1</v>
      </c>
      <c r="N217" s="737">
        <v>108.25169491525422</v>
      </c>
      <c r="O217" s="740">
        <v>6.8000000000000007</v>
      </c>
      <c r="P217" s="740">
        <v>736.12999999999988</v>
      </c>
      <c r="Q217" s="753">
        <v>0.57628564942029326</v>
      </c>
      <c r="R217" s="741">
        <v>108.25441176470585</v>
      </c>
    </row>
    <row r="218" spans="1:18" ht="14.4" customHeight="1" x14ac:dyDescent="0.3">
      <c r="A218" s="736" t="s">
        <v>5245</v>
      </c>
      <c r="B218" s="737" t="s">
        <v>5527</v>
      </c>
      <c r="C218" s="737" t="s">
        <v>566</v>
      </c>
      <c r="D218" s="737" t="s">
        <v>5247</v>
      </c>
      <c r="E218" s="737" t="s">
        <v>5255</v>
      </c>
      <c r="F218" s="737" t="s">
        <v>5256</v>
      </c>
      <c r="G218" s="740">
        <v>1.2000000000000002</v>
      </c>
      <c r="H218" s="740">
        <v>13.440000000000001</v>
      </c>
      <c r="I218" s="737">
        <v>0.40203410110679033</v>
      </c>
      <c r="J218" s="737">
        <v>11.2</v>
      </c>
      <c r="K218" s="740">
        <v>2.5999999999999996</v>
      </c>
      <c r="L218" s="740">
        <v>33.43</v>
      </c>
      <c r="M218" s="737">
        <v>1</v>
      </c>
      <c r="N218" s="737">
        <v>12.857692307692309</v>
      </c>
      <c r="O218" s="740">
        <v>2.4000000000000004</v>
      </c>
      <c r="P218" s="740">
        <v>30.85</v>
      </c>
      <c r="Q218" s="753">
        <v>0.92282381094825017</v>
      </c>
      <c r="R218" s="741">
        <v>12.854166666666666</v>
      </c>
    </row>
    <row r="219" spans="1:18" ht="14.4" customHeight="1" x14ac:dyDescent="0.3">
      <c r="A219" s="736" t="s">
        <v>5245</v>
      </c>
      <c r="B219" s="737" t="s">
        <v>5527</v>
      </c>
      <c r="C219" s="737" t="s">
        <v>566</v>
      </c>
      <c r="D219" s="737" t="s">
        <v>5247</v>
      </c>
      <c r="E219" s="737" t="s">
        <v>5257</v>
      </c>
      <c r="F219" s="737" t="s">
        <v>5258</v>
      </c>
      <c r="G219" s="740">
        <v>21.7</v>
      </c>
      <c r="H219" s="740">
        <v>4094.8</v>
      </c>
      <c r="I219" s="737">
        <v>1.2764737055394497</v>
      </c>
      <c r="J219" s="737">
        <v>188.7004608294931</v>
      </c>
      <c r="K219" s="740">
        <v>16.999999999999996</v>
      </c>
      <c r="L219" s="740">
        <v>3207.8999999999996</v>
      </c>
      <c r="M219" s="737">
        <v>1</v>
      </c>
      <c r="N219" s="737">
        <v>188.70000000000002</v>
      </c>
      <c r="O219" s="740">
        <v>28.25</v>
      </c>
      <c r="P219" s="740">
        <v>5802.59</v>
      </c>
      <c r="Q219" s="753">
        <v>1.8088437918887748</v>
      </c>
      <c r="R219" s="741">
        <v>205.40141592920355</v>
      </c>
    </row>
    <row r="220" spans="1:18" ht="14.4" customHeight="1" x14ac:dyDescent="0.3">
      <c r="A220" s="736" t="s">
        <v>5245</v>
      </c>
      <c r="B220" s="737" t="s">
        <v>5527</v>
      </c>
      <c r="C220" s="737" t="s">
        <v>566</v>
      </c>
      <c r="D220" s="737" t="s">
        <v>5247</v>
      </c>
      <c r="E220" s="737" t="s">
        <v>5259</v>
      </c>
      <c r="F220" s="737" t="s">
        <v>5260</v>
      </c>
      <c r="G220" s="740">
        <v>3</v>
      </c>
      <c r="H220" s="740">
        <v>23938.62</v>
      </c>
      <c r="I220" s="737">
        <v>1.8782636123115743</v>
      </c>
      <c r="J220" s="737">
        <v>7979.54</v>
      </c>
      <c r="K220" s="740">
        <v>2</v>
      </c>
      <c r="L220" s="740">
        <v>12745.08</v>
      </c>
      <c r="M220" s="737">
        <v>1</v>
      </c>
      <c r="N220" s="737">
        <v>6372.54</v>
      </c>
      <c r="O220" s="740">
        <v>6</v>
      </c>
      <c r="P220" s="740">
        <v>38235.24</v>
      </c>
      <c r="Q220" s="753">
        <v>3</v>
      </c>
      <c r="R220" s="741">
        <v>6372.54</v>
      </c>
    </row>
    <row r="221" spans="1:18" ht="14.4" customHeight="1" x14ac:dyDescent="0.3">
      <c r="A221" s="736" t="s">
        <v>5245</v>
      </c>
      <c r="B221" s="737" t="s">
        <v>5527</v>
      </c>
      <c r="C221" s="737" t="s">
        <v>566</v>
      </c>
      <c r="D221" s="737" t="s">
        <v>5247</v>
      </c>
      <c r="E221" s="737" t="s">
        <v>5528</v>
      </c>
      <c r="F221" s="737" t="s">
        <v>5529</v>
      </c>
      <c r="G221" s="740"/>
      <c r="H221" s="740"/>
      <c r="I221" s="737"/>
      <c r="J221" s="737"/>
      <c r="K221" s="740">
        <v>2.4500000000000002</v>
      </c>
      <c r="L221" s="740">
        <v>338.11</v>
      </c>
      <c r="M221" s="737">
        <v>1</v>
      </c>
      <c r="N221" s="737">
        <v>138.00408163265305</v>
      </c>
      <c r="O221" s="740"/>
      <c r="P221" s="740"/>
      <c r="Q221" s="753"/>
      <c r="R221" s="741"/>
    </row>
    <row r="222" spans="1:18" ht="14.4" customHeight="1" x14ac:dyDescent="0.3">
      <c r="A222" s="736" t="s">
        <v>5245</v>
      </c>
      <c r="B222" s="737" t="s">
        <v>5527</v>
      </c>
      <c r="C222" s="737" t="s">
        <v>566</v>
      </c>
      <c r="D222" s="737" t="s">
        <v>5247</v>
      </c>
      <c r="E222" s="737" t="s">
        <v>5530</v>
      </c>
      <c r="F222" s="737" t="s">
        <v>5529</v>
      </c>
      <c r="G222" s="740"/>
      <c r="H222" s="740"/>
      <c r="I222" s="737"/>
      <c r="J222" s="737"/>
      <c r="K222" s="740">
        <v>1.52</v>
      </c>
      <c r="L222" s="740">
        <v>405.96</v>
      </c>
      <c r="M222" s="737">
        <v>1</v>
      </c>
      <c r="N222" s="737">
        <v>267.07894736842104</v>
      </c>
      <c r="O222" s="740"/>
      <c r="P222" s="740"/>
      <c r="Q222" s="753"/>
      <c r="R222" s="741"/>
    </row>
    <row r="223" spans="1:18" ht="14.4" customHeight="1" x14ac:dyDescent="0.3">
      <c r="A223" s="736" t="s">
        <v>5245</v>
      </c>
      <c r="B223" s="737" t="s">
        <v>5527</v>
      </c>
      <c r="C223" s="737" t="s">
        <v>566</v>
      </c>
      <c r="D223" s="737" t="s">
        <v>5247</v>
      </c>
      <c r="E223" s="737" t="s">
        <v>5262</v>
      </c>
      <c r="F223" s="737" t="s">
        <v>2497</v>
      </c>
      <c r="G223" s="740">
        <v>3</v>
      </c>
      <c r="H223" s="740">
        <v>22733.79</v>
      </c>
      <c r="I223" s="737">
        <v>0.57225179915875657</v>
      </c>
      <c r="J223" s="737">
        <v>7577.93</v>
      </c>
      <c r="K223" s="740">
        <v>6</v>
      </c>
      <c r="L223" s="740">
        <v>39726.899999999994</v>
      </c>
      <c r="M223" s="737">
        <v>1</v>
      </c>
      <c r="N223" s="737">
        <v>6621.1499999999987</v>
      </c>
      <c r="O223" s="740">
        <v>6</v>
      </c>
      <c r="P223" s="740">
        <v>39726.899999999994</v>
      </c>
      <c r="Q223" s="753">
        <v>1</v>
      </c>
      <c r="R223" s="741">
        <v>6621.1499999999987</v>
      </c>
    </row>
    <row r="224" spans="1:18" ht="14.4" customHeight="1" x14ac:dyDescent="0.3">
      <c r="A224" s="736" t="s">
        <v>5245</v>
      </c>
      <c r="B224" s="737" t="s">
        <v>5527</v>
      </c>
      <c r="C224" s="737" t="s">
        <v>566</v>
      </c>
      <c r="D224" s="737" t="s">
        <v>5247</v>
      </c>
      <c r="E224" s="737" t="s">
        <v>5263</v>
      </c>
      <c r="F224" s="737" t="s">
        <v>1315</v>
      </c>
      <c r="G224" s="740"/>
      <c r="H224" s="740"/>
      <c r="I224" s="737"/>
      <c r="J224" s="737"/>
      <c r="K224" s="740"/>
      <c r="L224" s="740"/>
      <c r="M224" s="737"/>
      <c r="N224" s="737"/>
      <c r="O224" s="740">
        <v>83.74</v>
      </c>
      <c r="P224" s="740">
        <v>30631.74</v>
      </c>
      <c r="Q224" s="753"/>
      <c r="R224" s="741">
        <v>365.79579651301651</v>
      </c>
    </row>
    <row r="225" spans="1:18" ht="14.4" customHeight="1" x14ac:dyDescent="0.3">
      <c r="A225" s="736" t="s">
        <v>5245</v>
      </c>
      <c r="B225" s="737" t="s">
        <v>5527</v>
      </c>
      <c r="C225" s="737" t="s">
        <v>566</v>
      </c>
      <c r="D225" s="737" t="s">
        <v>5247</v>
      </c>
      <c r="E225" s="737" t="s">
        <v>5264</v>
      </c>
      <c r="F225" s="737" t="s">
        <v>5265</v>
      </c>
      <c r="G225" s="740">
        <v>8</v>
      </c>
      <c r="H225" s="740">
        <v>228987.43999999997</v>
      </c>
      <c r="I225" s="737">
        <v>0.99999999999999989</v>
      </c>
      <c r="J225" s="737">
        <v>28623.429999999997</v>
      </c>
      <c r="K225" s="740">
        <v>8</v>
      </c>
      <c r="L225" s="740">
        <v>228987.44</v>
      </c>
      <c r="M225" s="737">
        <v>1</v>
      </c>
      <c r="N225" s="737">
        <v>28623.43</v>
      </c>
      <c r="O225" s="740">
        <v>8</v>
      </c>
      <c r="P225" s="740">
        <v>228987.44</v>
      </c>
      <c r="Q225" s="753">
        <v>1</v>
      </c>
      <c r="R225" s="741">
        <v>28623.43</v>
      </c>
    </row>
    <row r="226" spans="1:18" ht="14.4" customHeight="1" x14ac:dyDescent="0.3">
      <c r="A226" s="736" t="s">
        <v>5245</v>
      </c>
      <c r="B226" s="737" t="s">
        <v>5527</v>
      </c>
      <c r="C226" s="737" t="s">
        <v>566</v>
      </c>
      <c r="D226" s="737" t="s">
        <v>5247</v>
      </c>
      <c r="E226" s="737" t="s">
        <v>5266</v>
      </c>
      <c r="F226" s="737" t="s">
        <v>3074</v>
      </c>
      <c r="G226" s="740">
        <v>16</v>
      </c>
      <c r="H226" s="740">
        <v>457985.60000000003</v>
      </c>
      <c r="I226" s="737">
        <v>1.4545454545454548</v>
      </c>
      <c r="J226" s="737">
        <v>28624.100000000002</v>
      </c>
      <c r="K226" s="740">
        <v>11</v>
      </c>
      <c r="L226" s="740">
        <v>314865.09999999998</v>
      </c>
      <c r="M226" s="737">
        <v>1</v>
      </c>
      <c r="N226" s="737">
        <v>28624.1</v>
      </c>
      <c r="O226" s="740">
        <v>8</v>
      </c>
      <c r="P226" s="740">
        <v>228992.8</v>
      </c>
      <c r="Q226" s="753">
        <v>0.72727272727272729</v>
      </c>
      <c r="R226" s="741">
        <v>28624.1</v>
      </c>
    </row>
    <row r="227" spans="1:18" ht="14.4" customHeight="1" x14ac:dyDescent="0.3">
      <c r="A227" s="736" t="s">
        <v>5245</v>
      </c>
      <c r="B227" s="737" t="s">
        <v>5527</v>
      </c>
      <c r="C227" s="737" t="s">
        <v>566</v>
      </c>
      <c r="D227" s="737" t="s">
        <v>5247</v>
      </c>
      <c r="E227" s="737" t="s">
        <v>5277</v>
      </c>
      <c r="F227" s="737" t="s">
        <v>5278</v>
      </c>
      <c r="G227" s="740">
        <v>1</v>
      </c>
      <c r="H227" s="740">
        <v>1602.3</v>
      </c>
      <c r="I227" s="737">
        <v>0.13086879959750269</v>
      </c>
      <c r="J227" s="737">
        <v>1602.3</v>
      </c>
      <c r="K227" s="740">
        <v>7</v>
      </c>
      <c r="L227" s="740">
        <v>12243.56</v>
      </c>
      <c r="M227" s="737">
        <v>1</v>
      </c>
      <c r="N227" s="737">
        <v>1749.08</v>
      </c>
      <c r="O227" s="740"/>
      <c r="P227" s="740"/>
      <c r="Q227" s="753"/>
      <c r="R227" s="741"/>
    </row>
    <row r="228" spans="1:18" ht="14.4" customHeight="1" x14ac:dyDescent="0.3">
      <c r="A228" s="736" t="s">
        <v>5245</v>
      </c>
      <c r="B228" s="737" t="s">
        <v>5527</v>
      </c>
      <c r="C228" s="737" t="s">
        <v>566</v>
      </c>
      <c r="D228" s="737" t="s">
        <v>5247</v>
      </c>
      <c r="E228" s="737" t="s">
        <v>5281</v>
      </c>
      <c r="F228" s="737" t="s">
        <v>5282</v>
      </c>
      <c r="G228" s="740">
        <v>61</v>
      </c>
      <c r="H228" s="740">
        <v>648794.16999999981</v>
      </c>
      <c r="I228" s="737">
        <v>1.2822810585720534</v>
      </c>
      <c r="J228" s="737">
        <v>10635.969999999998</v>
      </c>
      <c r="K228" s="740">
        <v>61</v>
      </c>
      <c r="L228" s="740">
        <v>505968.77</v>
      </c>
      <c r="M228" s="737">
        <v>1</v>
      </c>
      <c r="N228" s="737">
        <v>8294.57</v>
      </c>
      <c r="O228" s="740">
        <v>56</v>
      </c>
      <c r="P228" s="740">
        <v>464495.92</v>
      </c>
      <c r="Q228" s="753">
        <v>0.91803278688524581</v>
      </c>
      <c r="R228" s="741">
        <v>8294.57</v>
      </c>
    </row>
    <row r="229" spans="1:18" ht="14.4" customHeight="1" x14ac:dyDescent="0.3">
      <c r="A229" s="736" t="s">
        <v>5245</v>
      </c>
      <c r="B229" s="737" t="s">
        <v>5527</v>
      </c>
      <c r="C229" s="737" t="s">
        <v>566</v>
      </c>
      <c r="D229" s="737" t="s">
        <v>5247</v>
      </c>
      <c r="E229" s="737" t="s">
        <v>5283</v>
      </c>
      <c r="F229" s="737" t="s">
        <v>2298</v>
      </c>
      <c r="G229" s="740"/>
      <c r="H229" s="740"/>
      <c r="I229" s="737"/>
      <c r="J229" s="737"/>
      <c r="K229" s="740">
        <v>4</v>
      </c>
      <c r="L229" s="740">
        <v>94454.63</v>
      </c>
      <c r="M229" s="737">
        <v>1</v>
      </c>
      <c r="N229" s="737">
        <v>23613.657500000001</v>
      </c>
      <c r="O229" s="740">
        <v>4</v>
      </c>
      <c r="P229" s="740">
        <v>90675.92</v>
      </c>
      <c r="Q229" s="753">
        <v>0.95999444389332733</v>
      </c>
      <c r="R229" s="741">
        <v>22668.98</v>
      </c>
    </row>
    <row r="230" spans="1:18" ht="14.4" customHeight="1" x14ac:dyDescent="0.3">
      <c r="A230" s="736" t="s">
        <v>5245</v>
      </c>
      <c r="B230" s="737" t="s">
        <v>5527</v>
      </c>
      <c r="C230" s="737" t="s">
        <v>566</v>
      </c>
      <c r="D230" s="737" t="s">
        <v>5247</v>
      </c>
      <c r="E230" s="737" t="s">
        <v>5284</v>
      </c>
      <c r="F230" s="737" t="s">
        <v>5285</v>
      </c>
      <c r="G230" s="740"/>
      <c r="H230" s="740"/>
      <c r="I230" s="737"/>
      <c r="J230" s="737"/>
      <c r="K230" s="740">
        <v>5.64</v>
      </c>
      <c r="L230" s="740">
        <v>146777.26</v>
      </c>
      <c r="M230" s="737">
        <v>1</v>
      </c>
      <c r="N230" s="737">
        <v>26024.336879432627</v>
      </c>
      <c r="O230" s="740"/>
      <c r="P230" s="740"/>
      <c r="Q230" s="753"/>
      <c r="R230" s="741"/>
    </row>
    <row r="231" spans="1:18" ht="14.4" customHeight="1" x14ac:dyDescent="0.3">
      <c r="A231" s="736" t="s">
        <v>5245</v>
      </c>
      <c r="B231" s="737" t="s">
        <v>5527</v>
      </c>
      <c r="C231" s="737" t="s">
        <v>566</v>
      </c>
      <c r="D231" s="737" t="s">
        <v>5247</v>
      </c>
      <c r="E231" s="737" t="s">
        <v>5289</v>
      </c>
      <c r="F231" s="737" t="s">
        <v>3094</v>
      </c>
      <c r="G231" s="740"/>
      <c r="H231" s="740"/>
      <c r="I231" s="737"/>
      <c r="J231" s="737"/>
      <c r="K231" s="740">
        <v>7.53</v>
      </c>
      <c r="L231" s="740">
        <v>44271.65</v>
      </c>
      <c r="M231" s="737">
        <v>1</v>
      </c>
      <c r="N231" s="737">
        <v>5879.3691899070382</v>
      </c>
      <c r="O231" s="740"/>
      <c r="P231" s="740"/>
      <c r="Q231" s="753"/>
      <c r="R231" s="741"/>
    </row>
    <row r="232" spans="1:18" ht="14.4" customHeight="1" x14ac:dyDescent="0.3">
      <c r="A232" s="736" t="s">
        <v>5245</v>
      </c>
      <c r="B232" s="737" t="s">
        <v>5527</v>
      </c>
      <c r="C232" s="737" t="s">
        <v>566</v>
      </c>
      <c r="D232" s="737" t="s">
        <v>5247</v>
      </c>
      <c r="E232" s="737" t="s">
        <v>5291</v>
      </c>
      <c r="F232" s="737" t="s">
        <v>5292</v>
      </c>
      <c r="G232" s="740">
        <v>21</v>
      </c>
      <c r="H232" s="740">
        <v>1023.5400000000001</v>
      </c>
      <c r="I232" s="737">
        <v>4.0385890151515156</v>
      </c>
      <c r="J232" s="737">
        <v>48.74</v>
      </c>
      <c r="K232" s="740">
        <v>5.2</v>
      </c>
      <c r="L232" s="740">
        <v>253.44</v>
      </c>
      <c r="M232" s="737">
        <v>1</v>
      </c>
      <c r="N232" s="737">
        <v>48.738461538461536</v>
      </c>
      <c r="O232" s="740">
        <v>6.2</v>
      </c>
      <c r="P232" s="740">
        <v>302.18</v>
      </c>
      <c r="Q232" s="753">
        <v>1.1923137626262628</v>
      </c>
      <c r="R232" s="741">
        <v>48.738709677419358</v>
      </c>
    </row>
    <row r="233" spans="1:18" ht="14.4" customHeight="1" x14ac:dyDescent="0.3">
      <c r="A233" s="736" t="s">
        <v>5245</v>
      </c>
      <c r="B233" s="737" t="s">
        <v>5527</v>
      </c>
      <c r="C233" s="737" t="s">
        <v>566</v>
      </c>
      <c r="D233" s="737" t="s">
        <v>5247</v>
      </c>
      <c r="E233" s="737" t="s">
        <v>5293</v>
      </c>
      <c r="F233" s="737" t="s">
        <v>1238</v>
      </c>
      <c r="G233" s="740">
        <v>100.97</v>
      </c>
      <c r="H233" s="740">
        <v>10681.44</v>
      </c>
      <c r="I233" s="737">
        <v>3.1415630404348183</v>
      </c>
      <c r="J233" s="737">
        <v>105.78825393681292</v>
      </c>
      <c r="K233" s="740">
        <v>32.14</v>
      </c>
      <c r="L233" s="740">
        <v>3400.0400000000004</v>
      </c>
      <c r="M233" s="737">
        <v>1</v>
      </c>
      <c r="N233" s="737">
        <v>105.78842563783448</v>
      </c>
      <c r="O233" s="740">
        <v>34.730000000000004</v>
      </c>
      <c r="P233" s="740">
        <v>4776.7</v>
      </c>
      <c r="Q233" s="753">
        <v>1.404895236526629</v>
      </c>
      <c r="R233" s="741">
        <v>137.53815145407427</v>
      </c>
    </row>
    <row r="234" spans="1:18" ht="14.4" customHeight="1" x14ac:dyDescent="0.3">
      <c r="A234" s="736" t="s">
        <v>5245</v>
      </c>
      <c r="B234" s="737" t="s">
        <v>5527</v>
      </c>
      <c r="C234" s="737" t="s">
        <v>566</v>
      </c>
      <c r="D234" s="737" t="s">
        <v>5247</v>
      </c>
      <c r="E234" s="737" t="s">
        <v>5294</v>
      </c>
      <c r="F234" s="737" t="s">
        <v>1238</v>
      </c>
      <c r="G234" s="740">
        <v>120.83999999999999</v>
      </c>
      <c r="H234" s="740">
        <v>63921.77</v>
      </c>
      <c r="I234" s="737">
        <v>5.1974411929716151</v>
      </c>
      <c r="J234" s="737">
        <v>528.97856669976829</v>
      </c>
      <c r="K234" s="740">
        <v>23.250000000000004</v>
      </c>
      <c r="L234" s="740">
        <v>12298.699999999999</v>
      </c>
      <c r="M234" s="737">
        <v>1</v>
      </c>
      <c r="N234" s="737">
        <v>528.97634408602141</v>
      </c>
      <c r="O234" s="740">
        <v>57.67</v>
      </c>
      <c r="P234" s="740">
        <v>39657.270000000004</v>
      </c>
      <c r="Q234" s="753">
        <v>3.2245090944571384</v>
      </c>
      <c r="R234" s="741">
        <v>687.65857464886426</v>
      </c>
    </row>
    <row r="235" spans="1:18" ht="14.4" customHeight="1" x14ac:dyDescent="0.3">
      <c r="A235" s="736" t="s">
        <v>5245</v>
      </c>
      <c r="B235" s="737" t="s">
        <v>5527</v>
      </c>
      <c r="C235" s="737" t="s">
        <v>566</v>
      </c>
      <c r="D235" s="737" t="s">
        <v>5247</v>
      </c>
      <c r="E235" s="737" t="s">
        <v>5296</v>
      </c>
      <c r="F235" s="737" t="s">
        <v>2497</v>
      </c>
      <c r="G235" s="740">
        <v>107</v>
      </c>
      <c r="H235" s="740">
        <v>244147.25</v>
      </c>
      <c r="I235" s="737">
        <v>1.3679176198962626</v>
      </c>
      <c r="J235" s="737">
        <v>2281.75</v>
      </c>
      <c r="K235" s="740">
        <v>86</v>
      </c>
      <c r="L235" s="740">
        <v>178480.95999999996</v>
      </c>
      <c r="M235" s="737">
        <v>1</v>
      </c>
      <c r="N235" s="737">
        <v>2075.3599999999997</v>
      </c>
      <c r="O235" s="740">
        <v>69</v>
      </c>
      <c r="P235" s="740">
        <v>143199.84000000003</v>
      </c>
      <c r="Q235" s="753">
        <v>0.80232558139534915</v>
      </c>
      <c r="R235" s="741">
        <v>2075.3600000000006</v>
      </c>
    </row>
    <row r="236" spans="1:18" ht="14.4" customHeight="1" x14ac:dyDescent="0.3">
      <c r="A236" s="736" t="s">
        <v>5245</v>
      </c>
      <c r="B236" s="737" t="s">
        <v>5527</v>
      </c>
      <c r="C236" s="737" t="s">
        <v>566</v>
      </c>
      <c r="D236" s="737" t="s">
        <v>5247</v>
      </c>
      <c r="E236" s="737" t="s">
        <v>5297</v>
      </c>
      <c r="F236" s="737" t="s">
        <v>1112</v>
      </c>
      <c r="G236" s="740">
        <v>0.6</v>
      </c>
      <c r="H236" s="740">
        <v>46.8</v>
      </c>
      <c r="I236" s="737">
        <v>0.39999999999999997</v>
      </c>
      <c r="J236" s="737">
        <v>78</v>
      </c>
      <c r="K236" s="740">
        <v>1.5</v>
      </c>
      <c r="L236" s="740">
        <v>117</v>
      </c>
      <c r="M236" s="737">
        <v>1</v>
      </c>
      <c r="N236" s="737">
        <v>78</v>
      </c>
      <c r="O236" s="740">
        <v>1.1000000000000001</v>
      </c>
      <c r="P236" s="740">
        <v>85.8</v>
      </c>
      <c r="Q236" s="753">
        <v>0.73333333333333328</v>
      </c>
      <c r="R236" s="741">
        <v>77.999999999999986</v>
      </c>
    </row>
    <row r="237" spans="1:18" ht="14.4" customHeight="1" x14ac:dyDescent="0.3">
      <c r="A237" s="736" t="s">
        <v>5245</v>
      </c>
      <c r="B237" s="737" t="s">
        <v>5527</v>
      </c>
      <c r="C237" s="737" t="s">
        <v>566</v>
      </c>
      <c r="D237" s="737" t="s">
        <v>5247</v>
      </c>
      <c r="E237" s="737" t="s">
        <v>5298</v>
      </c>
      <c r="F237" s="737" t="s">
        <v>5299</v>
      </c>
      <c r="G237" s="740">
        <v>1</v>
      </c>
      <c r="H237" s="740">
        <v>142.11000000000001</v>
      </c>
      <c r="I237" s="737">
        <v>0.33333333333333331</v>
      </c>
      <c r="J237" s="737">
        <v>142.11000000000001</v>
      </c>
      <c r="K237" s="740">
        <v>3</v>
      </c>
      <c r="L237" s="740">
        <v>426.33000000000004</v>
      </c>
      <c r="M237" s="737">
        <v>1</v>
      </c>
      <c r="N237" s="737">
        <v>142.11000000000001</v>
      </c>
      <c r="O237" s="740"/>
      <c r="P237" s="740"/>
      <c r="Q237" s="753"/>
      <c r="R237" s="741"/>
    </row>
    <row r="238" spans="1:18" ht="14.4" customHeight="1" x14ac:dyDescent="0.3">
      <c r="A238" s="736" t="s">
        <v>5245</v>
      </c>
      <c r="B238" s="737" t="s">
        <v>5527</v>
      </c>
      <c r="C238" s="737" t="s">
        <v>566</v>
      </c>
      <c r="D238" s="737" t="s">
        <v>5247</v>
      </c>
      <c r="E238" s="737" t="s">
        <v>5300</v>
      </c>
      <c r="F238" s="737" t="s">
        <v>823</v>
      </c>
      <c r="G238" s="740"/>
      <c r="H238" s="740"/>
      <c r="I238" s="737"/>
      <c r="J238" s="737"/>
      <c r="K238" s="740">
        <v>53.9</v>
      </c>
      <c r="L238" s="740">
        <v>9817.880000000001</v>
      </c>
      <c r="M238" s="737">
        <v>1</v>
      </c>
      <c r="N238" s="737">
        <v>182.14990723562155</v>
      </c>
      <c r="O238" s="740">
        <v>57.900000000000006</v>
      </c>
      <c r="P238" s="740">
        <v>10546.480000000001</v>
      </c>
      <c r="Q238" s="753">
        <v>1.0742115405769881</v>
      </c>
      <c r="R238" s="741">
        <v>182.14991364421417</v>
      </c>
    </row>
    <row r="239" spans="1:18" ht="14.4" customHeight="1" x14ac:dyDescent="0.3">
      <c r="A239" s="736" t="s">
        <v>5245</v>
      </c>
      <c r="B239" s="737" t="s">
        <v>5527</v>
      </c>
      <c r="C239" s="737" t="s">
        <v>566</v>
      </c>
      <c r="D239" s="737" t="s">
        <v>5247</v>
      </c>
      <c r="E239" s="737" t="s">
        <v>5301</v>
      </c>
      <c r="F239" s="737" t="s">
        <v>835</v>
      </c>
      <c r="G239" s="740">
        <v>76.300000000000011</v>
      </c>
      <c r="H239" s="740">
        <v>5398.2199999999993</v>
      </c>
      <c r="I239" s="737">
        <v>1.0553250886569883</v>
      </c>
      <c r="J239" s="737">
        <v>70.749934469200511</v>
      </c>
      <c r="K239" s="740">
        <v>72.300000000000011</v>
      </c>
      <c r="L239" s="740">
        <v>5115.22</v>
      </c>
      <c r="M239" s="737">
        <v>1</v>
      </c>
      <c r="N239" s="737">
        <v>70.749930843706764</v>
      </c>
      <c r="O239" s="740">
        <v>81.399999999999991</v>
      </c>
      <c r="P239" s="740">
        <v>5759.0499999999993</v>
      </c>
      <c r="Q239" s="753">
        <v>1.1258655541697129</v>
      </c>
      <c r="R239" s="741">
        <v>70.75</v>
      </c>
    </row>
    <row r="240" spans="1:18" ht="14.4" customHeight="1" x14ac:dyDescent="0.3">
      <c r="A240" s="736" t="s">
        <v>5245</v>
      </c>
      <c r="B240" s="737" t="s">
        <v>5527</v>
      </c>
      <c r="C240" s="737" t="s">
        <v>566</v>
      </c>
      <c r="D240" s="737" t="s">
        <v>5247</v>
      </c>
      <c r="E240" s="737" t="s">
        <v>5302</v>
      </c>
      <c r="F240" s="737" t="s">
        <v>3745</v>
      </c>
      <c r="G240" s="740">
        <v>14.100000000000001</v>
      </c>
      <c r="H240" s="740">
        <v>6859.1200000000017</v>
      </c>
      <c r="I240" s="737">
        <v>16.786471207263652</v>
      </c>
      <c r="J240" s="737">
        <v>486.46241134751779</v>
      </c>
      <c r="K240" s="740">
        <v>0.84</v>
      </c>
      <c r="L240" s="740">
        <v>408.61</v>
      </c>
      <c r="M240" s="737">
        <v>1</v>
      </c>
      <c r="N240" s="737">
        <v>486.4404761904762</v>
      </c>
      <c r="O240" s="740">
        <v>2.02</v>
      </c>
      <c r="P240" s="740">
        <v>982.57</v>
      </c>
      <c r="Q240" s="753">
        <v>2.4046645946012091</v>
      </c>
      <c r="R240" s="741">
        <v>486.42079207920796</v>
      </c>
    </row>
    <row r="241" spans="1:18" ht="14.4" customHeight="1" x14ac:dyDescent="0.3">
      <c r="A241" s="736" t="s">
        <v>5245</v>
      </c>
      <c r="B241" s="737" t="s">
        <v>5527</v>
      </c>
      <c r="C241" s="737" t="s">
        <v>566</v>
      </c>
      <c r="D241" s="737" t="s">
        <v>5247</v>
      </c>
      <c r="E241" s="737" t="s">
        <v>5303</v>
      </c>
      <c r="F241" s="737" t="s">
        <v>3745</v>
      </c>
      <c r="G241" s="740">
        <v>16.850000000000001</v>
      </c>
      <c r="H241" s="740">
        <v>2049.12</v>
      </c>
      <c r="I241" s="737">
        <v>4.2124825261080501</v>
      </c>
      <c r="J241" s="737">
        <v>121.60949554896141</v>
      </c>
      <c r="K241" s="740">
        <v>4</v>
      </c>
      <c r="L241" s="740">
        <v>486.44</v>
      </c>
      <c r="M241" s="737">
        <v>1</v>
      </c>
      <c r="N241" s="737">
        <v>121.61</v>
      </c>
      <c r="O241" s="740">
        <v>12.35</v>
      </c>
      <c r="P241" s="740">
        <v>1501.87</v>
      </c>
      <c r="Q241" s="753">
        <v>3.0874722473480798</v>
      </c>
      <c r="R241" s="741">
        <v>121.60890688259109</v>
      </c>
    </row>
    <row r="242" spans="1:18" ht="14.4" customHeight="1" x14ac:dyDescent="0.3">
      <c r="A242" s="736" t="s">
        <v>5245</v>
      </c>
      <c r="B242" s="737" t="s">
        <v>5527</v>
      </c>
      <c r="C242" s="737" t="s">
        <v>566</v>
      </c>
      <c r="D242" s="737" t="s">
        <v>5247</v>
      </c>
      <c r="E242" s="737" t="s">
        <v>5304</v>
      </c>
      <c r="F242" s="737" t="s">
        <v>3745</v>
      </c>
      <c r="G242" s="740">
        <v>44.559999999999995</v>
      </c>
      <c r="H242" s="740">
        <v>10838.660000000002</v>
      </c>
      <c r="I242" s="737">
        <v>12.108881689196741</v>
      </c>
      <c r="J242" s="737">
        <v>243.23743267504494</v>
      </c>
      <c r="K242" s="740">
        <v>3.6799999999999997</v>
      </c>
      <c r="L242" s="740">
        <v>895.09999999999991</v>
      </c>
      <c r="M242" s="737">
        <v>1</v>
      </c>
      <c r="N242" s="737">
        <v>243.23369565217391</v>
      </c>
      <c r="O242" s="740">
        <v>23.57</v>
      </c>
      <c r="P242" s="740">
        <v>5733.0599999999995</v>
      </c>
      <c r="Q242" s="753">
        <v>6.4049379957546639</v>
      </c>
      <c r="R242" s="741">
        <v>243.23546881629187</v>
      </c>
    </row>
    <row r="243" spans="1:18" ht="14.4" customHeight="1" x14ac:dyDescent="0.3">
      <c r="A243" s="736" t="s">
        <v>5245</v>
      </c>
      <c r="B243" s="737" t="s">
        <v>5527</v>
      </c>
      <c r="C243" s="737" t="s">
        <v>566</v>
      </c>
      <c r="D243" s="737" t="s">
        <v>5247</v>
      </c>
      <c r="E243" s="737" t="s">
        <v>5305</v>
      </c>
      <c r="F243" s="737" t="s">
        <v>707</v>
      </c>
      <c r="G243" s="740">
        <v>0.7</v>
      </c>
      <c r="H243" s="740">
        <v>41.97</v>
      </c>
      <c r="I243" s="737">
        <v>0.1521644550793996</v>
      </c>
      <c r="J243" s="737">
        <v>59.957142857142863</v>
      </c>
      <c r="K243" s="740">
        <v>4.6000000000000005</v>
      </c>
      <c r="L243" s="740">
        <v>275.82</v>
      </c>
      <c r="M243" s="737">
        <v>1</v>
      </c>
      <c r="N243" s="737">
        <v>59.960869565217386</v>
      </c>
      <c r="O243" s="740">
        <v>1.7999999999999998</v>
      </c>
      <c r="P243" s="740">
        <v>107.91</v>
      </c>
      <c r="Q243" s="753">
        <v>0.39123341309549708</v>
      </c>
      <c r="R243" s="741">
        <v>59.95</v>
      </c>
    </row>
    <row r="244" spans="1:18" ht="14.4" customHeight="1" x14ac:dyDescent="0.3">
      <c r="A244" s="736" t="s">
        <v>5245</v>
      </c>
      <c r="B244" s="737" t="s">
        <v>5527</v>
      </c>
      <c r="C244" s="737" t="s">
        <v>566</v>
      </c>
      <c r="D244" s="737" t="s">
        <v>5247</v>
      </c>
      <c r="E244" s="737" t="s">
        <v>5531</v>
      </c>
      <c r="F244" s="737" t="s">
        <v>2545</v>
      </c>
      <c r="G244" s="740"/>
      <c r="H244" s="740"/>
      <c r="I244" s="737"/>
      <c r="J244" s="737"/>
      <c r="K244" s="740"/>
      <c r="L244" s="740"/>
      <c r="M244" s="737"/>
      <c r="N244" s="737"/>
      <c r="O244" s="740">
        <v>0.01</v>
      </c>
      <c r="P244" s="740">
        <v>23.81</v>
      </c>
      <c r="Q244" s="753"/>
      <c r="R244" s="741">
        <v>2381</v>
      </c>
    </row>
    <row r="245" spans="1:18" ht="14.4" customHeight="1" x14ac:dyDescent="0.3">
      <c r="A245" s="736" t="s">
        <v>5245</v>
      </c>
      <c r="B245" s="737" t="s">
        <v>5527</v>
      </c>
      <c r="C245" s="737" t="s">
        <v>566</v>
      </c>
      <c r="D245" s="737" t="s">
        <v>5247</v>
      </c>
      <c r="E245" s="737" t="s">
        <v>5306</v>
      </c>
      <c r="F245" s="737" t="s">
        <v>5307</v>
      </c>
      <c r="G245" s="740">
        <v>0.56000000000000005</v>
      </c>
      <c r="H245" s="740">
        <v>143.36000000000001</v>
      </c>
      <c r="I245" s="737">
        <v>9.3333333333333339</v>
      </c>
      <c r="J245" s="737">
        <v>256</v>
      </c>
      <c r="K245" s="740">
        <v>0.06</v>
      </c>
      <c r="L245" s="740">
        <v>15.36</v>
      </c>
      <c r="M245" s="737">
        <v>1</v>
      </c>
      <c r="N245" s="737">
        <v>256</v>
      </c>
      <c r="O245" s="740"/>
      <c r="P245" s="740"/>
      <c r="Q245" s="753"/>
      <c r="R245" s="741"/>
    </row>
    <row r="246" spans="1:18" ht="14.4" customHeight="1" x14ac:dyDescent="0.3">
      <c r="A246" s="736" t="s">
        <v>5245</v>
      </c>
      <c r="B246" s="737" t="s">
        <v>5527</v>
      </c>
      <c r="C246" s="737" t="s">
        <v>566</v>
      </c>
      <c r="D246" s="737" t="s">
        <v>5247</v>
      </c>
      <c r="E246" s="737" t="s">
        <v>5308</v>
      </c>
      <c r="F246" s="737" t="s">
        <v>5309</v>
      </c>
      <c r="G246" s="740">
        <v>25.400000000000002</v>
      </c>
      <c r="H246" s="740">
        <v>2979.4200000000005</v>
      </c>
      <c r="I246" s="737">
        <v>0.93382352941176494</v>
      </c>
      <c r="J246" s="737">
        <v>117.30000000000001</v>
      </c>
      <c r="K246" s="740">
        <v>27.200000000000003</v>
      </c>
      <c r="L246" s="740">
        <v>3190.56</v>
      </c>
      <c r="M246" s="737">
        <v>1</v>
      </c>
      <c r="N246" s="737">
        <v>117.29999999999998</v>
      </c>
      <c r="O246" s="740">
        <v>23.9</v>
      </c>
      <c r="P246" s="740">
        <v>2803.4700000000003</v>
      </c>
      <c r="Q246" s="753">
        <v>0.87867647058823539</v>
      </c>
      <c r="R246" s="741">
        <v>117.30000000000001</v>
      </c>
    </row>
    <row r="247" spans="1:18" ht="14.4" customHeight="1" x14ac:dyDescent="0.3">
      <c r="A247" s="736" t="s">
        <v>5245</v>
      </c>
      <c r="B247" s="737" t="s">
        <v>5527</v>
      </c>
      <c r="C247" s="737" t="s">
        <v>566</v>
      </c>
      <c r="D247" s="737" t="s">
        <v>5247</v>
      </c>
      <c r="E247" s="737" t="s">
        <v>5310</v>
      </c>
      <c r="F247" s="737" t="s">
        <v>3072</v>
      </c>
      <c r="G247" s="740">
        <v>6.1999999999999993</v>
      </c>
      <c r="H247" s="740">
        <v>526.05999999999995</v>
      </c>
      <c r="I247" s="737">
        <v>1.01340782122905</v>
      </c>
      <c r="J247" s="737">
        <v>84.848387096774189</v>
      </c>
      <c r="K247" s="740">
        <v>5.8</v>
      </c>
      <c r="L247" s="740">
        <v>519.1</v>
      </c>
      <c r="M247" s="737">
        <v>1</v>
      </c>
      <c r="N247" s="737">
        <v>89.5</v>
      </c>
      <c r="O247" s="740">
        <v>8.9999999999999982</v>
      </c>
      <c r="P247" s="740">
        <v>805.49999999999989</v>
      </c>
      <c r="Q247" s="753">
        <v>1.5517241379310343</v>
      </c>
      <c r="R247" s="741">
        <v>89.5</v>
      </c>
    </row>
    <row r="248" spans="1:18" ht="14.4" customHeight="1" x14ac:dyDescent="0.3">
      <c r="A248" s="736" t="s">
        <v>5245</v>
      </c>
      <c r="B248" s="737" t="s">
        <v>5527</v>
      </c>
      <c r="C248" s="737" t="s">
        <v>566</v>
      </c>
      <c r="D248" s="737" t="s">
        <v>5247</v>
      </c>
      <c r="E248" s="737" t="s">
        <v>5312</v>
      </c>
      <c r="F248" s="737" t="s">
        <v>2519</v>
      </c>
      <c r="G248" s="740">
        <v>0.35</v>
      </c>
      <c r="H248" s="740">
        <v>2076.71</v>
      </c>
      <c r="I248" s="737">
        <v>1.060227493184394</v>
      </c>
      <c r="J248" s="737">
        <v>5933.4571428571435</v>
      </c>
      <c r="K248" s="740">
        <v>0.4</v>
      </c>
      <c r="L248" s="740">
        <v>1958.74</v>
      </c>
      <c r="M248" s="737">
        <v>1</v>
      </c>
      <c r="N248" s="737">
        <v>4896.8499999999995</v>
      </c>
      <c r="O248" s="740">
        <v>1.04</v>
      </c>
      <c r="P248" s="740">
        <v>5092.7299999999996</v>
      </c>
      <c r="Q248" s="753">
        <v>2.6000030631936855</v>
      </c>
      <c r="R248" s="741">
        <v>4896.8557692307686</v>
      </c>
    </row>
    <row r="249" spans="1:18" ht="14.4" customHeight="1" x14ac:dyDescent="0.3">
      <c r="A249" s="736" t="s">
        <v>5245</v>
      </c>
      <c r="B249" s="737" t="s">
        <v>5527</v>
      </c>
      <c r="C249" s="737" t="s">
        <v>566</v>
      </c>
      <c r="D249" s="737" t="s">
        <v>5247</v>
      </c>
      <c r="E249" s="737" t="s">
        <v>5313</v>
      </c>
      <c r="F249" s="737" t="s">
        <v>2519</v>
      </c>
      <c r="G249" s="740">
        <v>0.39</v>
      </c>
      <c r="H249" s="740">
        <v>11570.279999999999</v>
      </c>
      <c r="I249" s="737"/>
      <c r="J249" s="737">
        <v>29667.38461538461</v>
      </c>
      <c r="K249" s="740"/>
      <c r="L249" s="740"/>
      <c r="M249" s="737"/>
      <c r="N249" s="737"/>
      <c r="O249" s="740">
        <v>1.19</v>
      </c>
      <c r="P249" s="740">
        <v>24618.78</v>
      </c>
      <c r="Q249" s="753"/>
      <c r="R249" s="741">
        <v>20688.050420168067</v>
      </c>
    </row>
    <row r="250" spans="1:18" ht="14.4" customHeight="1" x14ac:dyDescent="0.3">
      <c r="A250" s="736" t="s">
        <v>5245</v>
      </c>
      <c r="B250" s="737" t="s">
        <v>5527</v>
      </c>
      <c r="C250" s="737" t="s">
        <v>566</v>
      </c>
      <c r="D250" s="737" t="s">
        <v>5247</v>
      </c>
      <c r="E250" s="737" t="s">
        <v>5314</v>
      </c>
      <c r="F250" s="737" t="s">
        <v>5315</v>
      </c>
      <c r="G250" s="740"/>
      <c r="H250" s="740"/>
      <c r="I250" s="737"/>
      <c r="J250" s="737"/>
      <c r="K250" s="740"/>
      <c r="L250" s="740"/>
      <c r="M250" s="737"/>
      <c r="N250" s="737"/>
      <c r="O250" s="740">
        <v>1.77</v>
      </c>
      <c r="P250" s="740">
        <v>327.52999999999997</v>
      </c>
      <c r="Q250" s="753"/>
      <c r="R250" s="741">
        <v>185.04519774011297</v>
      </c>
    </row>
    <row r="251" spans="1:18" ht="14.4" customHeight="1" x14ac:dyDescent="0.3">
      <c r="A251" s="736" t="s">
        <v>5245</v>
      </c>
      <c r="B251" s="737" t="s">
        <v>5527</v>
      </c>
      <c r="C251" s="737" t="s">
        <v>566</v>
      </c>
      <c r="D251" s="737" t="s">
        <v>5247</v>
      </c>
      <c r="E251" s="737" t="s">
        <v>5316</v>
      </c>
      <c r="F251" s="737" t="s">
        <v>5317</v>
      </c>
      <c r="G251" s="740">
        <v>18.61</v>
      </c>
      <c r="H251" s="740">
        <v>131142.78</v>
      </c>
      <c r="I251" s="737">
        <v>0.2883928664103893</v>
      </c>
      <c r="J251" s="737">
        <v>7046.898441698012</v>
      </c>
      <c r="K251" s="740">
        <v>64.53</v>
      </c>
      <c r="L251" s="740">
        <v>454736.56000000006</v>
      </c>
      <c r="M251" s="737">
        <v>1</v>
      </c>
      <c r="N251" s="737">
        <v>7046.9015961568266</v>
      </c>
      <c r="O251" s="740">
        <v>81.760000000000019</v>
      </c>
      <c r="P251" s="740">
        <v>192372.43</v>
      </c>
      <c r="Q251" s="753">
        <v>0.42304148582203283</v>
      </c>
      <c r="R251" s="741">
        <v>2352.8917563600776</v>
      </c>
    </row>
    <row r="252" spans="1:18" ht="14.4" customHeight="1" x14ac:dyDescent="0.3">
      <c r="A252" s="736" t="s">
        <v>5245</v>
      </c>
      <c r="B252" s="737" t="s">
        <v>5527</v>
      </c>
      <c r="C252" s="737" t="s">
        <v>566</v>
      </c>
      <c r="D252" s="737" t="s">
        <v>5247</v>
      </c>
      <c r="E252" s="737" t="s">
        <v>5318</v>
      </c>
      <c r="F252" s="737" t="s">
        <v>2912</v>
      </c>
      <c r="G252" s="740">
        <v>15.74</v>
      </c>
      <c r="H252" s="740">
        <v>36274.22</v>
      </c>
      <c r="I252" s="737">
        <v>0.73792838146804829</v>
      </c>
      <c r="J252" s="737">
        <v>2304.5883100381193</v>
      </c>
      <c r="K252" s="740">
        <v>21.330000000000002</v>
      </c>
      <c r="L252" s="740">
        <v>49156.83</v>
      </c>
      <c r="M252" s="737">
        <v>1</v>
      </c>
      <c r="N252" s="737">
        <v>2304.586497890295</v>
      </c>
      <c r="O252" s="740"/>
      <c r="P252" s="740"/>
      <c r="Q252" s="753"/>
      <c r="R252" s="741"/>
    </row>
    <row r="253" spans="1:18" ht="14.4" customHeight="1" x14ac:dyDescent="0.3">
      <c r="A253" s="736" t="s">
        <v>5245</v>
      </c>
      <c r="B253" s="737" t="s">
        <v>5527</v>
      </c>
      <c r="C253" s="737" t="s">
        <v>566</v>
      </c>
      <c r="D253" s="737" t="s">
        <v>5247</v>
      </c>
      <c r="E253" s="737" t="s">
        <v>5319</v>
      </c>
      <c r="F253" s="737" t="s">
        <v>5320</v>
      </c>
      <c r="G253" s="740">
        <v>2.5199999999999996</v>
      </c>
      <c r="H253" s="740">
        <v>1666.2100000000003</v>
      </c>
      <c r="I253" s="737">
        <v>0.33115308633142143</v>
      </c>
      <c r="J253" s="737">
        <v>661.19444444444468</v>
      </c>
      <c r="K253" s="740">
        <v>7.6099999999999994</v>
      </c>
      <c r="L253" s="740">
        <v>5031.54</v>
      </c>
      <c r="M253" s="737">
        <v>1</v>
      </c>
      <c r="N253" s="737">
        <v>661.1747700394219</v>
      </c>
      <c r="O253" s="740">
        <v>8.7299999999999986</v>
      </c>
      <c r="P253" s="740">
        <v>4348.9100000000008</v>
      </c>
      <c r="Q253" s="753">
        <v>0.86432980757382449</v>
      </c>
      <c r="R253" s="741">
        <v>498.15693012600246</v>
      </c>
    </row>
    <row r="254" spans="1:18" ht="14.4" customHeight="1" x14ac:dyDescent="0.3">
      <c r="A254" s="736" t="s">
        <v>5245</v>
      </c>
      <c r="B254" s="737" t="s">
        <v>5527</v>
      </c>
      <c r="C254" s="737" t="s">
        <v>566</v>
      </c>
      <c r="D254" s="737" t="s">
        <v>5247</v>
      </c>
      <c r="E254" s="737" t="s">
        <v>5321</v>
      </c>
      <c r="F254" s="737" t="s">
        <v>5320</v>
      </c>
      <c r="G254" s="740">
        <v>52.620000000000005</v>
      </c>
      <c r="H254" s="740">
        <v>11597.06</v>
      </c>
      <c r="I254" s="737">
        <v>3.0085584054748891</v>
      </c>
      <c r="J254" s="737">
        <v>220.39262637780308</v>
      </c>
      <c r="K254" s="740">
        <v>17.490000000000002</v>
      </c>
      <c r="L254" s="740">
        <v>3854.6899999999996</v>
      </c>
      <c r="M254" s="737">
        <v>1</v>
      </c>
      <c r="N254" s="737">
        <v>220.39393939393935</v>
      </c>
      <c r="O254" s="740">
        <v>35.18</v>
      </c>
      <c r="P254" s="740">
        <v>5837.0300000000007</v>
      </c>
      <c r="Q254" s="753">
        <v>1.514267035740877</v>
      </c>
      <c r="R254" s="741">
        <v>165.91898806139855</v>
      </c>
    </row>
    <row r="255" spans="1:18" ht="14.4" customHeight="1" x14ac:dyDescent="0.3">
      <c r="A255" s="736" t="s">
        <v>5245</v>
      </c>
      <c r="B255" s="737" t="s">
        <v>5527</v>
      </c>
      <c r="C255" s="737" t="s">
        <v>566</v>
      </c>
      <c r="D255" s="737" t="s">
        <v>5247</v>
      </c>
      <c r="E255" s="737" t="s">
        <v>5324</v>
      </c>
      <c r="F255" s="737" t="s">
        <v>5325</v>
      </c>
      <c r="G255" s="740">
        <v>1</v>
      </c>
      <c r="H255" s="740">
        <v>1096.18</v>
      </c>
      <c r="I255" s="737">
        <v>0.1</v>
      </c>
      <c r="J255" s="737">
        <v>1096.18</v>
      </c>
      <c r="K255" s="740">
        <v>10</v>
      </c>
      <c r="L255" s="740">
        <v>10961.8</v>
      </c>
      <c r="M255" s="737">
        <v>1</v>
      </c>
      <c r="N255" s="737">
        <v>1096.1799999999998</v>
      </c>
      <c r="O255" s="740"/>
      <c r="P255" s="740"/>
      <c r="Q255" s="753"/>
      <c r="R255" s="741"/>
    </row>
    <row r="256" spans="1:18" ht="14.4" customHeight="1" x14ac:dyDescent="0.3">
      <c r="A256" s="736" t="s">
        <v>5245</v>
      </c>
      <c r="B256" s="737" t="s">
        <v>5527</v>
      </c>
      <c r="C256" s="737" t="s">
        <v>566</v>
      </c>
      <c r="D256" s="737" t="s">
        <v>5247</v>
      </c>
      <c r="E256" s="737" t="s">
        <v>5326</v>
      </c>
      <c r="F256" s="737" t="s">
        <v>5325</v>
      </c>
      <c r="G256" s="740">
        <v>21.369999999999997</v>
      </c>
      <c r="H256" s="740">
        <v>93701.65</v>
      </c>
      <c r="I256" s="737"/>
      <c r="J256" s="737">
        <v>4384.7285914833883</v>
      </c>
      <c r="K256" s="740"/>
      <c r="L256" s="740"/>
      <c r="M256" s="737"/>
      <c r="N256" s="737"/>
      <c r="O256" s="740"/>
      <c r="P256" s="740"/>
      <c r="Q256" s="753"/>
      <c r="R256" s="741"/>
    </row>
    <row r="257" spans="1:18" ht="14.4" customHeight="1" x14ac:dyDescent="0.3">
      <c r="A257" s="736" t="s">
        <v>5245</v>
      </c>
      <c r="B257" s="737" t="s">
        <v>5527</v>
      </c>
      <c r="C257" s="737" t="s">
        <v>566</v>
      </c>
      <c r="D257" s="737" t="s">
        <v>5247</v>
      </c>
      <c r="E257" s="737" t="s">
        <v>5327</v>
      </c>
      <c r="F257" s="737" t="s">
        <v>5328</v>
      </c>
      <c r="G257" s="740">
        <v>21.45</v>
      </c>
      <c r="H257" s="740">
        <v>15352.670000000002</v>
      </c>
      <c r="I257" s="737">
        <v>0.69559081182398419</v>
      </c>
      <c r="J257" s="737">
        <v>715.74219114219125</v>
      </c>
      <c r="K257" s="740">
        <v>30.839999999999996</v>
      </c>
      <c r="L257" s="740">
        <v>22071.41</v>
      </c>
      <c r="M257" s="737">
        <v>1</v>
      </c>
      <c r="N257" s="737">
        <v>715.67477302204941</v>
      </c>
      <c r="O257" s="740">
        <v>31.92</v>
      </c>
      <c r="P257" s="740">
        <v>22844.36</v>
      </c>
      <c r="Q257" s="753">
        <v>1.0350204178165328</v>
      </c>
      <c r="R257" s="741">
        <v>715.67543859649118</v>
      </c>
    </row>
    <row r="258" spans="1:18" ht="14.4" customHeight="1" x14ac:dyDescent="0.3">
      <c r="A258" s="736" t="s">
        <v>5245</v>
      </c>
      <c r="B258" s="737" t="s">
        <v>5527</v>
      </c>
      <c r="C258" s="737" t="s">
        <v>566</v>
      </c>
      <c r="D258" s="737" t="s">
        <v>5247</v>
      </c>
      <c r="E258" s="737" t="s">
        <v>5329</v>
      </c>
      <c r="F258" s="737" t="s">
        <v>5328</v>
      </c>
      <c r="G258" s="740">
        <v>84.64</v>
      </c>
      <c r="H258" s="740">
        <v>121149.37000000001</v>
      </c>
      <c r="I258" s="737">
        <v>0.66546146930591765</v>
      </c>
      <c r="J258" s="737">
        <v>1431.3488894139887</v>
      </c>
      <c r="K258" s="740">
        <v>127.19000000000001</v>
      </c>
      <c r="L258" s="740">
        <v>182053.17</v>
      </c>
      <c r="M258" s="737">
        <v>1</v>
      </c>
      <c r="N258" s="737">
        <v>1431.3481405770895</v>
      </c>
      <c r="O258" s="740">
        <v>96.54</v>
      </c>
      <c r="P258" s="740">
        <v>138187.35000000003</v>
      </c>
      <c r="Q258" s="753">
        <v>0.75904940298485346</v>
      </c>
      <c r="R258" s="741">
        <v>1431.3999378495962</v>
      </c>
    </row>
    <row r="259" spans="1:18" ht="14.4" customHeight="1" x14ac:dyDescent="0.3">
      <c r="A259" s="736" t="s">
        <v>5245</v>
      </c>
      <c r="B259" s="737" t="s">
        <v>5527</v>
      </c>
      <c r="C259" s="737" t="s">
        <v>566</v>
      </c>
      <c r="D259" s="737" t="s">
        <v>5247</v>
      </c>
      <c r="E259" s="737" t="s">
        <v>5330</v>
      </c>
      <c r="F259" s="737" t="s">
        <v>5331</v>
      </c>
      <c r="G259" s="740">
        <v>10.59</v>
      </c>
      <c r="H259" s="740">
        <v>3522.17</v>
      </c>
      <c r="I259" s="737">
        <v>1.5972763263510663</v>
      </c>
      <c r="J259" s="737">
        <v>332.59395656279509</v>
      </c>
      <c r="K259" s="740">
        <v>6.63</v>
      </c>
      <c r="L259" s="740">
        <v>2205.11</v>
      </c>
      <c r="M259" s="737">
        <v>1</v>
      </c>
      <c r="N259" s="737">
        <v>332.5957767722474</v>
      </c>
      <c r="O259" s="740">
        <v>4</v>
      </c>
      <c r="P259" s="740">
        <v>1233.26</v>
      </c>
      <c r="Q259" s="753">
        <v>0.55927368702695102</v>
      </c>
      <c r="R259" s="741">
        <v>308.315</v>
      </c>
    </row>
    <row r="260" spans="1:18" ht="14.4" customHeight="1" x14ac:dyDescent="0.3">
      <c r="A260" s="736" t="s">
        <v>5245</v>
      </c>
      <c r="B260" s="737" t="s">
        <v>5527</v>
      </c>
      <c r="C260" s="737" t="s">
        <v>566</v>
      </c>
      <c r="D260" s="737" t="s">
        <v>5247</v>
      </c>
      <c r="E260" s="737" t="s">
        <v>5337</v>
      </c>
      <c r="F260" s="737" t="s">
        <v>5338</v>
      </c>
      <c r="G260" s="740">
        <v>1.2</v>
      </c>
      <c r="H260" s="740">
        <v>13467.3</v>
      </c>
      <c r="I260" s="737"/>
      <c r="J260" s="737">
        <v>11222.75</v>
      </c>
      <c r="K260" s="740"/>
      <c r="L260" s="740"/>
      <c r="M260" s="737"/>
      <c r="N260" s="737"/>
      <c r="O260" s="740"/>
      <c r="P260" s="740"/>
      <c r="Q260" s="753"/>
      <c r="R260" s="741"/>
    </row>
    <row r="261" spans="1:18" ht="14.4" customHeight="1" x14ac:dyDescent="0.3">
      <c r="A261" s="736" t="s">
        <v>5245</v>
      </c>
      <c r="B261" s="737" t="s">
        <v>5527</v>
      </c>
      <c r="C261" s="737" t="s">
        <v>566</v>
      </c>
      <c r="D261" s="737" t="s">
        <v>5247</v>
      </c>
      <c r="E261" s="737" t="s">
        <v>5339</v>
      </c>
      <c r="F261" s="737" t="s">
        <v>5340</v>
      </c>
      <c r="G261" s="740">
        <v>37.58</v>
      </c>
      <c r="H261" s="740">
        <v>26679.89</v>
      </c>
      <c r="I261" s="737">
        <v>2.0553712202160614</v>
      </c>
      <c r="J261" s="737">
        <v>709.94917509313461</v>
      </c>
      <c r="K261" s="740">
        <v>49.21</v>
      </c>
      <c r="L261" s="740">
        <v>12980.57</v>
      </c>
      <c r="M261" s="737">
        <v>1</v>
      </c>
      <c r="N261" s="737">
        <v>263.77910993700465</v>
      </c>
      <c r="O261" s="740">
        <v>64.69</v>
      </c>
      <c r="P261" s="740">
        <v>17063.890000000003</v>
      </c>
      <c r="Q261" s="753">
        <v>1.3145717021671623</v>
      </c>
      <c r="R261" s="741">
        <v>263.77940949142067</v>
      </c>
    </row>
    <row r="262" spans="1:18" ht="14.4" customHeight="1" x14ac:dyDescent="0.3">
      <c r="A262" s="736" t="s">
        <v>5245</v>
      </c>
      <c r="B262" s="737" t="s">
        <v>5527</v>
      </c>
      <c r="C262" s="737" t="s">
        <v>566</v>
      </c>
      <c r="D262" s="737" t="s">
        <v>5247</v>
      </c>
      <c r="E262" s="737" t="s">
        <v>5342</v>
      </c>
      <c r="F262" s="737" t="s">
        <v>5343</v>
      </c>
      <c r="G262" s="740">
        <v>7.6</v>
      </c>
      <c r="H262" s="740">
        <v>13722.32</v>
      </c>
      <c r="I262" s="737"/>
      <c r="J262" s="737">
        <v>1805.5684210526317</v>
      </c>
      <c r="K262" s="740"/>
      <c r="L262" s="740"/>
      <c r="M262" s="737"/>
      <c r="N262" s="737"/>
      <c r="O262" s="740"/>
      <c r="P262" s="740"/>
      <c r="Q262" s="753"/>
      <c r="R262" s="741"/>
    </row>
    <row r="263" spans="1:18" ht="14.4" customHeight="1" x14ac:dyDescent="0.3">
      <c r="A263" s="736" t="s">
        <v>5245</v>
      </c>
      <c r="B263" s="737" t="s">
        <v>5527</v>
      </c>
      <c r="C263" s="737" t="s">
        <v>566</v>
      </c>
      <c r="D263" s="737" t="s">
        <v>5247</v>
      </c>
      <c r="E263" s="737" t="s">
        <v>5344</v>
      </c>
      <c r="F263" s="737" t="s">
        <v>5345</v>
      </c>
      <c r="G263" s="740">
        <v>2.9499999999999997</v>
      </c>
      <c r="H263" s="740">
        <v>1601.36</v>
      </c>
      <c r="I263" s="737"/>
      <c r="J263" s="737">
        <v>542.83389830508474</v>
      </c>
      <c r="K263" s="740"/>
      <c r="L263" s="740"/>
      <c r="M263" s="737"/>
      <c r="N263" s="737"/>
      <c r="O263" s="740"/>
      <c r="P263" s="740"/>
      <c r="Q263" s="753"/>
      <c r="R263" s="741"/>
    </row>
    <row r="264" spans="1:18" ht="14.4" customHeight="1" x14ac:dyDescent="0.3">
      <c r="A264" s="736" t="s">
        <v>5245</v>
      </c>
      <c r="B264" s="737" t="s">
        <v>5527</v>
      </c>
      <c r="C264" s="737" t="s">
        <v>566</v>
      </c>
      <c r="D264" s="737" t="s">
        <v>5247</v>
      </c>
      <c r="E264" s="737" t="s">
        <v>5346</v>
      </c>
      <c r="F264" s="737" t="s">
        <v>5347</v>
      </c>
      <c r="G264" s="740">
        <v>12.12</v>
      </c>
      <c r="H264" s="740">
        <v>1857.13</v>
      </c>
      <c r="I264" s="737">
        <v>1.2990375064702508</v>
      </c>
      <c r="J264" s="737">
        <v>153.22854785478549</v>
      </c>
      <c r="K264" s="740">
        <v>9.33</v>
      </c>
      <c r="L264" s="740">
        <v>1429.6200000000001</v>
      </c>
      <c r="M264" s="737">
        <v>1</v>
      </c>
      <c r="N264" s="737">
        <v>153.22829581993571</v>
      </c>
      <c r="O264" s="740">
        <v>1</v>
      </c>
      <c r="P264" s="740">
        <v>136.75</v>
      </c>
      <c r="Q264" s="753">
        <v>9.5654789384591696E-2</v>
      </c>
      <c r="R264" s="741">
        <v>136.75</v>
      </c>
    </row>
    <row r="265" spans="1:18" ht="14.4" customHeight="1" x14ac:dyDescent="0.3">
      <c r="A265" s="736" t="s">
        <v>5245</v>
      </c>
      <c r="B265" s="737" t="s">
        <v>5527</v>
      </c>
      <c r="C265" s="737" t="s">
        <v>566</v>
      </c>
      <c r="D265" s="737" t="s">
        <v>5247</v>
      </c>
      <c r="E265" s="737" t="s">
        <v>5348</v>
      </c>
      <c r="F265" s="737" t="s">
        <v>5349</v>
      </c>
      <c r="G265" s="740">
        <v>18.46</v>
      </c>
      <c r="H265" s="740">
        <v>12688.45</v>
      </c>
      <c r="I265" s="737"/>
      <c r="J265" s="737">
        <v>687.34832069339109</v>
      </c>
      <c r="K265" s="740"/>
      <c r="L265" s="740"/>
      <c r="M265" s="737"/>
      <c r="N265" s="737"/>
      <c r="O265" s="740"/>
      <c r="P265" s="740"/>
      <c r="Q265" s="753"/>
      <c r="R265" s="741"/>
    </row>
    <row r="266" spans="1:18" ht="14.4" customHeight="1" x14ac:dyDescent="0.3">
      <c r="A266" s="736" t="s">
        <v>5245</v>
      </c>
      <c r="B266" s="737" t="s">
        <v>5527</v>
      </c>
      <c r="C266" s="737" t="s">
        <v>566</v>
      </c>
      <c r="D266" s="737" t="s">
        <v>5247</v>
      </c>
      <c r="E266" s="737" t="s">
        <v>5350</v>
      </c>
      <c r="F266" s="737" t="s">
        <v>5351</v>
      </c>
      <c r="G266" s="740">
        <v>1.4</v>
      </c>
      <c r="H266" s="740">
        <v>1159.55</v>
      </c>
      <c r="I266" s="737"/>
      <c r="J266" s="737">
        <v>828.25</v>
      </c>
      <c r="K266" s="740"/>
      <c r="L266" s="740"/>
      <c r="M266" s="737"/>
      <c r="N266" s="737"/>
      <c r="O266" s="740"/>
      <c r="P266" s="740"/>
      <c r="Q266" s="753"/>
      <c r="R266" s="741"/>
    </row>
    <row r="267" spans="1:18" ht="14.4" customHeight="1" x14ac:dyDescent="0.3">
      <c r="A267" s="736" t="s">
        <v>5245</v>
      </c>
      <c r="B267" s="737" t="s">
        <v>5527</v>
      </c>
      <c r="C267" s="737" t="s">
        <v>566</v>
      </c>
      <c r="D267" s="737" t="s">
        <v>5247</v>
      </c>
      <c r="E267" s="737" t="s">
        <v>5352</v>
      </c>
      <c r="F267" s="737" t="s">
        <v>5353</v>
      </c>
      <c r="G267" s="740">
        <v>7.09</v>
      </c>
      <c r="H267" s="740">
        <v>2436.69</v>
      </c>
      <c r="I267" s="737"/>
      <c r="J267" s="737">
        <v>343.67983074753175</v>
      </c>
      <c r="K267" s="740"/>
      <c r="L267" s="740"/>
      <c r="M267" s="737"/>
      <c r="N267" s="737"/>
      <c r="O267" s="740"/>
      <c r="P267" s="740"/>
      <c r="Q267" s="753"/>
      <c r="R267" s="741"/>
    </row>
    <row r="268" spans="1:18" ht="14.4" customHeight="1" x14ac:dyDescent="0.3">
      <c r="A268" s="736" t="s">
        <v>5245</v>
      </c>
      <c r="B268" s="737" t="s">
        <v>5527</v>
      </c>
      <c r="C268" s="737" t="s">
        <v>566</v>
      </c>
      <c r="D268" s="737" t="s">
        <v>5247</v>
      </c>
      <c r="E268" s="737" t="s">
        <v>5356</v>
      </c>
      <c r="F268" s="737" t="s">
        <v>5357</v>
      </c>
      <c r="G268" s="740">
        <v>8</v>
      </c>
      <c r="H268" s="740">
        <v>53692.959999999999</v>
      </c>
      <c r="I268" s="737">
        <v>0.57142857142857151</v>
      </c>
      <c r="J268" s="737">
        <v>6711.62</v>
      </c>
      <c r="K268" s="740">
        <v>14</v>
      </c>
      <c r="L268" s="740">
        <v>93962.68</v>
      </c>
      <c r="M268" s="737">
        <v>1</v>
      </c>
      <c r="N268" s="737">
        <v>6711.62</v>
      </c>
      <c r="O268" s="740">
        <v>37</v>
      </c>
      <c r="P268" s="740">
        <v>248329.94</v>
      </c>
      <c r="Q268" s="753">
        <v>2.6428571428571432</v>
      </c>
      <c r="R268" s="741">
        <v>6711.62</v>
      </c>
    </row>
    <row r="269" spans="1:18" ht="14.4" customHeight="1" x14ac:dyDescent="0.3">
      <c r="A269" s="736" t="s">
        <v>5245</v>
      </c>
      <c r="B269" s="737" t="s">
        <v>5527</v>
      </c>
      <c r="C269" s="737" t="s">
        <v>566</v>
      </c>
      <c r="D269" s="737" t="s">
        <v>5247</v>
      </c>
      <c r="E269" s="737" t="s">
        <v>5358</v>
      </c>
      <c r="F269" s="737" t="s">
        <v>5340</v>
      </c>
      <c r="G269" s="740">
        <v>9.9700000000000006</v>
      </c>
      <c r="H269" s="740">
        <v>70783.05</v>
      </c>
      <c r="I269" s="737">
        <v>8.7122746943819447</v>
      </c>
      <c r="J269" s="737">
        <v>7099.6038114343028</v>
      </c>
      <c r="K269" s="740">
        <v>3.08</v>
      </c>
      <c r="L269" s="740">
        <v>8124.52</v>
      </c>
      <c r="M269" s="737">
        <v>1</v>
      </c>
      <c r="N269" s="737">
        <v>2637.8311688311687</v>
      </c>
      <c r="O269" s="740">
        <v>22.52</v>
      </c>
      <c r="P269" s="740">
        <v>59404.100000000006</v>
      </c>
      <c r="Q269" s="753">
        <v>7.3117057992349093</v>
      </c>
      <c r="R269" s="741">
        <v>2637.8374777975137</v>
      </c>
    </row>
    <row r="270" spans="1:18" ht="14.4" customHeight="1" x14ac:dyDescent="0.3">
      <c r="A270" s="736" t="s">
        <v>5245</v>
      </c>
      <c r="B270" s="737" t="s">
        <v>5527</v>
      </c>
      <c r="C270" s="737" t="s">
        <v>566</v>
      </c>
      <c r="D270" s="737" t="s">
        <v>5247</v>
      </c>
      <c r="E270" s="737" t="s">
        <v>5359</v>
      </c>
      <c r="F270" s="737" t="s">
        <v>5340</v>
      </c>
      <c r="G270" s="740">
        <v>10</v>
      </c>
      <c r="H270" s="740">
        <v>35498.100000000006</v>
      </c>
      <c r="I270" s="737">
        <v>1.0705948845143283</v>
      </c>
      <c r="J270" s="737">
        <v>3549.8100000000004</v>
      </c>
      <c r="K270" s="740">
        <v>25.14</v>
      </c>
      <c r="L270" s="740">
        <v>33157.360000000001</v>
      </c>
      <c r="M270" s="737">
        <v>1</v>
      </c>
      <c r="N270" s="737">
        <v>1318.9085123309467</v>
      </c>
      <c r="O270" s="740">
        <v>23.53</v>
      </c>
      <c r="P270" s="740">
        <v>31033.93</v>
      </c>
      <c r="Q270" s="753">
        <v>0.93595901483109634</v>
      </c>
      <c r="R270" s="741">
        <v>1318.9090522736931</v>
      </c>
    </row>
    <row r="271" spans="1:18" ht="14.4" customHeight="1" x14ac:dyDescent="0.3">
      <c r="A271" s="736" t="s">
        <v>5245</v>
      </c>
      <c r="B271" s="737" t="s">
        <v>5527</v>
      </c>
      <c r="C271" s="737" t="s">
        <v>566</v>
      </c>
      <c r="D271" s="737" t="s">
        <v>5247</v>
      </c>
      <c r="E271" s="737" t="s">
        <v>5361</v>
      </c>
      <c r="F271" s="737" t="s">
        <v>2919</v>
      </c>
      <c r="G271" s="740">
        <v>0.4</v>
      </c>
      <c r="H271" s="740">
        <v>2678.9</v>
      </c>
      <c r="I271" s="737">
        <v>1.4767916207276737</v>
      </c>
      <c r="J271" s="737">
        <v>6697.25</v>
      </c>
      <c r="K271" s="740">
        <v>0.4</v>
      </c>
      <c r="L271" s="740">
        <v>1814</v>
      </c>
      <c r="M271" s="737">
        <v>1</v>
      </c>
      <c r="N271" s="737">
        <v>4535</v>
      </c>
      <c r="O271" s="740"/>
      <c r="P271" s="740"/>
      <c r="Q271" s="753"/>
      <c r="R271" s="741"/>
    </row>
    <row r="272" spans="1:18" ht="14.4" customHeight="1" x14ac:dyDescent="0.3">
      <c r="A272" s="736" t="s">
        <v>5245</v>
      </c>
      <c r="B272" s="737" t="s">
        <v>5527</v>
      </c>
      <c r="C272" s="737" t="s">
        <v>566</v>
      </c>
      <c r="D272" s="737" t="s">
        <v>5247</v>
      </c>
      <c r="E272" s="737" t="s">
        <v>5362</v>
      </c>
      <c r="F272" s="737" t="s">
        <v>2919</v>
      </c>
      <c r="G272" s="740"/>
      <c r="H272" s="740"/>
      <c r="I272" s="737"/>
      <c r="J272" s="737"/>
      <c r="K272" s="740">
        <v>4.8000000000000007</v>
      </c>
      <c r="L272" s="740">
        <v>34094.600000000006</v>
      </c>
      <c r="M272" s="737">
        <v>1</v>
      </c>
      <c r="N272" s="737">
        <v>7103.041666666667</v>
      </c>
      <c r="O272" s="740">
        <v>4.4000000000000004</v>
      </c>
      <c r="P272" s="740">
        <v>29618.38</v>
      </c>
      <c r="Q272" s="753">
        <v>0.86871176080669654</v>
      </c>
      <c r="R272" s="741">
        <v>6731.45</v>
      </c>
    </row>
    <row r="273" spans="1:18" ht="14.4" customHeight="1" x14ac:dyDescent="0.3">
      <c r="A273" s="736" t="s">
        <v>5245</v>
      </c>
      <c r="B273" s="737" t="s">
        <v>5527</v>
      </c>
      <c r="C273" s="737" t="s">
        <v>566</v>
      </c>
      <c r="D273" s="737" t="s">
        <v>5247</v>
      </c>
      <c r="E273" s="737" t="s">
        <v>1184</v>
      </c>
      <c r="F273" s="737" t="s">
        <v>5364</v>
      </c>
      <c r="G273" s="740">
        <v>2</v>
      </c>
      <c r="H273" s="740">
        <v>186024</v>
      </c>
      <c r="I273" s="737"/>
      <c r="J273" s="737">
        <v>93012</v>
      </c>
      <c r="K273" s="740"/>
      <c r="L273" s="740"/>
      <c r="M273" s="737"/>
      <c r="N273" s="737"/>
      <c r="O273" s="740"/>
      <c r="P273" s="740"/>
      <c r="Q273" s="753"/>
      <c r="R273" s="741"/>
    </row>
    <row r="274" spans="1:18" ht="14.4" customHeight="1" x14ac:dyDescent="0.3">
      <c r="A274" s="736" t="s">
        <v>5245</v>
      </c>
      <c r="B274" s="737" t="s">
        <v>5527</v>
      </c>
      <c r="C274" s="737" t="s">
        <v>566</v>
      </c>
      <c r="D274" s="737" t="s">
        <v>5247</v>
      </c>
      <c r="E274" s="737" t="s">
        <v>5367</v>
      </c>
      <c r="F274" s="737" t="s">
        <v>5368</v>
      </c>
      <c r="G274" s="740">
        <v>1</v>
      </c>
      <c r="H274" s="740">
        <v>3799.88</v>
      </c>
      <c r="I274" s="737">
        <v>0.33333333333333337</v>
      </c>
      <c r="J274" s="737">
        <v>3799.88</v>
      </c>
      <c r="K274" s="740">
        <v>3</v>
      </c>
      <c r="L274" s="740">
        <v>11399.64</v>
      </c>
      <c r="M274" s="737">
        <v>1</v>
      </c>
      <c r="N274" s="737">
        <v>3799.8799999999997</v>
      </c>
      <c r="O274" s="740">
        <v>3</v>
      </c>
      <c r="P274" s="740">
        <v>11399.64</v>
      </c>
      <c r="Q274" s="753">
        <v>1</v>
      </c>
      <c r="R274" s="741">
        <v>3799.8799999999997</v>
      </c>
    </row>
    <row r="275" spans="1:18" ht="14.4" customHeight="1" x14ac:dyDescent="0.3">
      <c r="A275" s="736" t="s">
        <v>5245</v>
      </c>
      <c r="B275" s="737" t="s">
        <v>5527</v>
      </c>
      <c r="C275" s="737" t="s">
        <v>566</v>
      </c>
      <c r="D275" s="737" t="s">
        <v>5247</v>
      </c>
      <c r="E275" s="737" t="s">
        <v>5378</v>
      </c>
      <c r="F275" s="737" t="s">
        <v>5379</v>
      </c>
      <c r="G275" s="740">
        <v>6.61</v>
      </c>
      <c r="H275" s="740">
        <v>9258.7599999999984</v>
      </c>
      <c r="I275" s="737">
        <v>0.88964263477104466</v>
      </c>
      <c r="J275" s="737">
        <v>1400.720121028744</v>
      </c>
      <c r="K275" s="740">
        <v>9.6</v>
      </c>
      <c r="L275" s="740">
        <v>10407.280000000001</v>
      </c>
      <c r="M275" s="737">
        <v>1</v>
      </c>
      <c r="N275" s="737">
        <v>1084.0916666666667</v>
      </c>
      <c r="O275" s="740">
        <v>17.5</v>
      </c>
      <c r="P275" s="740">
        <v>18971.55</v>
      </c>
      <c r="Q275" s="753">
        <v>1.8229114619766162</v>
      </c>
      <c r="R275" s="741">
        <v>1084.0885714285714</v>
      </c>
    </row>
    <row r="276" spans="1:18" ht="14.4" customHeight="1" x14ac:dyDescent="0.3">
      <c r="A276" s="736" t="s">
        <v>5245</v>
      </c>
      <c r="B276" s="737" t="s">
        <v>5527</v>
      </c>
      <c r="C276" s="737" t="s">
        <v>566</v>
      </c>
      <c r="D276" s="737" t="s">
        <v>5247</v>
      </c>
      <c r="E276" s="737" t="s">
        <v>5380</v>
      </c>
      <c r="F276" s="737" t="s">
        <v>5379</v>
      </c>
      <c r="G276" s="740">
        <v>63.480000000000004</v>
      </c>
      <c r="H276" s="740">
        <v>29639.919999999998</v>
      </c>
      <c r="I276" s="737">
        <v>2.9044507594316511</v>
      </c>
      <c r="J276" s="737">
        <v>466.91745431632006</v>
      </c>
      <c r="K276" s="740">
        <v>28.240000000000002</v>
      </c>
      <c r="L276" s="740">
        <v>10205</v>
      </c>
      <c r="M276" s="737">
        <v>1</v>
      </c>
      <c r="N276" s="737">
        <v>361.36685552407931</v>
      </c>
      <c r="O276" s="740">
        <v>50.12</v>
      </c>
      <c r="P276" s="740">
        <v>18111.71</v>
      </c>
      <c r="Q276" s="753">
        <v>1.7747878490935816</v>
      </c>
      <c r="R276" s="741">
        <v>361.3669193934557</v>
      </c>
    </row>
    <row r="277" spans="1:18" ht="14.4" customHeight="1" x14ac:dyDescent="0.3">
      <c r="A277" s="736" t="s">
        <v>5245</v>
      </c>
      <c r="B277" s="737" t="s">
        <v>5527</v>
      </c>
      <c r="C277" s="737" t="s">
        <v>566</v>
      </c>
      <c r="D277" s="737" t="s">
        <v>5247</v>
      </c>
      <c r="E277" s="737" t="s">
        <v>5381</v>
      </c>
      <c r="F277" s="737" t="s">
        <v>5379</v>
      </c>
      <c r="G277" s="740">
        <v>68.259999999999991</v>
      </c>
      <c r="H277" s="740">
        <v>10768.44</v>
      </c>
      <c r="I277" s="737">
        <v>4.1390173310425142</v>
      </c>
      <c r="J277" s="737">
        <v>157.7562261939643</v>
      </c>
      <c r="K277" s="740">
        <v>21.6</v>
      </c>
      <c r="L277" s="740">
        <v>2601.6900000000005</v>
      </c>
      <c r="M277" s="737">
        <v>1</v>
      </c>
      <c r="N277" s="737">
        <v>120.44861111111112</v>
      </c>
      <c r="O277" s="740">
        <v>36.510000000000005</v>
      </c>
      <c r="P277" s="740">
        <v>4397.4999999999991</v>
      </c>
      <c r="Q277" s="753">
        <v>1.690247492975719</v>
      </c>
      <c r="R277" s="741">
        <v>120.44645302656802</v>
      </c>
    </row>
    <row r="278" spans="1:18" ht="14.4" customHeight="1" x14ac:dyDescent="0.3">
      <c r="A278" s="736" t="s">
        <v>5245</v>
      </c>
      <c r="B278" s="737" t="s">
        <v>5527</v>
      </c>
      <c r="C278" s="737" t="s">
        <v>566</v>
      </c>
      <c r="D278" s="737" t="s">
        <v>5247</v>
      </c>
      <c r="E278" s="737" t="s">
        <v>5384</v>
      </c>
      <c r="F278" s="737" t="s">
        <v>5379</v>
      </c>
      <c r="G278" s="740">
        <v>0.75</v>
      </c>
      <c r="H278" s="740">
        <v>1419.79</v>
      </c>
      <c r="I278" s="737">
        <v>0.14996033912948878</v>
      </c>
      <c r="J278" s="737">
        <v>1893.0533333333333</v>
      </c>
      <c r="K278" s="740">
        <v>6.5500000000000007</v>
      </c>
      <c r="L278" s="740">
        <v>9467.77</v>
      </c>
      <c r="M278" s="737">
        <v>1</v>
      </c>
      <c r="N278" s="737">
        <v>1445.46106870229</v>
      </c>
      <c r="O278" s="740">
        <v>1.23</v>
      </c>
      <c r="P278" s="740">
        <v>1777.9</v>
      </c>
      <c r="Q278" s="753">
        <v>0.18778445188254467</v>
      </c>
      <c r="R278" s="741">
        <v>1445.4471544715448</v>
      </c>
    </row>
    <row r="279" spans="1:18" ht="14.4" customHeight="1" x14ac:dyDescent="0.3">
      <c r="A279" s="736" t="s">
        <v>5245</v>
      </c>
      <c r="B279" s="737" t="s">
        <v>5527</v>
      </c>
      <c r="C279" s="737" t="s">
        <v>566</v>
      </c>
      <c r="D279" s="737" t="s">
        <v>5247</v>
      </c>
      <c r="E279" s="737" t="s">
        <v>5532</v>
      </c>
      <c r="F279" s="737" t="s">
        <v>5364</v>
      </c>
      <c r="G279" s="740"/>
      <c r="H279" s="740"/>
      <c r="I279" s="737"/>
      <c r="J279" s="737"/>
      <c r="K279" s="740"/>
      <c r="L279" s="740"/>
      <c r="M279" s="737"/>
      <c r="N279" s="737"/>
      <c r="O279" s="740">
        <v>4</v>
      </c>
      <c r="P279" s="740">
        <v>677.6</v>
      </c>
      <c r="Q279" s="753"/>
      <c r="R279" s="741">
        <v>169.4</v>
      </c>
    </row>
    <row r="280" spans="1:18" ht="14.4" customHeight="1" x14ac:dyDescent="0.3">
      <c r="A280" s="736" t="s">
        <v>5245</v>
      </c>
      <c r="B280" s="737" t="s">
        <v>5527</v>
      </c>
      <c r="C280" s="737" t="s">
        <v>566</v>
      </c>
      <c r="D280" s="737" t="s">
        <v>5247</v>
      </c>
      <c r="E280" s="737" t="s">
        <v>5388</v>
      </c>
      <c r="F280" s="737" t="s">
        <v>5317</v>
      </c>
      <c r="G280" s="740">
        <v>97.429999999999993</v>
      </c>
      <c r="H280" s="740">
        <v>228859.87</v>
      </c>
      <c r="I280" s="737">
        <v>5.5833942840804136</v>
      </c>
      <c r="J280" s="737">
        <v>2348.9671559068051</v>
      </c>
      <c r="K280" s="740">
        <v>17.45</v>
      </c>
      <c r="L280" s="740">
        <v>40989.379999999997</v>
      </c>
      <c r="M280" s="737">
        <v>1</v>
      </c>
      <c r="N280" s="737">
        <v>2348.9616045845273</v>
      </c>
      <c r="O280" s="740">
        <v>73.080000000000013</v>
      </c>
      <c r="P280" s="740">
        <v>57316.31</v>
      </c>
      <c r="Q280" s="753">
        <v>1.398320979726944</v>
      </c>
      <c r="R280" s="741">
        <v>784.29542966611916</v>
      </c>
    </row>
    <row r="281" spans="1:18" ht="14.4" customHeight="1" x14ac:dyDescent="0.3">
      <c r="A281" s="736" t="s">
        <v>5245</v>
      </c>
      <c r="B281" s="737" t="s">
        <v>5527</v>
      </c>
      <c r="C281" s="737" t="s">
        <v>566</v>
      </c>
      <c r="D281" s="737" t="s">
        <v>5247</v>
      </c>
      <c r="E281" s="737" t="s">
        <v>5392</v>
      </c>
      <c r="F281" s="737" t="s">
        <v>2912</v>
      </c>
      <c r="G281" s="740">
        <v>17.78</v>
      </c>
      <c r="H281" s="740">
        <v>5463.4</v>
      </c>
      <c r="I281" s="737">
        <v>17.779875032543607</v>
      </c>
      <c r="J281" s="737">
        <v>307.27784026996619</v>
      </c>
      <c r="K281" s="740">
        <v>1</v>
      </c>
      <c r="L281" s="740">
        <v>307.27999999999997</v>
      </c>
      <c r="M281" s="737">
        <v>1</v>
      </c>
      <c r="N281" s="737">
        <v>307.27999999999997</v>
      </c>
      <c r="O281" s="740">
        <v>8.2000000000000011</v>
      </c>
      <c r="P281" s="740">
        <v>2519.6800000000003</v>
      </c>
      <c r="Q281" s="753">
        <v>8.1999479302265055</v>
      </c>
      <c r="R281" s="741">
        <v>307.27804878048778</v>
      </c>
    </row>
    <row r="282" spans="1:18" ht="14.4" customHeight="1" x14ac:dyDescent="0.3">
      <c r="A282" s="736" t="s">
        <v>5245</v>
      </c>
      <c r="B282" s="737" t="s">
        <v>5527</v>
      </c>
      <c r="C282" s="737" t="s">
        <v>566</v>
      </c>
      <c r="D282" s="737" t="s">
        <v>5247</v>
      </c>
      <c r="E282" s="737" t="s">
        <v>5393</v>
      </c>
      <c r="F282" s="737" t="s">
        <v>2912</v>
      </c>
      <c r="G282" s="740">
        <v>19.600000000000001</v>
      </c>
      <c r="H282" s="740">
        <v>15056.699999999999</v>
      </c>
      <c r="I282" s="737">
        <v>0.71066016202449434</v>
      </c>
      <c r="J282" s="737">
        <v>768.19897959183663</v>
      </c>
      <c r="K282" s="740">
        <v>27.58</v>
      </c>
      <c r="L282" s="740">
        <v>21186.92</v>
      </c>
      <c r="M282" s="737">
        <v>1</v>
      </c>
      <c r="N282" s="737">
        <v>768.19869470630886</v>
      </c>
      <c r="O282" s="740">
        <v>11.35</v>
      </c>
      <c r="P282" s="740">
        <v>8719.0499999999993</v>
      </c>
      <c r="Q282" s="753">
        <v>0.41152984954868382</v>
      </c>
      <c r="R282" s="741">
        <v>768.1982378854625</v>
      </c>
    </row>
    <row r="283" spans="1:18" ht="14.4" customHeight="1" x14ac:dyDescent="0.3">
      <c r="A283" s="736" t="s">
        <v>5245</v>
      </c>
      <c r="B283" s="737" t="s">
        <v>5527</v>
      </c>
      <c r="C283" s="737" t="s">
        <v>566</v>
      </c>
      <c r="D283" s="737" t="s">
        <v>5247</v>
      </c>
      <c r="E283" s="737" t="s">
        <v>5396</v>
      </c>
      <c r="F283" s="737" t="s">
        <v>5397</v>
      </c>
      <c r="G283" s="740">
        <v>71.41</v>
      </c>
      <c r="H283" s="740">
        <v>53988.32</v>
      </c>
      <c r="I283" s="737">
        <v>1.2024973700815851</v>
      </c>
      <c r="J283" s="737">
        <v>756.03304859263415</v>
      </c>
      <c r="K283" s="740">
        <v>108.92999999999998</v>
      </c>
      <c r="L283" s="740">
        <v>44896.829999999987</v>
      </c>
      <c r="M283" s="737">
        <v>1</v>
      </c>
      <c r="N283" s="737">
        <v>412.16221426604238</v>
      </c>
      <c r="O283" s="740">
        <v>14.8</v>
      </c>
      <c r="P283" s="740">
        <v>5413.78</v>
      </c>
      <c r="Q283" s="753">
        <v>0.12058267810889992</v>
      </c>
      <c r="R283" s="741">
        <v>365.7959459459459</v>
      </c>
    </row>
    <row r="284" spans="1:18" ht="14.4" customHeight="1" x14ac:dyDescent="0.3">
      <c r="A284" s="736" t="s">
        <v>5245</v>
      </c>
      <c r="B284" s="737" t="s">
        <v>5527</v>
      </c>
      <c r="C284" s="737" t="s">
        <v>566</v>
      </c>
      <c r="D284" s="737" t="s">
        <v>5247</v>
      </c>
      <c r="E284" s="737" t="s">
        <v>5398</v>
      </c>
      <c r="F284" s="737" t="s">
        <v>5397</v>
      </c>
      <c r="G284" s="740">
        <v>0.74</v>
      </c>
      <c r="H284" s="740">
        <v>111.89</v>
      </c>
      <c r="I284" s="737">
        <v>0.15226858278217797</v>
      </c>
      <c r="J284" s="737">
        <v>151.20270270270271</v>
      </c>
      <c r="K284" s="740">
        <v>6.0500000000000007</v>
      </c>
      <c r="L284" s="740">
        <v>734.81999999999994</v>
      </c>
      <c r="M284" s="737">
        <v>1</v>
      </c>
      <c r="N284" s="737">
        <v>121.4578512396694</v>
      </c>
      <c r="O284" s="740"/>
      <c r="P284" s="740"/>
      <c r="Q284" s="753"/>
      <c r="R284" s="741"/>
    </row>
    <row r="285" spans="1:18" ht="14.4" customHeight="1" x14ac:dyDescent="0.3">
      <c r="A285" s="736" t="s">
        <v>5245</v>
      </c>
      <c r="B285" s="737" t="s">
        <v>5527</v>
      </c>
      <c r="C285" s="737" t="s">
        <v>566</v>
      </c>
      <c r="D285" s="737" t="s">
        <v>5247</v>
      </c>
      <c r="E285" s="737" t="s">
        <v>5400</v>
      </c>
      <c r="F285" s="737" t="s">
        <v>5397</v>
      </c>
      <c r="G285" s="740">
        <v>4.68</v>
      </c>
      <c r="H285" s="740">
        <v>353.78999999999996</v>
      </c>
      <c r="I285" s="737">
        <v>2.3400357166479262</v>
      </c>
      <c r="J285" s="737">
        <v>75.59615384615384</v>
      </c>
      <c r="K285" s="740">
        <v>2</v>
      </c>
      <c r="L285" s="740">
        <v>151.19</v>
      </c>
      <c r="M285" s="737">
        <v>1</v>
      </c>
      <c r="N285" s="737">
        <v>75.594999999999999</v>
      </c>
      <c r="O285" s="740"/>
      <c r="P285" s="740"/>
      <c r="Q285" s="753"/>
      <c r="R285" s="741"/>
    </row>
    <row r="286" spans="1:18" ht="14.4" customHeight="1" x14ac:dyDescent="0.3">
      <c r="A286" s="736" t="s">
        <v>5245</v>
      </c>
      <c r="B286" s="737" t="s">
        <v>5527</v>
      </c>
      <c r="C286" s="737" t="s">
        <v>566</v>
      </c>
      <c r="D286" s="737" t="s">
        <v>5247</v>
      </c>
      <c r="E286" s="737" t="s">
        <v>5401</v>
      </c>
      <c r="F286" s="737" t="s">
        <v>5402</v>
      </c>
      <c r="G286" s="740">
        <v>69</v>
      </c>
      <c r="H286" s="740">
        <v>110558.70000000001</v>
      </c>
      <c r="I286" s="737"/>
      <c r="J286" s="737">
        <v>1602.3000000000002</v>
      </c>
      <c r="K286" s="740"/>
      <c r="L286" s="740"/>
      <c r="M286" s="737"/>
      <c r="N286" s="737"/>
      <c r="O286" s="740"/>
      <c r="P286" s="740"/>
      <c r="Q286" s="753"/>
      <c r="R286" s="741"/>
    </row>
    <row r="287" spans="1:18" ht="14.4" customHeight="1" x14ac:dyDescent="0.3">
      <c r="A287" s="736" t="s">
        <v>5245</v>
      </c>
      <c r="B287" s="737" t="s">
        <v>5527</v>
      </c>
      <c r="C287" s="737" t="s">
        <v>566</v>
      </c>
      <c r="D287" s="737" t="s">
        <v>5247</v>
      </c>
      <c r="E287" s="737" t="s">
        <v>5403</v>
      </c>
      <c r="F287" s="737" t="s">
        <v>5317</v>
      </c>
      <c r="G287" s="740">
        <v>51.37</v>
      </c>
      <c r="H287" s="740">
        <v>36199.689999999995</v>
      </c>
      <c r="I287" s="737">
        <v>6.6284016626078044</v>
      </c>
      <c r="J287" s="737">
        <v>704.68541950554788</v>
      </c>
      <c r="K287" s="740">
        <v>7.75</v>
      </c>
      <c r="L287" s="740">
        <v>5461.2999999999993</v>
      </c>
      <c r="M287" s="737">
        <v>1</v>
      </c>
      <c r="N287" s="737">
        <v>704.68387096774188</v>
      </c>
      <c r="O287" s="740">
        <v>24.919999999999998</v>
      </c>
      <c r="P287" s="740">
        <v>5863.3200000000006</v>
      </c>
      <c r="Q287" s="753">
        <v>1.0736125098419793</v>
      </c>
      <c r="R287" s="741">
        <v>235.28571428571433</v>
      </c>
    </row>
    <row r="288" spans="1:18" ht="14.4" customHeight="1" x14ac:dyDescent="0.3">
      <c r="A288" s="736" t="s">
        <v>5245</v>
      </c>
      <c r="B288" s="737" t="s">
        <v>5527</v>
      </c>
      <c r="C288" s="737" t="s">
        <v>566</v>
      </c>
      <c r="D288" s="737" t="s">
        <v>5247</v>
      </c>
      <c r="E288" s="737" t="s">
        <v>5406</v>
      </c>
      <c r="F288" s="737" t="s">
        <v>5317</v>
      </c>
      <c r="G288" s="740">
        <v>56.33</v>
      </c>
      <c r="H288" s="740">
        <v>198475.75999999998</v>
      </c>
      <c r="I288" s="737"/>
      <c r="J288" s="737">
        <v>3523.4468311734418</v>
      </c>
      <c r="K288" s="740"/>
      <c r="L288" s="740"/>
      <c r="M288" s="737"/>
      <c r="N288" s="737"/>
      <c r="O288" s="740"/>
      <c r="P288" s="740"/>
      <c r="Q288" s="753"/>
      <c r="R288" s="741"/>
    </row>
    <row r="289" spans="1:18" ht="14.4" customHeight="1" x14ac:dyDescent="0.3">
      <c r="A289" s="736" t="s">
        <v>5245</v>
      </c>
      <c r="B289" s="737" t="s">
        <v>5527</v>
      </c>
      <c r="C289" s="737" t="s">
        <v>566</v>
      </c>
      <c r="D289" s="737" t="s">
        <v>5247</v>
      </c>
      <c r="E289" s="737" t="s">
        <v>5407</v>
      </c>
      <c r="F289" s="737" t="s">
        <v>5408</v>
      </c>
      <c r="G289" s="740"/>
      <c r="H289" s="740"/>
      <c r="I289" s="737"/>
      <c r="J289" s="737"/>
      <c r="K289" s="740">
        <v>21.39</v>
      </c>
      <c r="L289" s="740">
        <v>28211.410000000003</v>
      </c>
      <c r="M289" s="737">
        <v>1</v>
      </c>
      <c r="N289" s="737">
        <v>1318.9064983637215</v>
      </c>
      <c r="O289" s="740"/>
      <c r="P289" s="740"/>
      <c r="Q289" s="753"/>
      <c r="R289" s="741"/>
    </row>
    <row r="290" spans="1:18" ht="14.4" customHeight="1" x14ac:dyDescent="0.3">
      <c r="A290" s="736" t="s">
        <v>5245</v>
      </c>
      <c r="B290" s="737" t="s">
        <v>5527</v>
      </c>
      <c r="C290" s="737" t="s">
        <v>566</v>
      </c>
      <c r="D290" s="737" t="s">
        <v>5247</v>
      </c>
      <c r="E290" s="737" t="s">
        <v>5410</v>
      </c>
      <c r="F290" s="737" t="s">
        <v>5411</v>
      </c>
      <c r="G290" s="740"/>
      <c r="H290" s="740"/>
      <c r="I290" s="737"/>
      <c r="J290" s="737"/>
      <c r="K290" s="740">
        <v>3</v>
      </c>
      <c r="L290" s="740">
        <v>3288.54</v>
      </c>
      <c r="M290" s="737">
        <v>1</v>
      </c>
      <c r="N290" s="737">
        <v>1096.18</v>
      </c>
      <c r="O290" s="740">
        <v>5</v>
      </c>
      <c r="P290" s="740">
        <v>1830.05</v>
      </c>
      <c r="Q290" s="753">
        <v>0.55649315501712004</v>
      </c>
      <c r="R290" s="741">
        <v>366.01</v>
      </c>
    </row>
    <row r="291" spans="1:18" ht="14.4" customHeight="1" x14ac:dyDescent="0.3">
      <c r="A291" s="736" t="s">
        <v>5245</v>
      </c>
      <c r="B291" s="737" t="s">
        <v>5527</v>
      </c>
      <c r="C291" s="737" t="s">
        <v>566</v>
      </c>
      <c r="D291" s="737" t="s">
        <v>5247</v>
      </c>
      <c r="E291" s="737" t="s">
        <v>5412</v>
      </c>
      <c r="F291" s="737" t="s">
        <v>5413</v>
      </c>
      <c r="G291" s="740"/>
      <c r="H291" s="740"/>
      <c r="I291" s="737"/>
      <c r="J291" s="737"/>
      <c r="K291" s="740">
        <v>2</v>
      </c>
      <c r="L291" s="740">
        <v>15266.28</v>
      </c>
      <c r="M291" s="737">
        <v>1</v>
      </c>
      <c r="N291" s="737">
        <v>7633.14</v>
      </c>
      <c r="O291" s="740"/>
      <c r="P291" s="740"/>
      <c r="Q291" s="753"/>
      <c r="R291" s="741"/>
    </row>
    <row r="292" spans="1:18" ht="14.4" customHeight="1" x14ac:dyDescent="0.3">
      <c r="A292" s="736" t="s">
        <v>5245</v>
      </c>
      <c r="B292" s="737" t="s">
        <v>5527</v>
      </c>
      <c r="C292" s="737" t="s">
        <v>566</v>
      </c>
      <c r="D292" s="737" t="s">
        <v>5247</v>
      </c>
      <c r="E292" s="737" t="s">
        <v>5414</v>
      </c>
      <c r="F292" s="737" t="s">
        <v>5411</v>
      </c>
      <c r="G292" s="740"/>
      <c r="H292" s="740"/>
      <c r="I292" s="737"/>
      <c r="J292" s="737"/>
      <c r="K292" s="740">
        <v>1</v>
      </c>
      <c r="L292" s="740">
        <v>4384.7299999999996</v>
      </c>
      <c r="M292" s="737">
        <v>1</v>
      </c>
      <c r="N292" s="737">
        <v>4384.7299999999996</v>
      </c>
      <c r="O292" s="740">
        <v>4</v>
      </c>
      <c r="P292" s="740">
        <v>5856.08</v>
      </c>
      <c r="Q292" s="753">
        <v>1.3355622809158147</v>
      </c>
      <c r="R292" s="741">
        <v>1464.02</v>
      </c>
    </row>
    <row r="293" spans="1:18" ht="14.4" customHeight="1" x14ac:dyDescent="0.3">
      <c r="A293" s="736" t="s">
        <v>5245</v>
      </c>
      <c r="B293" s="737" t="s">
        <v>5527</v>
      </c>
      <c r="C293" s="737" t="s">
        <v>566</v>
      </c>
      <c r="D293" s="737" t="s">
        <v>5247</v>
      </c>
      <c r="E293" s="737" t="s">
        <v>5416</v>
      </c>
      <c r="F293" s="737" t="s">
        <v>3102</v>
      </c>
      <c r="G293" s="740">
        <v>2</v>
      </c>
      <c r="H293" s="740">
        <v>167044.35999999999</v>
      </c>
      <c r="I293" s="737"/>
      <c r="J293" s="737">
        <v>83522.179999999993</v>
      </c>
      <c r="K293" s="740"/>
      <c r="L293" s="740"/>
      <c r="M293" s="737"/>
      <c r="N293" s="737"/>
      <c r="O293" s="740"/>
      <c r="P293" s="740"/>
      <c r="Q293" s="753"/>
      <c r="R293" s="741"/>
    </row>
    <row r="294" spans="1:18" ht="14.4" customHeight="1" x14ac:dyDescent="0.3">
      <c r="A294" s="736" t="s">
        <v>5245</v>
      </c>
      <c r="B294" s="737" t="s">
        <v>5527</v>
      </c>
      <c r="C294" s="737" t="s">
        <v>566</v>
      </c>
      <c r="D294" s="737" t="s">
        <v>5247</v>
      </c>
      <c r="E294" s="737" t="s">
        <v>5417</v>
      </c>
      <c r="F294" s="737" t="s">
        <v>5418</v>
      </c>
      <c r="G294" s="740">
        <v>2.09</v>
      </c>
      <c r="H294" s="740">
        <v>1436.55</v>
      </c>
      <c r="I294" s="737">
        <v>0.12435788894140623</v>
      </c>
      <c r="J294" s="737">
        <v>687.34449760765551</v>
      </c>
      <c r="K294" s="740">
        <v>21.45</v>
      </c>
      <c r="L294" s="740">
        <v>11551.74</v>
      </c>
      <c r="M294" s="737">
        <v>1</v>
      </c>
      <c r="N294" s="737">
        <v>538.54265734265732</v>
      </c>
      <c r="O294" s="740">
        <v>18.830000000000002</v>
      </c>
      <c r="P294" s="740">
        <v>10140.769999999999</v>
      </c>
      <c r="Q294" s="753">
        <v>0.87785649607764704</v>
      </c>
      <c r="R294" s="741">
        <v>538.54328199681345</v>
      </c>
    </row>
    <row r="295" spans="1:18" ht="14.4" customHeight="1" x14ac:dyDescent="0.3">
      <c r="A295" s="736" t="s">
        <v>5245</v>
      </c>
      <c r="B295" s="737" t="s">
        <v>5527</v>
      </c>
      <c r="C295" s="737" t="s">
        <v>566</v>
      </c>
      <c r="D295" s="737" t="s">
        <v>5247</v>
      </c>
      <c r="E295" s="737" t="s">
        <v>5421</v>
      </c>
      <c r="F295" s="737" t="s">
        <v>3556</v>
      </c>
      <c r="G295" s="740"/>
      <c r="H295" s="740"/>
      <c r="I295" s="737"/>
      <c r="J295" s="737"/>
      <c r="K295" s="740">
        <v>39.800000000000004</v>
      </c>
      <c r="L295" s="740">
        <v>2799.7600000000007</v>
      </c>
      <c r="M295" s="737">
        <v>1</v>
      </c>
      <c r="N295" s="737">
        <v>70.345728643216091</v>
      </c>
      <c r="O295" s="740">
        <v>0.60000000000000009</v>
      </c>
      <c r="P295" s="740">
        <v>42.42</v>
      </c>
      <c r="Q295" s="753">
        <v>1.5151298682744231E-2</v>
      </c>
      <c r="R295" s="741">
        <v>70.699999999999989</v>
      </c>
    </row>
    <row r="296" spans="1:18" ht="14.4" customHeight="1" x14ac:dyDescent="0.3">
      <c r="A296" s="736" t="s">
        <v>5245</v>
      </c>
      <c r="B296" s="737" t="s">
        <v>5527</v>
      </c>
      <c r="C296" s="737" t="s">
        <v>566</v>
      </c>
      <c r="D296" s="737" t="s">
        <v>5247</v>
      </c>
      <c r="E296" s="737" t="s">
        <v>5422</v>
      </c>
      <c r="F296" s="737" t="s">
        <v>1322</v>
      </c>
      <c r="G296" s="740"/>
      <c r="H296" s="740"/>
      <c r="I296" s="737"/>
      <c r="J296" s="737"/>
      <c r="K296" s="740">
        <v>20.2</v>
      </c>
      <c r="L296" s="740">
        <v>2998.88</v>
      </c>
      <c r="M296" s="737">
        <v>1</v>
      </c>
      <c r="N296" s="737">
        <v>148.45940594059408</v>
      </c>
      <c r="O296" s="740">
        <v>23</v>
      </c>
      <c r="P296" s="740">
        <v>3414.58</v>
      </c>
      <c r="Q296" s="753">
        <v>1.1386184175425491</v>
      </c>
      <c r="R296" s="741">
        <v>148.46</v>
      </c>
    </row>
    <row r="297" spans="1:18" ht="14.4" customHeight="1" x14ac:dyDescent="0.3">
      <c r="A297" s="736" t="s">
        <v>5245</v>
      </c>
      <c r="B297" s="737" t="s">
        <v>5527</v>
      </c>
      <c r="C297" s="737" t="s">
        <v>566</v>
      </c>
      <c r="D297" s="737" t="s">
        <v>5247</v>
      </c>
      <c r="E297" s="737" t="s">
        <v>5427</v>
      </c>
      <c r="F297" s="737" t="s">
        <v>3046</v>
      </c>
      <c r="G297" s="740"/>
      <c r="H297" s="740"/>
      <c r="I297" s="737"/>
      <c r="J297" s="737"/>
      <c r="K297" s="740">
        <v>56</v>
      </c>
      <c r="L297" s="740">
        <v>97948.48000000001</v>
      </c>
      <c r="M297" s="737">
        <v>1</v>
      </c>
      <c r="N297" s="737">
        <v>1749.0800000000002</v>
      </c>
      <c r="O297" s="740">
        <v>49</v>
      </c>
      <c r="P297" s="740">
        <v>85704.92</v>
      </c>
      <c r="Q297" s="753">
        <v>0.87499999999999989</v>
      </c>
      <c r="R297" s="741">
        <v>1749.08</v>
      </c>
    </row>
    <row r="298" spans="1:18" ht="14.4" customHeight="1" x14ac:dyDescent="0.3">
      <c r="A298" s="736" t="s">
        <v>5245</v>
      </c>
      <c r="B298" s="737" t="s">
        <v>5527</v>
      </c>
      <c r="C298" s="737" t="s">
        <v>566</v>
      </c>
      <c r="D298" s="737" t="s">
        <v>5247</v>
      </c>
      <c r="E298" s="737" t="s">
        <v>5428</v>
      </c>
      <c r="F298" s="737" t="s">
        <v>2988</v>
      </c>
      <c r="G298" s="740"/>
      <c r="H298" s="740"/>
      <c r="I298" s="737"/>
      <c r="J298" s="737"/>
      <c r="K298" s="740">
        <v>6.9</v>
      </c>
      <c r="L298" s="740">
        <v>1951.32</v>
      </c>
      <c r="M298" s="737">
        <v>1</v>
      </c>
      <c r="N298" s="737">
        <v>282.79999999999995</v>
      </c>
      <c r="O298" s="740">
        <v>22.950000000000003</v>
      </c>
      <c r="P298" s="740">
        <v>6490.56</v>
      </c>
      <c r="Q298" s="753">
        <v>3.3262406986040221</v>
      </c>
      <c r="R298" s="741">
        <v>282.8130718954248</v>
      </c>
    </row>
    <row r="299" spans="1:18" ht="14.4" customHeight="1" x14ac:dyDescent="0.3">
      <c r="A299" s="736" t="s">
        <v>5245</v>
      </c>
      <c r="B299" s="737" t="s">
        <v>5527</v>
      </c>
      <c r="C299" s="737" t="s">
        <v>566</v>
      </c>
      <c r="D299" s="737" t="s">
        <v>5247</v>
      </c>
      <c r="E299" s="737" t="s">
        <v>5429</v>
      </c>
      <c r="F299" s="737" t="s">
        <v>5320</v>
      </c>
      <c r="G299" s="740"/>
      <c r="H299" s="740"/>
      <c r="I299" s="737"/>
      <c r="J299" s="737"/>
      <c r="K299" s="740">
        <v>7.41</v>
      </c>
      <c r="L299" s="740">
        <v>4737.0300000000007</v>
      </c>
      <c r="M299" s="737">
        <v>1</v>
      </c>
      <c r="N299" s="737">
        <v>639.27530364372478</v>
      </c>
      <c r="O299" s="740">
        <v>1</v>
      </c>
      <c r="P299" s="740">
        <v>639.37</v>
      </c>
      <c r="Q299" s="753">
        <v>0.13497275719174248</v>
      </c>
      <c r="R299" s="741">
        <v>639.37</v>
      </c>
    </row>
    <row r="300" spans="1:18" ht="14.4" customHeight="1" x14ac:dyDescent="0.3">
      <c r="A300" s="736" t="s">
        <v>5245</v>
      </c>
      <c r="B300" s="737" t="s">
        <v>5527</v>
      </c>
      <c r="C300" s="737" t="s">
        <v>566</v>
      </c>
      <c r="D300" s="737" t="s">
        <v>5247</v>
      </c>
      <c r="E300" s="737" t="s">
        <v>5430</v>
      </c>
      <c r="F300" s="737" t="s">
        <v>5431</v>
      </c>
      <c r="G300" s="740"/>
      <c r="H300" s="740"/>
      <c r="I300" s="737"/>
      <c r="J300" s="737"/>
      <c r="K300" s="740">
        <v>2.21</v>
      </c>
      <c r="L300" s="740">
        <v>2422.5500000000002</v>
      </c>
      <c r="M300" s="737">
        <v>1</v>
      </c>
      <c r="N300" s="737">
        <v>1096.1764705882354</v>
      </c>
      <c r="O300" s="740"/>
      <c r="P300" s="740"/>
      <c r="Q300" s="753"/>
      <c r="R300" s="741"/>
    </row>
    <row r="301" spans="1:18" ht="14.4" customHeight="1" x14ac:dyDescent="0.3">
      <c r="A301" s="736" t="s">
        <v>5245</v>
      </c>
      <c r="B301" s="737" t="s">
        <v>5527</v>
      </c>
      <c r="C301" s="737" t="s">
        <v>566</v>
      </c>
      <c r="D301" s="737" t="s">
        <v>5247</v>
      </c>
      <c r="E301" s="737" t="s">
        <v>5433</v>
      </c>
      <c r="F301" s="737" t="s">
        <v>5431</v>
      </c>
      <c r="G301" s="740"/>
      <c r="H301" s="740"/>
      <c r="I301" s="737"/>
      <c r="J301" s="737"/>
      <c r="K301" s="740">
        <v>6.1099999999999994</v>
      </c>
      <c r="L301" s="740">
        <v>26790.67</v>
      </c>
      <c r="M301" s="737">
        <v>1</v>
      </c>
      <c r="N301" s="737">
        <v>4384.7250409165308</v>
      </c>
      <c r="O301" s="740"/>
      <c r="P301" s="740"/>
      <c r="Q301" s="753"/>
      <c r="R301" s="741"/>
    </row>
    <row r="302" spans="1:18" ht="14.4" customHeight="1" x14ac:dyDescent="0.3">
      <c r="A302" s="736" t="s">
        <v>5245</v>
      </c>
      <c r="B302" s="737" t="s">
        <v>5527</v>
      </c>
      <c r="C302" s="737" t="s">
        <v>566</v>
      </c>
      <c r="D302" s="737" t="s">
        <v>5247</v>
      </c>
      <c r="E302" s="737" t="s">
        <v>5448</v>
      </c>
      <c r="F302" s="737" t="s">
        <v>1490</v>
      </c>
      <c r="G302" s="740"/>
      <c r="H302" s="740"/>
      <c r="I302" s="737"/>
      <c r="J302" s="737"/>
      <c r="K302" s="740"/>
      <c r="L302" s="740"/>
      <c r="M302" s="737"/>
      <c r="N302" s="737"/>
      <c r="O302" s="740">
        <v>32.199999999999996</v>
      </c>
      <c r="P302" s="740">
        <v>15319.4</v>
      </c>
      <c r="Q302" s="753"/>
      <c r="R302" s="741">
        <v>475.75776397515534</v>
      </c>
    </row>
    <row r="303" spans="1:18" ht="14.4" customHeight="1" x14ac:dyDescent="0.3">
      <c r="A303" s="736" t="s">
        <v>5245</v>
      </c>
      <c r="B303" s="737" t="s">
        <v>5527</v>
      </c>
      <c r="C303" s="737" t="s">
        <v>566</v>
      </c>
      <c r="D303" s="737" t="s">
        <v>5247</v>
      </c>
      <c r="E303" s="737" t="s">
        <v>5449</v>
      </c>
      <c r="F303" s="737" t="s">
        <v>1490</v>
      </c>
      <c r="G303" s="740"/>
      <c r="H303" s="740"/>
      <c r="I303" s="737"/>
      <c r="J303" s="737"/>
      <c r="K303" s="740"/>
      <c r="L303" s="740"/>
      <c r="M303" s="737"/>
      <c r="N303" s="737"/>
      <c r="O303" s="740">
        <v>114.07</v>
      </c>
      <c r="P303" s="740">
        <v>142607.10999999999</v>
      </c>
      <c r="Q303" s="753"/>
      <c r="R303" s="741">
        <v>1250.1719119838694</v>
      </c>
    </row>
    <row r="304" spans="1:18" ht="14.4" customHeight="1" x14ac:dyDescent="0.3">
      <c r="A304" s="736" t="s">
        <v>5245</v>
      </c>
      <c r="B304" s="737" t="s">
        <v>5527</v>
      </c>
      <c r="C304" s="737" t="s">
        <v>566</v>
      </c>
      <c r="D304" s="737" t="s">
        <v>5460</v>
      </c>
      <c r="E304" s="737" t="s">
        <v>5263</v>
      </c>
      <c r="F304" s="737" t="s">
        <v>5533</v>
      </c>
      <c r="G304" s="740"/>
      <c r="H304" s="740"/>
      <c r="I304" s="737"/>
      <c r="J304" s="737"/>
      <c r="K304" s="740"/>
      <c r="L304" s="740"/>
      <c r="M304" s="737"/>
      <c r="N304" s="737"/>
      <c r="O304" s="740">
        <v>0.44</v>
      </c>
      <c r="P304" s="740">
        <v>118.8</v>
      </c>
      <c r="Q304" s="753"/>
      <c r="R304" s="741">
        <v>270</v>
      </c>
    </row>
    <row r="305" spans="1:18" ht="14.4" customHeight="1" x14ac:dyDescent="0.3">
      <c r="A305" s="736" t="s">
        <v>5245</v>
      </c>
      <c r="B305" s="737" t="s">
        <v>5527</v>
      </c>
      <c r="C305" s="737" t="s">
        <v>566</v>
      </c>
      <c r="D305" s="737" t="s">
        <v>5460</v>
      </c>
      <c r="E305" s="737" t="s">
        <v>5461</v>
      </c>
      <c r="F305" s="737" t="s">
        <v>5462</v>
      </c>
      <c r="G305" s="740">
        <v>3</v>
      </c>
      <c r="H305" s="740">
        <v>2601</v>
      </c>
      <c r="I305" s="737">
        <v>0.42857142857142855</v>
      </c>
      <c r="J305" s="737">
        <v>867</v>
      </c>
      <c r="K305" s="740">
        <v>7</v>
      </c>
      <c r="L305" s="740">
        <v>6069</v>
      </c>
      <c r="M305" s="737">
        <v>1</v>
      </c>
      <c r="N305" s="737">
        <v>867</v>
      </c>
      <c r="O305" s="740">
        <v>9</v>
      </c>
      <c r="P305" s="740">
        <v>7803</v>
      </c>
      <c r="Q305" s="753">
        <v>1.2857142857142858</v>
      </c>
      <c r="R305" s="741">
        <v>867</v>
      </c>
    </row>
    <row r="306" spans="1:18" ht="14.4" customHeight="1" x14ac:dyDescent="0.3">
      <c r="A306" s="736" t="s">
        <v>5245</v>
      </c>
      <c r="B306" s="737" t="s">
        <v>5527</v>
      </c>
      <c r="C306" s="737" t="s">
        <v>566</v>
      </c>
      <c r="D306" s="737" t="s">
        <v>5460</v>
      </c>
      <c r="E306" s="737" t="s">
        <v>5463</v>
      </c>
      <c r="F306" s="737" t="s">
        <v>5464</v>
      </c>
      <c r="G306" s="740">
        <v>79</v>
      </c>
      <c r="H306" s="740">
        <v>68493</v>
      </c>
      <c r="I306" s="737">
        <v>0.58955223880597019</v>
      </c>
      <c r="J306" s="737">
        <v>867</v>
      </c>
      <c r="K306" s="740">
        <v>134</v>
      </c>
      <c r="L306" s="740">
        <v>116178</v>
      </c>
      <c r="M306" s="737">
        <v>1</v>
      </c>
      <c r="N306" s="737">
        <v>867</v>
      </c>
      <c r="O306" s="740">
        <v>111</v>
      </c>
      <c r="P306" s="740">
        <v>96237</v>
      </c>
      <c r="Q306" s="753">
        <v>0.82835820895522383</v>
      </c>
      <c r="R306" s="741">
        <v>867</v>
      </c>
    </row>
    <row r="307" spans="1:18" ht="14.4" customHeight="1" x14ac:dyDescent="0.3">
      <c r="A307" s="736" t="s">
        <v>5245</v>
      </c>
      <c r="B307" s="737" t="s">
        <v>5527</v>
      </c>
      <c r="C307" s="737" t="s">
        <v>566</v>
      </c>
      <c r="D307" s="737" t="s">
        <v>5460</v>
      </c>
      <c r="E307" s="737" t="s">
        <v>5534</v>
      </c>
      <c r="F307" s="737" t="s">
        <v>5535</v>
      </c>
      <c r="G307" s="740"/>
      <c r="H307" s="740"/>
      <c r="I307" s="737"/>
      <c r="J307" s="737"/>
      <c r="K307" s="740"/>
      <c r="L307" s="740"/>
      <c r="M307" s="737"/>
      <c r="N307" s="737"/>
      <c r="O307" s="740">
        <v>1</v>
      </c>
      <c r="P307" s="740">
        <v>4279</v>
      </c>
      <c r="Q307" s="753"/>
      <c r="R307" s="741">
        <v>4279</v>
      </c>
    </row>
    <row r="308" spans="1:18" ht="14.4" customHeight="1" x14ac:dyDescent="0.3">
      <c r="A308" s="736" t="s">
        <v>5245</v>
      </c>
      <c r="B308" s="737" t="s">
        <v>5527</v>
      </c>
      <c r="C308" s="737" t="s">
        <v>566</v>
      </c>
      <c r="D308" s="737" t="s">
        <v>5460</v>
      </c>
      <c r="E308" s="737" t="s">
        <v>5536</v>
      </c>
      <c r="F308" s="737" t="s">
        <v>5537</v>
      </c>
      <c r="G308" s="740">
        <v>9</v>
      </c>
      <c r="H308" s="740">
        <v>8393.58</v>
      </c>
      <c r="I308" s="737"/>
      <c r="J308" s="737">
        <v>932.62</v>
      </c>
      <c r="K308" s="740"/>
      <c r="L308" s="740"/>
      <c r="M308" s="737"/>
      <c r="N308" s="737"/>
      <c r="O308" s="740"/>
      <c r="P308" s="740"/>
      <c r="Q308" s="753"/>
      <c r="R308" s="741"/>
    </row>
    <row r="309" spans="1:18" ht="14.4" customHeight="1" x14ac:dyDescent="0.3">
      <c r="A309" s="736" t="s">
        <v>5245</v>
      </c>
      <c r="B309" s="737" t="s">
        <v>5527</v>
      </c>
      <c r="C309" s="737" t="s">
        <v>566</v>
      </c>
      <c r="D309" s="737" t="s">
        <v>5469</v>
      </c>
      <c r="E309" s="737" t="s">
        <v>5472</v>
      </c>
      <c r="F309" s="737" t="s">
        <v>5473</v>
      </c>
      <c r="G309" s="740"/>
      <c r="H309" s="740"/>
      <c r="I309" s="737"/>
      <c r="J309" s="737"/>
      <c r="K309" s="740">
        <v>4</v>
      </c>
      <c r="L309" s="740">
        <v>488</v>
      </c>
      <c r="M309" s="737">
        <v>1</v>
      </c>
      <c r="N309" s="737">
        <v>122</v>
      </c>
      <c r="O309" s="740">
        <v>14</v>
      </c>
      <c r="P309" s="740">
        <v>1708</v>
      </c>
      <c r="Q309" s="753">
        <v>3.5</v>
      </c>
      <c r="R309" s="741">
        <v>122</v>
      </c>
    </row>
    <row r="310" spans="1:18" ht="14.4" customHeight="1" x14ac:dyDescent="0.3">
      <c r="A310" s="736" t="s">
        <v>5245</v>
      </c>
      <c r="B310" s="737" t="s">
        <v>5527</v>
      </c>
      <c r="C310" s="737" t="s">
        <v>566</v>
      </c>
      <c r="D310" s="737" t="s">
        <v>5469</v>
      </c>
      <c r="E310" s="737" t="s">
        <v>5474</v>
      </c>
      <c r="F310" s="737" t="s">
        <v>5475</v>
      </c>
      <c r="G310" s="740">
        <v>5</v>
      </c>
      <c r="H310" s="740">
        <v>720</v>
      </c>
      <c r="I310" s="737">
        <v>0.49315068493150682</v>
      </c>
      <c r="J310" s="737">
        <v>144</v>
      </c>
      <c r="K310" s="740">
        <v>10</v>
      </c>
      <c r="L310" s="740">
        <v>1460</v>
      </c>
      <c r="M310" s="737">
        <v>1</v>
      </c>
      <c r="N310" s="737">
        <v>146</v>
      </c>
      <c r="O310" s="740">
        <v>19</v>
      </c>
      <c r="P310" s="740">
        <v>2793</v>
      </c>
      <c r="Q310" s="753">
        <v>1.9130136986301369</v>
      </c>
      <c r="R310" s="741">
        <v>147</v>
      </c>
    </row>
    <row r="311" spans="1:18" ht="14.4" customHeight="1" x14ac:dyDescent="0.3">
      <c r="A311" s="736" t="s">
        <v>5245</v>
      </c>
      <c r="B311" s="737" t="s">
        <v>5527</v>
      </c>
      <c r="C311" s="737" t="s">
        <v>566</v>
      </c>
      <c r="D311" s="737" t="s">
        <v>5469</v>
      </c>
      <c r="E311" s="737" t="s">
        <v>5476</v>
      </c>
      <c r="F311" s="737" t="s">
        <v>5477</v>
      </c>
      <c r="G311" s="740"/>
      <c r="H311" s="740"/>
      <c r="I311" s="737"/>
      <c r="J311" s="737"/>
      <c r="K311" s="740"/>
      <c r="L311" s="740"/>
      <c r="M311" s="737"/>
      <c r="N311" s="737"/>
      <c r="O311" s="740">
        <v>1</v>
      </c>
      <c r="P311" s="740">
        <v>196</v>
      </c>
      <c r="Q311" s="753"/>
      <c r="R311" s="741">
        <v>196</v>
      </c>
    </row>
    <row r="312" spans="1:18" ht="14.4" customHeight="1" x14ac:dyDescent="0.3">
      <c r="A312" s="736" t="s">
        <v>5245</v>
      </c>
      <c r="B312" s="737" t="s">
        <v>5527</v>
      </c>
      <c r="C312" s="737" t="s">
        <v>566</v>
      </c>
      <c r="D312" s="737" t="s">
        <v>5469</v>
      </c>
      <c r="E312" s="737" t="s">
        <v>5478</v>
      </c>
      <c r="F312" s="737" t="s">
        <v>5479</v>
      </c>
      <c r="G312" s="740">
        <v>1639</v>
      </c>
      <c r="H312" s="740">
        <v>57365</v>
      </c>
      <c r="I312" s="737">
        <v>1.1990761062686817</v>
      </c>
      <c r="J312" s="737">
        <v>35</v>
      </c>
      <c r="K312" s="740">
        <v>1293</v>
      </c>
      <c r="L312" s="740">
        <v>47841</v>
      </c>
      <c r="M312" s="737">
        <v>1</v>
      </c>
      <c r="N312" s="737">
        <v>37</v>
      </c>
      <c r="O312" s="740">
        <v>1121</v>
      </c>
      <c r="P312" s="740">
        <v>41477</v>
      </c>
      <c r="Q312" s="753">
        <v>0.86697602474864655</v>
      </c>
      <c r="R312" s="741">
        <v>37</v>
      </c>
    </row>
    <row r="313" spans="1:18" ht="14.4" customHeight="1" x14ac:dyDescent="0.3">
      <c r="A313" s="736" t="s">
        <v>5245</v>
      </c>
      <c r="B313" s="737" t="s">
        <v>5527</v>
      </c>
      <c r="C313" s="737" t="s">
        <v>566</v>
      </c>
      <c r="D313" s="737" t="s">
        <v>5469</v>
      </c>
      <c r="E313" s="737" t="s">
        <v>5480</v>
      </c>
      <c r="F313" s="737" t="s">
        <v>5481</v>
      </c>
      <c r="G313" s="740"/>
      <c r="H313" s="740"/>
      <c r="I313" s="737"/>
      <c r="J313" s="737"/>
      <c r="K313" s="740">
        <v>2</v>
      </c>
      <c r="L313" s="740">
        <v>10</v>
      </c>
      <c r="M313" s="737">
        <v>1</v>
      </c>
      <c r="N313" s="737">
        <v>5</v>
      </c>
      <c r="O313" s="740">
        <v>3</v>
      </c>
      <c r="P313" s="740">
        <v>15</v>
      </c>
      <c r="Q313" s="753">
        <v>1.5</v>
      </c>
      <c r="R313" s="741">
        <v>5</v>
      </c>
    </row>
    <row r="314" spans="1:18" ht="14.4" customHeight="1" x14ac:dyDescent="0.3">
      <c r="A314" s="736" t="s">
        <v>5245</v>
      </c>
      <c r="B314" s="737" t="s">
        <v>5527</v>
      </c>
      <c r="C314" s="737" t="s">
        <v>566</v>
      </c>
      <c r="D314" s="737" t="s">
        <v>5469</v>
      </c>
      <c r="E314" s="737" t="s">
        <v>5538</v>
      </c>
      <c r="F314" s="737" t="s">
        <v>5539</v>
      </c>
      <c r="G314" s="740"/>
      <c r="H314" s="740"/>
      <c r="I314" s="737"/>
      <c r="J314" s="737"/>
      <c r="K314" s="740"/>
      <c r="L314" s="740"/>
      <c r="M314" s="737"/>
      <c r="N314" s="737"/>
      <c r="O314" s="740">
        <v>1</v>
      </c>
      <c r="P314" s="740">
        <v>5</v>
      </c>
      <c r="Q314" s="753"/>
      <c r="R314" s="741">
        <v>5</v>
      </c>
    </row>
    <row r="315" spans="1:18" ht="14.4" customHeight="1" x14ac:dyDescent="0.3">
      <c r="A315" s="736" t="s">
        <v>5245</v>
      </c>
      <c r="B315" s="737" t="s">
        <v>5527</v>
      </c>
      <c r="C315" s="737" t="s">
        <v>566</v>
      </c>
      <c r="D315" s="737" t="s">
        <v>5469</v>
      </c>
      <c r="E315" s="737" t="s">
        <v>5540</v>
      </c>
      <c r="F315" s="737" t="s">
        <v>5541</v>
      </c>
      <c r="G315" s="740">
        <v>1616</v>
      </c>
      <c r="H315" s="740">
        <v>266640</v>
      </c>
      <c r="I315" s="737">
        <v>0.70691725854814724</v>
      </c>
      <c r="J315" s="737">
        <v>165</v>
      </c>
      <c r="K315" s="740">
        <v>2131</v>
      </c>
      <c r="L315" s="740">
        <v>377187</v>
      </c>
      <c r="M315" s="737">
        <v>1</v>
      </c>
      <c r="N315" s="737">
        <v>177</v>
      </c>
      <c r="O315" s="740">
        <v>2056</v>
      </c>
      <c r="P315" s="740">
        <v>363912</v>
      </c>
      <c r="Q315" s="753">
        <v>0.96480525574847487</v>
      </c>
      <c r="R315" s="741">
        <v>177</v>
      </c>
    </row>
    <row r="316" spans="1:18" ht="14.4" customHeight="1" x14ac:dyDescent="0.3">
      <c r="A316" s="736" t="s">
        <v>5245</v>
      </c>
      <c r="B316" s="737" t="s">
        <v>5527</v>
      </c>
      <c r="C316" s="737" t="s">
        <v>566</v>
      </c>
      <c r="D316" s="737" t="s">
        <v>5469</v>
      </c>
      <c r="E316" s="737" t="s">
        <v>5542</v>
      </c>
      <c r="F316" s="737" t="s">
        <v>5543</v>
      </c>
      <c r="G316" s="740">
        <v>40</v>
      </c>
      <c r="H316" s="740">
        <v>28280</v>
      </c>
      <c r="I316" s="737">
        <v>0.18569224203027021</v>
      </c>
      <c r="J316" s="737">
        <v>707</v>
      </c>
      <c r="K316" s="740">
        <v>213</v>
      </c>
      <c r="L316" s="740">
        <v>152295</v>
      </c>
      <c r="M316" s="737">
        <v>1</v>
      </c>
      <c r="N316" s="737">
        <v>715</v>
      </c>
      <c r="O316" s="740">
        <v>625</v>
      </c>
      <c r="P316" s="740">
        <v>446875</v>
      </c>
      <c r="Q316" s="753">
        <v>2.9342723004694835</v>
      </c>
      <c r="R316" s="741">
        <v>715</v>
      </c>
    </row>
    <row r="317" spans="1:18" ht="14.4" customHeight="1" x14ac:dyDescent="0.3">
      <c r="A317" s="736" t="s">
        <v>5245</v>
      </c>
      <c r="B317" s="737" t="s">
        <v>5527</v>
      </c>
      <c r="C317" s="737" t="s">
        <v>566</v>
      </c>
      <c r="D317" s="737" t="s">
        <v>5469</v>
      </c>
      <c r="E317" s="737" t="s">
        <v>5544</v>
      </c>
      <c r="F317" s="737" t="s">
        <v>5545</v>
      </c>
      <c r="G317" s="740">
        <v>49</v>
      </c>
      <c r="H317" s="740">
        <v>30331</v>
      </c>
      <c r="I317" s="737">
        <v>1.1723938000077307</v>
      </c>
      <c r="J317" s="737">
        <v>619</v>
      </c>
      <c r="K317" s="740">
        <v>41</v>
      </c>
      <c r="L317" s="740">
        <v>25871</v>
      </c>
      <c r="M317" s="737">
        <v>1</v>
      </c>
      <c r="N317" s="737">
        <v>631</v>
      </c>
      <c r="O317" s="740">
        <v>6</v>
      </c>
      <c r="P317" s="740">
        <v>3786</v>
      </c>
      <c r="Q317" s="753">
        <v>0.14634146341463414</v>
      </c>
      <c r="R317" s="741">
        <v>631</v>
      </c>
    </row>
    <row r="318" spans="1:18" ht="14.4" customHeight="1" x14ac:dyDescent="0.3">
      <c r="A318" s="736" t="s">
        <v>5245</v>
      </c>
      <c r="B318" s="737" t="s">
        <v>5527</v>
      </c>
      <c r="C318" s="737" t="s">
        <v>566</v>
      </c>
      <c r="D318" s="737" t="s">
        <v>5469</v>
      </c>
      <c r="E318" s="737" t="s">
        <v>5546</v>
      </c>
      <c r="F318" s="737" t="s">
        <v>5547</v>
      </c>
      <c r="G318" s="740">
        <v>4</v>
      </c>
      <c r="H318" s="740">
        <v>24216</v>
      </c>
      <c r="I318" s="737"/>
      <c r="J318" s="737">
        <v>6054</v>
      </c>
      <c r="K318" s="740"/>
      <c r="L318" s="740"/>
      <c r="M318" s="737"/>
      <c r="N318" s="737"/>
      <c r="O318" s="740"/>
      <c r="P318" s="740"/>
      <c r="Q318" s="753"/>
      <c r="R318" s="741"/>
    </row>
    <row r="319" spans="1:18" ht="14.4" customHeight="1" x14ac:dyDescent="0.3">
      <c r="A319" s="736" t="s">
        <v>5245</v>
      </c>
      <c r="B319" s="737" t="s">
        <v>5527</v>
      </c>
      <c r="C319" s="737" t="s">
        <v>566</v>
      </c>
      <c r="D319" s="737" t="s">
        <v>5469</v>
      </c>
      <c r="E319" s="737" t="s">
        <v>5548</v>
      </c>
      <c r="F319" s="737" t="s">
        <v>5549</v>
      </c>
      <c r="G319" s="740">
        <v>11</v>
      </c>
      <c r="H319" s="740">
        <v>72391</v>
      </c>
      <c r="I319" s="737">
        <v>3.6139483800109828</v>
      </c>
      <c r="J319" s="737">
        <v>6581</v>
      </c>
      <c r="K319" s="740">
        <v>3</v>
      </c>
      <c r="L319" s="740">
        <v>20031</v>
      </c>
      <c r="M319" s="737">
        <v>1</v>
      </c>
      <c r="N319" s="737">
        <v>6677</v>
      </c>
      <c r="O319" s="740">
        <v>1</v>
      </c>
      <c r="P319" s="740">
        <v>6678</v>
      </c>
      <c r="Q319" s="753">
        <v>0.33338325595327245</v>
      </c>
      <c r="R319" s="741">
        <v>6678</v>
      </c>
    </row>
    <row r="320" spans="1:18" ht="14.4" customHeight="1" x14ac:dyDescent="0.3">
      <c r="A320" s="736" t="s">
        <v>5245</v>
      </c>
      <c r="B320" s="737" t="s">
        <v>5527</v>
      </c>
      <c r="C320" s="737" t="s">
        <v>566</v>
      </c>
      <c r="D320" s="737" t="s">
        <v>5469</v>
      </c>
      <c r="E320" s="737" t="s">
        <v>5550</v>
      </c>
      <c r="F320" s="737" t="s">
        <v>5551</v>
      </c>
      <c r="G320" s="740"/>
      <c r="H320" s="740"/>
      <c r="I320" s="737"/>
      <c r="J320" s="737"/>
      <c r="K320" s="740">
        <v>8</v>
      </c>
      <c r="L320" s="740">
        <v>1032</v>
      </c>
      <c r="M320" s="737">
        <v>1</v>
      </c>
      <c r="N320" s="737">
        <v>129</v>
      </c>
      <c r="O320" s="740">
        <v>21</v>
      </c>
      <c r="P320" s="740">
        <v>2709</v>
      </c>
      <c r="Q320" s="753">
        <v>2.625</v>
      </c>
      <c r="R320" s="741">
        <v>129</v>
      </c>
    </row>
    <row r="321" spans="1:18" ht="14.4" customHeight="1" x14ac:dyDescent="0.3">
      <c r="A321" s="736" t="s">
        <v>5245</v>
      </c>
      <c r="B321" s="737" t="s">
        <v>5527</v>
      </c>
      <c r="C321" s="737" t="s">
        <v>566</v>
      </c>
      <c r="D321" s="737" t="s">
        <v>5469</v>
      </c>
      <c r="E321" s="737" t="s">
        <v>5552</v>
      </c>
      <c r="F321" s="737" t="s">
        <v>5553</v>
      </c>
      <c r="G321" s="740">
        <v>70</v>
      </c>
      <c r="H321" s="740">
        <v>60900</v>
      </c>
      <c r="I321" s="737">
        <v>0.14741122649045094</v>
      </c>
      <c r="J321" s="737">
        <v>870</v>
      </c>
      <c r="K321" s="740">
        <v>470</v>
      </c>
      <c r="L321" s="740">
        <v>413130</v>
      </c>
      <c r="M321" s="737">
        <v>1</v>
      </c>
      <c r="N321" s="737">
        <v>879</v>
      </c>
      <c r="O321" s="740">
        <v>1440</v>
      </c>
      <c r="P321" s="740">
        <v>1265760</v>
      </c>
      <c r="Q321" s="753">
        <v>3.0638297872340425</v>
      </c>
      <c r="R321" s="741">
        <v>879</v>
      </c>
    </row>
    <row r="322" spans="1:18" ht="14.4" customHeight="1" x14ac:dyDescent="0.3">
      <c r="A322" s="736" t="s">
        <v>5245</v>
      </c>
      <c r="B322" s="737" t="s">
        <v>5527</v>
      </c>
      <c r="C322" s="737" t="s">
        <v>566</v>
      </c>
      <c r="D322" s="737" t="s">
        <v>5469</v>
      </c>
      <c r="E322" s="737" t="s">
        <v>5486</v>
      </c>
      <c r="F322" s="737" t="s">
        <v>5487</v>
      </c>
      <c r="G322" s="740">
        <v>820</v>
      </c>
      <c r="H322" s="740">
        <v>86920</v>
      </c>
      <c r="I322" s="737">
        <v>0.93402106168063614</v>
      </c>
      <c r="J322" s="737">
        <v>106</v>
      </c>
      <c r="K322" s="740">
        <v>846</v>
      </c>
      <c r="L322" s="740">
        <v>93060</v>
      </c>
      <c r="M322" s="737">
        <v>1</v>
      </c>
      <c r="N322" s="737">
        <v>110</v>
      </c>
      <c r="O322" s="740">
        <v>911</v>
      </c>
      <c r="P322" s="740">
        <v>221373</v>
      </c>
      <c r="Q322" s="753">
        <v>2.3788201160541584</v>
      </c>
      <c r="R322" s="741">
        <v>243</v>
      </c>
    </row>
    <row r="323" spans="1:18" ht="14.4" customHeight="1" x14ac:dyDescent="0.3">
      <c r="A323" s="736" t="s">
        <v>5245</v>
      </c>
      <c r="B323" s="737" t="s">
        <v>5527</v>
      </c>
      <c r="C323" s="737" t="s">
        <v>566</v>
      </c>
      <c r="D323" s="737" t="s">
        <v>5469</v>
      </c>
      <c r="E323" s="737" t="s">
        <v>5488</v>
      </c>
      <c r="F323" s="737" t="s">
        <v>5489</v>
      </c>
      <c r="G323" s="740">
        <v>2847</v>
      </c>
      <c r="H323" s="740">
        <v>0</v>
      </c>
      <c r="I323" s="737">
        <v>0</v>
      </c>
      <c r="J323" s="737">
        <v>0</v>
      </c>
      <c r="K323" s="740">
        <v>2418</v>
      </c>
      <c r="L323" s="740">
        <v>80599.890000000058</v>
      </c>
      <c r="M323" s="737">
        <v>1</v>
      </c>
      <c r="N323" s="737">
        <v>33.333287841191094</v>
      </c>
      <c r="O323" s="740">
        <v>3622</v>
      </c>
      <c r="P323" s="740">
        <v>120733.18000000008</v>
      </c>
      <c r="Q323" s="753">
        <v>1.497932317277356</v>
      </c>
      <c r="R323" s="741">
        <v>33.33329099944784</v>
      </c>
    </row>
    <row r="324" spans="1:18" ht="14.4" customHeight="1" x14ac:dyDescent="0.3">
      <c r="A324" s="736" t="s">
        <v>5245</v>
      </c>
      <c r="B324" s="737" t="s">
        <v>5527</v>
      </c>
      <c r="C324" s="737" t="s">
        <v>566</v>
      </c>
      <c r="D324" s="737" t="s">
        <v>5469</v>
      </c>
      <c r="E324" s="737" t="s">
        <v>5554</v>
      </c>
      <c r="F324" s="737" t="s">
        <v>5555</v>
      </c>
      <c r="G324" s="740">
        <v>27</v>
      </c>
      <c r="H324" s="740">
        <v>24705</v>
      </c>
      <c r="I324" s="737">
        <v>2.0259963916680332</v>
      </c>
      <c r="J324" s="737">
        <v>915</v>
      </c>
      <c r="K324" s="740">
        <v>13</v>
      </c>
      <c r="L324" s="740">
        <v>12194</v>
      </c>
      <c r="M324" s="737">
        <v>1</v>
      </c>
      <c r="N324" s="737">
        <v>938</v>
      </c>
      <c r="O324" s="740">
        <v>5</v>
      </c>
      <c r="P324" s="740">
        <v>4695</v>
      </c>
      <c r="Q324" s="753">
        <v>0.38502542233885517</v>
      </c>
      <c r="R324" s="741">
        <v>939</v>
      </c>
    </row>
    <row r="325" spans="1:18" ht="14.4" customHeight="1" x14ac:dyDescent="0.3">
      <c r="A325" s="736" t="s">
        <v>5245</v>
      </c>
      <c r="B325" s="737" t="s">
        <v>5527</v>
      </c>
      <c r="C325" s="737" t="s">
        <v>566</v>
      </c>
      <c r="D325" s="737" t="s">
        <v>5469</v>
      </c>
      <c r="E325" s="737" t="s">
        <v>5490</v>
      </c>
      <c r="F325" s="737" t="s">
        <v>5491</v>
      </c>
      <c r="G325" s="740">
        <v>666</v>
      </c>
      <c r="H325" s="740">
        <v>23976</v>
      </c>
      <c r="I325" s="737">
        <v>1.3528183716075157</v>
      </c>
      <c r="J325" s="737">
        <v>36</v>
      </c>
      <c r="K325" s="740">
        <v>479</v>
      </c>
      <c r="L325" s="740">
        <v>17723</v>
      </c>
      <c r="M325" s="737">
        <v>1</v>
      </c>
      <c r="N325" s="737">
        <v>37</v>
      </c>
      <c r="O325" s="740">
        <v>448</v>
      </c>
      <c r="P325" s="740">
        <v>16576</v>
      </c>
      <c r="Q325" s="753">
        <v>0.93528183716075153</v>
      </c>
      <c r="R325" s="741">
        <v>37</v>
      </c>
    </row>
    <row r="326" spans="1:18" ht="14.4" customHeight="1" x14ac:dyDescent="0.3">
      <c r="A326" s="736" t="s">
        <v>5245</v>
      </c>
      <c r="B326" s="737" t="s">
        <v>5527</v>
      </c>
      <c r="C326" s="737" t="s">
        <v>566</v>
      </c>
      <c r="D326" s="737" t="s">
        <v>5469</v>
      </c>
      <c r="E326" s="737" t="s">
        <v>5492</v>
      </c>
      <c r="F326" s="737" t="s">
        <v>5493</v>
      </c>
      <c r="G326" s="740"/>
      <c r="H326" s="740"/>
      <c r="I326" s="737"/>
      <c r="J326" s="737"/>
      <c r="K326" s="740">
        <v>1</v>
      </c>
      <c r="L326" s="740">
        <v>86</v>
      </c>
      <c r="M326" s="737">
        <v>1</v>
      </c>
      <c r="N326" s="737">
        <v>86</v>
      </c>
      <c r="O326" s="740"/>
      <c r="P326" s="740"/>
      <c r="Q326" s="753"/>
      <c r="R326" s="741"/>
    </row>
    <row r="327" spans="1:18" ht="14.4" customHeight="1" x14ac:dyDescent="0.3">
      <c r="A327" s="736" t="s">
        <v>5245</v>
      </c>
      <c r="B327" s="737" t="s">
        <v>5527</v>
      </c>
      <c r="C327" s="737" t="s">
        <v>566</v>
      </c>
      <c r="D327" s="737" t="s">
        <v>5469</v>
      </c>
      <c r="E327" s="737" t="s">
        <v>5494</v>
      </c>
      <c r="F327" s="737" t="s">
        <v>5495</v>
      </c>
      <c r="G327" s="740">
        <v>305</v>
      </c>
      <c r="H327" s="740">
        <v>9455</v>
      </c>
      <c r="I327" s="737">
        <v>0.90913461538461537</v>
      </c>
      <c r="J327" s="737">
        <v>31</v>
      </c>
      <c r="K327" s="740">
        <v>325</v>
      </c>
      <c r="L327" s="740">
        <v>10400</v>
      </c>
      <c r="M327" s="737">
        <v>1</v>
      </c>
      <c r="N327" s="737">
        <v>32</v>
      </c>
      <c r="O327" s="740">
        <v>292</v>
      </c>
      <c r="P327" s="740">
        <v>9344</v>
      </c>
      <c r="Q327" s="753">
        <v>0.89846153846153842</v>
      </c>
      <c r="R327" s="741">
        <v>32</v>
      </c>
    </row>
    <row r="328" spans="1:18" ht="14.4" customHeight="1" x14ac:dyDescent="0.3">
      <c r="A328" s="736" t="s">
        <v>5245</v>
      </c>
      <c r="B328" s="737" t="s">
        <v>5527</v>
      </c>
      <c r="C328" s="737" t="s">
        <v>566</v>
      </c>
      <c r="D328" s="737" t="s">
        <v>5469</v>
      </c>
      <c r="E328" s="737" t="s">
        <v>5556</v>
      </c>
      <c r="F328" s="737" t="s">
        <v>5557</v>
      </c>
      <c r="G328" s="740">
        <v>1238</v>
      </c>
      <c r="H328" s="740">
        <v>409778</v>
      </c>
      <c r="I328" s="737">
        <v>0.77429095100428924</v>
      </c>
      <c r="J328" s="737">
        <v>331</v>
      </c>
      <c r="K328" s="740">
        <v>1495</v>
      </c>
      <c r="L328" s="740">
        <v>529230</v>
      </c>
      <c r="M328" s="737">
        <v>1</v>
      </c>
      <c r="N328" s="737">
        <v>354</v>
      </c>
      <c r="O328" s="740">
        <v>1577</v>
      </c>
      <c r="P328" s="740">
        <v>559835</v>
      </c>
      <c r="Q328" s="753">
        <v>1.057829299170493</v>
      </c>
      <c r="R328" s="741">
        <v>355</v>
      </c>
    </row>
    <row r="329" spans="1:18" ht="14.4" customHeight="1" x14ac:dyDescent="0.3">
      <c r="A329" s="736" t="s">
        <v>5245</v>
      </c>
      <c r="B329" s="737" t="s">
        <v>5527</v>
      </c>
      <c r="C329" s="737" t="s">
        <v>566</v>
      </c>
      <c r="D329" s="737" t="s">
        <v>5469</v>
      </c>
      <c r="E329" s="737" t="s">
        <v>5498</v>
      </c>
      <c r="F329" s="737" t="s">
        <v>5499</v>
      </c>
      <c r="G329" s="740">
        <v>644</v>
      </c>
      <c r="H329" s="740">
        <v>83076</v>
      </c>
      <c r="I329" s="737">
        <v>0.94090198654495205</v>
      </c>
      <c r="J329" s="737">
        <v>129</v>
      </c>
      <c r="K329" s="740">
        <v>674</v>
      </c>
      <c r="L329" s="740">
        <v>88294</v>
      </c>
      <c r="M329" s="737">
        <v>1</v>
      </c>
      <c r="N329" s="737">
        <v>131</v>
      </c>
      <c r="O329" s="740">
        <v>675</v>
      </c>
      <c r="P329" s="740">
        <v>89100</v>
      </c>
      <c r="Q329" s="753">
        <v>1.0091285931093845</v>
      </c>
      <c r="R329" s="741">
        <v>132</v>
      </c>
    </row>
    <row r="330" spans="1:18" ht="14.4" customHeight="1" x14ac:dyDescent="0.3">
      <c r="A330" s="736" t="s">
        <v>5245</v>
      </c>
      <c r="B330" s="737" t="s">
        <v>5527</v>
      </c>
      <c r="C330" s="737" t="s">
        <v>566</v>
      </c>
      <c r="D330" s="737" t="s">
        <v>5469</v>
      </c>
      <c r="E330" s="737" t="s">
        <v>5558</v>
      </c>
      <c r="F330" s="737" t="s">
        <v>5559</v>
      </c>
      <c r="G330" s="740"/>
      <c r="H330" s="740"/>
      <c r="I330" s="737"/>
      <c r="J330" s="737"/>
      <c r="K330" s="740"/>
      <c r="L330" s="740"/>
      <c r="M330" s="737"/>
      <c r="N330" s="737"/>
      <c r="O330" s="740">
        <v>1</v>
      </c>
      <c r="P330" s="740">
        <v>701</v>
      </c>
      <c r="Q330" s="753"/>
      <c r="R330" s="741">
        <v>701</v>
      </c>
    </row>
    <row r="331" spans="1:18" ht="14.4" customHeight="1" x14ac:dyDescent="0.3">
      <c r="A331" s="736" t="s">
        <v>5245</v>
      </c>
      <c r="B331" s="737" t="s">
        <v>5527</v>
      </c>
      <c r="C331" s="737" t="s">
        <v>566</v>
      </c>
      <c r="D331" s="737" t="s">
        <v>5469</v>
      </c>
      <c r="E331" s="737" t="s">
        <v>2553</v>
      </c>
      <c r="F331" s="737" t="s">
        <v>5500</v>
      </c>
      <c r="G331" s="740">
        <v>2</v>
      </c>
      <c r="H331" s="740">
        <v>0</v>
      </c>
      <c r="I331" s="737"/>
      <c r="J331" s="737">
        <v>0</v>
      </c>
      <c r="K331" s="740"/>
      <c r="L331" s="740"/>
      <c r="M331" s="737"/>
      <c r="N331" s="737"/>
      <c r="O331" s="740"/>
      <c r="P331" s="740"/>
      <c r="Q331" s="753"/>
      <c r="R331" s="741"/>
    </row>
    <row r="332" spans="1:18" ht="14.4" customHeight="1" x14ac:dyDescent="0.3">
      <c r="A332" s="736" t="s">
        <v>5245</v>
      </c>
      <c r="B332" s="737" t="s">
        <v>5527</v>
      </c>
      <c r="C332" s="737" t="s">
        <v>566</v>
      </c>
      <c r="D332" s="737" t="s">
        <v>5469</v>
      </c>
      <c r="E332" s="737" t="s">
        <v>5503</v>
      </c>
      <c r="F332" s="737" t="s">
        <v>5504</v>
      </c>
      <c r="G332" s="740">
        <v>645</v>
      </c>
      <c r="H332" s="740">
        <v>36765</v>
      </c>
      <c r="I332" s="737">
        <v>0.83642361506085772</v>
      </c>
      <c r="J332" s="737">
        <v>57</v>
      </c>
      <c r="K332" s="740">
        <v>745</v>
      </c>
      <c r="L332" s="740">
        <v>43955</v>
      </c>
      <c r="M332" s="737">
        <v>1</v>
      </c>
      <c r="N332" s="737">
        <v>59</v>
      </c>
      <c r="O332" s="740">
        <v>717</v>
      </c>
      <c r="P332" s="740">
        <v>42303</v>
      </c>
      <c r="Q332" s="753">
        <v>0.96241610738255035</v>
      </c>
      <c r="R332" s="741">
        <v>59</v>
      </c>
    </row>
    <row r="333" spans="1:18" ht="14.4" customHeight="1" x14ac:dyDescent="0.3">
      <c r="A333" s="736" t="s">
        <v>5245</v>
      </c>
      <c r="B333" s="737" t="s">
        <v>5527</v>
      </c>
      <c r="C333" s="737" t="s">
        <v>566</v>
      </c>
      <c r="D333" s="737" t="s">
        <v>5469</v>
      </c>
      <c r="E333" s="737" t="s">
        <v>5507</v>
      </c>
      <c r="F333" s="737" t="s">
        <v>5508</v>
      </c>
      <c r="G333" s="740">
        <v>1</v>
      </c>
      <c r="H333" s="740">
        <v>57</v>
      </c>
      <c r="I333" s="737"/>
      <c r="J333" s="737">
        <v>57</v>
      </c>
      <c r="K333" s="740"/>
      <c r="L333" s="740"/>
      <c r="M333" s="737"/>
      <c r="N333" s="737"/>
      <c r="O333" s="740"/>
      <c r="P333" s="740"/>
      <c r="Q333" s="753"/>
      <c r="R333" s="741"/>
    </row>
    <row r="334" spans="1:18" ht="14.4" customHeight="1" x14ac:dyDescent="0.3">
      <c r="A334" s="736" t="s">
        <v>5245</v>
      </c>
      <c r="B334" s="737" t="s">
        <v>5527</v>
      </c>
      <c r="C334" s="737" t="s">
        <v>566</v>
      </c>
      <c r="D334" s="737" t="s">
        <v>5469</v>
      </c>
      <c r="E334" s="737" t="s">
        <v>5509</v>
      </c>
      <c r="F334" s="737" t="s">
        <v>5510</v>
      </c>
      <c r="G334" s="740">
        <v>6</v>
      </c>
      <c r="H334" s="740">
        <v>684</v>
      </c>
      <c r="I334" s="737">
        <v>1.1213114754098361</v>
      </c>
      <c r="J334" s="737">
        <v>114</v>
      </c>
      <c r="K334" s="740">
        <v>5</v>
      </c>
      <c r="L334" s="740">
        <v>610</v>
      </c>
      <c r="M334" s="737">
        <v>1</v>
      </c>
      <c r="N334" s="737">
        <v>122</v>
      </c>
      <c r="O334" s="740">
        <v>2</v>
      </c>
      <c r="P334" s="740">
        <v>232</v>
      </c>
      <c r="Q334" s="753">
        <v>0.38032786885245901</v>
      </c>
      <c r="R334" s="741">
        <v>116</v>
      </c>
    </row>
    <row r="335" spans="1:18" ht="14.4" customHeight="1" x14ac:dyDescent="0.3">
      <c r="A335" s="736" t="s">
        <v>5245</v>
      </c>
      <c r="B335" s="737" t="s">
        <v>5527</v>
      </c>
      <c r="C335" s="737" t="s">
        <v>566</v>
      </c>
      <c r="D335" s="737" t="s">
        <v>5469</v>
      </c>
      <c r="E335" s="737" t="s">
        <v>5560</v>
      </c>
      <c r="F335" s="737" t="s">
        <v>5561</v>
      </c>
      <c r="G335" s="740">
        <v>9</v>
      </c>
      <c r="H335" s="740">
        <v>17064</v>
      </c>
      <c r="I335" s="737">
        <v>0.3511111111111111</v>
      </c>
      <c r="J335" s="737">
        <v>1896</v>
      </c>
      <c r="K335" s="740">
        <v>25</v>
      </c>
      <c r="L335" s="740">
        <v>48600</v>
      </c>
      <c r="M335" s="737">
        <v>1</v>
      </c>
      <c r="N335" s="737">
        <v>1944</v>
      </c>
      <c r="O335" s="740">
        <v>55</v>
      </c>
      <c r="P335" s="740">
        <v>106920</v>
      </c>
      <c r="Q335" s="753">
        <v>2.2000000000000002</v>
      </c>
      <c r="R335" s="741">
        <v>1944</v>
      </c>
    </row>
    <row r="336" spans="1:18" ht="14.4" customHeight="1" x14ac:dyDescent="0.3">
      <c r="A336" s="736" t="s">
        <v>5245</v>
      </c>
      <c r="B336" s="737" t="s">
        <v>5527</v>
      </c>
      <c r="C336" s="737" t="s">
        <v>566</v>
      </c>
      <c r="D336" s="737" t="s">
        <v>5469</v>
      </c>
      <c r="E336" s="737" t="s">
        <v>5562</v>
      </c>
      <c r="F336" s="737" t="s">
        <v>5563</v>
      </c>
      <c r="G336" s="740"/>
      <c r="H336" s="740"/>
      <c r="I336" s="737"/>
      <c r="J336" s="737"/>
      <c r="K336" s="740"/>
      <c r="L336" s="740"/>
      <c r="M336" s="737"/>
      <c r="N336" s="737"/>
      <c r="O336" s="740">
        <v>4</v>
      </c>
      <c r="P336" s="740">
        <v>59204</v>
      </c>
      <c r="Q336" s="753"/>
      <c r="R336" s="741">
        <v>14801</v>
      </c>
    </row>
    <row r="337" spans="1:18" ht="14.4" customHeight="1" x14ac:dyDescent="0.3">
      <c r="A337" s="736" t="s">
        <v>5245</v>
      </c>
      <c r="B337" s="737" t="s">
        <v>5527</v>
      </c>
      <c r="C337" s="737" t="s">
        <v>566</v>
      </c>
      <c r="D337" s="737" t="s">
        <v>5469</v>
      </c>
      <c r="E337" s="737" t="s">
        <v>5564</v>
      </c>
      <c r="F337" s="737" t="s">
        <v>5565</v>
      </c>
      <c r="G337" s="740">
        <v>1</v>
      </c>
      <c r="H337" s="740">
        <v>288</v>
      </c>
      <c r="I337" s="737">
        <v>0.96</v>
      </c>
      <c r="J337" s="737">
        <v>288</v>
      </c>
      <c r="K337" s="740">
        <v>1</v>
      </c>
      <c r="L337" s="740">
        <v>300</v>
      </c>
      <c r="M337" s="737">
        <v>1</v>
      </c>
      <c r="N337" s="737">
        <v>300</v>
      </c>
      <c r="O337" s="740"/>
      <c r="P337" s="740"/>
      <c r="Q337" s="753"/>
      <c r="R337" s="741"/>
    </row>
    <row r="338" spans="1:18" ht="14.4" customHeight="1" x14ac:dyDescent="0.3">
      <c r="A338" s="736" t="s">
        <v>5245</v>
      </c>
      <c r="B338" s="737" t="s">
        <v>5527</v>
      </c>
      <c r="C338" s="737" t="s">
        <v>566</v>
      </c>
      <c r="D338" s="737" t="s">
        <v>5469</v>
      </c>
      <c r="E338" s="737" t="s">
        <v>5566</v>
      </c>
      <c r="F338" s="737" t="s">
        <v>5567</v>
      </c>
      <c r="G338" s="740"/>
      <c r="H338" s="740"/>
      <c r="I338" s="737"/>
      <c r="J338" s="737"/>
      <c r="K338" s="740">
        <v>1</v>
      </c>
      <c r="L338" s="740">
        <v>160</v>
      </c>
      <c r="M338" s="737">
        <v>1</v>
      </c>
      <c r="N338" s="737">
        <v>160</v>
      </c>
      <c r="O338" s="740"/>
      <c r="P338" s="740"/>
      <c r="Q338" s="753"/>
      <c r="R338" s="741"/>
    </row>
    <row r="339" spans="1:18" ht="14.4" customHeight="1" x14ac:dyDescent="0.3">
      <c r="A339" s="736" t="s">
        <v>5245</v>
      </c>
      <c r="B339" s="737" t="s">
        <v>5527</v>
      </c>
      <c r="C339" s="737" t="s">
        <v>569</v>
      </c>
      <c r="D339" s="737" t="s">
        <v>5247</v>
      </c>
      <c r="E339" s="737" t="s">
        <v>5259</v>
      </c>
      <c r="F339" s="737" t="s">
        <v>5260</v>
      </c>
      <c r="G339" s="740">
        <v>10</v>
      </c>
      <c r="H339" s="740">
        <v>79795.399999999994</v>
      </c>
      <c r="I339" s="737">
        <v>0.89441124395789262</v>
      </c>
      <c r="J339" s="737">
        <v>7979.5399999999991</v>
      </c>
      <c r="K339" s="740">
        <v>14</v>
      </c>
      <c r="L339" s="740">
        <v>89215.559999999983</v>
      </c>
      <c r="M339" s="737">
        <v>1</v>
      </c>
      <c r="N339" s="737">
        <v>6372.5399999999991</v>
      </c>
      <c r="O339" s="740">
        <v>14</v>
      </c>
      <c r="P339" s="740">
        <v>89215.56</v>
      </c>
      <c r="Q339" s="753">
        <v>1.0000000000000002</v>
      </c>
      <c r="R339" s="741">
        <v>6372.54</v>
      </c>
    </row>
    <row r="340" spans="1:18" ht="14.4" customHeight="1" x14ac:dyDescent="0.3">
      <c r="A340" s="736" t="s">
        <v>5245</v>
      </c>
      <c r="B340" s="737" t="s">
        <v>5527</v>
      </c>
      <c r="C340" s="737" t="s">
        <v>569</v>
      </c>
      <c r="D340" s="737" t="s">
        <v>5247</v>
      </c>
      <c r="E340" s="737" t="s">
        <v>5262</v>
      </c>
      <c r="F340" s="737" t="s">
        <v>2497</v>
      </c>
      <c r="G340" s="740">
        <v>12</v>
      </c>
      <c r="H340" s="740">
        <v>90935.159999999989</v>
      </c>
      <c r="I340" s="737">
        <v>0.80788489293000898</v>
      </c>
      <c r="J340" s="737">
        <v>7577.9299999999994</v>
      </c>
      <c r="K340" s="740">
        <v>17</v>
      </c>
      <c r="L340" s="740">
        <v>112559.54999999999</v>
      </c>
      <c r="M340" s="737">
        <v>1</v>
      </c>
      <c r="N340" s="737">
        <v>6621.15</v>
      </c>
      <c r="O340" s="740">
        <v>26.4</v>
      </c>
      <c r="P340" s="740">
        <v>174798.34</v>
      </c>
      <c r="Q340" s="753">
        <v>1.5529409987868645</v>
      </c>
      <c r="R340" s="741">
        <v>6621.1492424242424</v>
      </c>
    </row>
    <row r="341" spans="1:18" ht="14.4" customHeight="1" x14ac:dyDescent="0.3">
      <c r="A341" s="736" t="s">
        <v>5245</v>
      </c>
      <c r="B341" s="737" t="s">
        <v>5527</v>
      </c>
      <c r="C341" s="737" t="s">
        <v>569</v>
      </c>
      <c r="D341" s="737" t="s">
        <v>5247</v>
      </c>
      <c r="E341" s="737" t="s">
        <v>5268</v>
      </c>
      <c r="F341" s="737" t="s">
        <v>5269</v>
      </c>
      <c r="G341" s="740">
        <v>7</v>
      </c>
      <c r="H341" s="740">
        <v>52746.329999999994</v>
      </c>
      <c r="I341" s="737"/>
      <c r="J341" s="737">
        <v>7535.19</v>
      </c>
      <c r="K341" s="740"/>
      <c r="L341" s="740"/>
      <c r="M341" s="737"/>
      <c r="N341" s="737"/>
      <c r="O341" s="740"/>
      <c r="P341" s="740"/>
      <c r="Q341" s="753"/>
      <c r="R341" s="741"/>
    </row>
    <row r="342" spans="1:18" ht="14.4" customHeight="1" x14ac:dyDescent="0.3">
      <c r="A342" s="736" t="s">
        <v>5245</v>
      </c>
      <c r="B342" s="737" t="s">
        <v>5527</v>
      </c>
      <c r="C342" s="737" t="s">
        <v>569</v>
      </c>
      <c r="D342" s="737" t="s">
        <v>5247</v>
      </c>
      <c r="E342" s="737" t="s">
        <v>5308</v>
      </c>
      <c r="F342" s="737" t="s">
        <v>5309</v>
      </c>
      <c r="G342" s="740">
        <v>0.30000000000000004</v>
      </c>
      <c r="H342" s="740">
        <v>35.19</v>
      </c>
      <c r="I342" s="737"/>
      <c r="J342" s="737">
        <v>117.29999999999997</v>
      </c>
      <c r="K342" s="740"/>
      <c r="L342" s="740"/>
      <c r="M342" s="737"/>
      <c r="N342" s="737"/>
      <c r="O342" s="740">
        <v>0.2</v>
      </c>
      <c r="P342" s="740">
        <v>23.46</v>
      </c>
      <c r="Q342" s="753"/>
      <c r="R342" s="741">
        <v>117.3</v>
      </c>
    </row>
    <row r="343" spans="1:18" ht="14.4" customHeight="1" x14ac:dyDescent="0.3">
      <c r="A343" s="736" t="s">
        <v>5245</v>
      </c>
      <c r="B343" s="737" t="s">
        <v>5527</v>
      </c>
      <c r="C343" s="737" t="s">
        <v>569</v>
      </c>
      <c r="D343" s="737" t="s">
        <v>5247</v>
      </c>
      <c r="E343" s="737" t="s">
        <v>5322</v>
      </c>
      <c r="F343" s="737" t="s">
        <v>5323</v>
      </c>
      <c r="G343" s="740">
        <v>2</v>
      </c>
      <c r="H343" s="740">
        <v>15070.38</v>
      </c>
      <c r="I343" s="737">
        <v>0.40590926500223823</v>
      </c>
      <c r="J343" s="737">
        <v>7535.19</v>
      </c>
      <c r="K343" s="740">
        <v>6</v>
      </c>
      <c r="L343" s="740">
        <v>37127.46</v>
      </c>
      <c r="M343" s="737">
        <v>1</v>
      </c>
      <c r="N343" s="737">
        <v>6187.91</v>
      </c>
      <c r="O343" s="740"/>
      <c r="P343" s="740"/>
      <c r="Q343" s="753"/>
      <c r="R343" s="741"/>
    </row>
    <row r="344" spans="1:18" ht="14.4" customHeight="1" x14ac:dyDescent="0.3">
      <c r="A344" s="736" t="s">
        <v>5245</v>
      </c>
      <c r="B344" s="737" t="s">
        <v>5527</v>
      </c>
      <c r="C344" s="737" t="s">
        <v>569</v>
      </c>
      <c r="D344" s="737" t="s">
        <v>5247</v>
      </c>
      <c r="E344" s="737" t="s">
        <v>5362</v>
      </c>
      <c r="F344" s="737" t="s">
        <v>2919</v>
      </c>
      <c r="G344" s="740"/>
      <c r="H344" s="740"/>
      <c r="I344" s="737"/>
      <c r="J344" s="737"/>
      <c r="K344" s="740"/>
      <c r="L344" s="740"/>
      <c r="M344" s="737"/>
      <c r="N344" s="737"/>
      <c r="O344" s="740">
        <v>1.2</v>
      </c>
      <c r="P344" s="740">
        <v>8077.74</v>
      </c>
      <c r="Q344" s="753"/>
      <c r="R344" s="741">
        <v>6731.45</v>
      </c>
    </row>
    <row r="345" spans="1:18" ht="14.4" customHeight="1" x14ac:dyDescent="0.3">
      <c r="A345" s="736" t="s">
        <v>5245</v>
      </c>
      <c r="B345" s="737" t="s">
        <v>5527</v>
      </c>
      <c r="C345" s="737" t="s">
        <v>569</v>
      </c>
      <c r="D345" s="737" t="s">
        <v>5247</v>
      </c>
      <c r="E345" s="737" t="s">
        <v>5396</v>
      </c>
      <c r="F345" s="737" t="s">
        <v>5397</v>
      </c>
      <c r="G345" s="740">
        <v>0.31</v>
      </c>
      <c r="H345" s="740">
        <v>234.37</v>
      </c>
      <c r="I345" s="737"/>
      <c r="J345" s="737">
        <v>756.0322580645161</v>
      </c>
      <c r="K345" s="740"/>
      <c r="L345" s="740"/>
      <c r="M345" s="737"/>
      <c r="N345" s="737"/>
      <c r="O345" s="740"/>
      <c r="P345" s="740"/>
      <c r="Q345" s="753"/>
      <c r="R345" s="741"/>
    </row>
    <row r="346" spans="1:18" ht="14.4" customHeight="1" x14ac:dyDescent="0.3">
      <c r="A346" s="736" t="s">
        <v>5245</v>
      </c>
      <c r="B346" s="737" t="s">
        <v>5527</v>
      </c>
      <c r="C346" s="737" t="s">
        <v>569</v>
      </c>
      <c r="D346" s="737" t="s">
        <v>5247</v>
      </c>
      <c r="E346" s="737" t="s">
        <v>5568</v>
      </c>
      <c r="F346" s="737" t="s">
        <v>5323</v>
      </c>
      <c r="G346" s="740">
        <v>1</v>
      </c>
      <c r="H346" s="740">
        <v>13690.49</v>
      </c>
      <c r="I346" s="737"/>
      <c r="J346" s="737">
        <v>13690.49</v>
      </c>
      <c r="K346" s="740"/>
      <c r="L346" s="740"/>
      <c r="M346" s="737"/>
      <c r="N346" s="737"/>
      <c r="O346" s="740"/>
      <c r="P346" s="740"/>
      <c r="Q346" s="753"/>
      <c r="R346" s="741"/>
    </row>
    <row r="347" spans="1:18" ht="14.4" customHeight="1" x14ac:dyDescent="0.3">
      <c r="A347" s="736" t="s">
        <v>5245</v>
      </c>
      <c r="B347" s="737" t="s">
        <v>5527</v>
      </c>
      <c r="C347" s="737" t="s">
        <v>569</v>
      </c>
      <c r="D347" s="737" t="s">
        <v>5247</v>
      </c>
      <c r="E347" s="737" t="s">
        <v>5569</v>
      </c>
      <c r="F347" s="737" t="s">
        <v>5570</v>
      </c>
      <c r="G347" s="740"/>
      <c r="H347" s="740"/>
      <c r="I347" s="737"/>
      <c r="J347" s="737"/>
      <c r="K347" s="740">
        <v>2</v>
      </c>
      <c r="L347" s="740">
        <v>4563.5</v>
      </c>
      <c r="M347" s="737">
        <v>1</v>
      </c>
      <c r="N347" s="737">
        <v>2281.75</v>
      </c>
      <c r="O347" s="740"/>
      <c r="P347" s="740"/>
      <c r="Q347" s="753"/>
      <c r="R347" s="741"/>
    </row>
    <row r="348" spans="1:18" ht="14.4" customHeight="1" x14ac:dyDescent="0.3">
      <c r="A348" s="736" t="s">
        <v>5245</v>
      </c>
      <c r="B348" s="737" t="s">
        <v>5527</v>
      </c>
      <c r="C348" s="737" t="s">
        <v>569</v>
      </c>
      <c r="D348" s="737" t="s">
        <v>5247</v>
      </c>
      <c r="E348" s="737" t="s">
        <v>5571</v>
      </c>
      <c r="F348" s="737" t="s">
        <v>5260</v>
      </c>
      <c r="G348" s="740"/>
      <c r="H348" s="740"/>
      <c r="I348" s="737"/>
      <c r="J348" s="737"/>
      <c r="K348" s="740"/>
      <c r="L348" s="740"/>
      <c r="M348" s="737"/>
      <c r="N348" s="737"/>
      <c r="O348" s="740">
        <v>4</v>
      </c>
      <c r="P348" s="740">
        <v>25490.16</v>
      </c>
      <c r="Q348" s="753"/>
      <c r="R348" s="741">
        <v>6372.54</v>
      </c>
    </row>
    <row r="349" spans="1:18" ht="14.4" customHeight="1" x14ac:dyDescent="0.3">
      <c r="A349" s="736" t="s">
        <v>5245</v>
      </c>
      <c r="B349" s="737" t="s">
        <v>5527</v>
      </c>
      <c r="C349" s="737" t="s">
        <v>569</v>
      </c>
      <c r="D349" s="737" t="s">
        <v>5460</v>
      </c>
      <c r="E349" s="737" t="s">
        <v>5572</v>
      </c>
      <c r="F349" s="737" t="s">
        <v>5573</v>
      </c>
      <c r="G349" s="740">
        <v>14</v>
      </c>
      <c r="H349" s="740">
        <v>9948.4000000000015</v>
      </c>
      <c r="I349" s="737"/>
      <c r="J349" s="737">
        <v>710.60000000000014</v>
      </c>
      <c r="K349" s="740"/>
      <c r="L349" s="740"/>
      <c r="M349" s="737"/>
      <c r="N349" s="737"/>
      <c r="O349" s="740"/>
      <c r="P349" s="740"/>
      <c r="Q349" s="753"/>
      <c r="R349" s="741"/>
    </row>
    <row r="350" spans="1:18" ht="14.4" customHeight="1" x14ac:dyDescent="0.3">
      <c r="A350" s="736" t="s">
        <v>5245</v>
      </c>
      <c r="B350" s="737" t="s">
        <v>5527</v>
      </c>
      <c r="C350" s="737" t="s">
        <v>569</v>
      </c>
      <c r="D350" s="737" t="s">
        <v>5460</v>
      </c>
      <c r="E350" s="737" t="s">
        <v>5574</v>
      </c>
      <c r="F350" s="737" t="s">
        <v>5575</v>
      </c>
      <c r="G350" s="740">
        <v>14</v>
      </c>
      <c r="H350" s="740">
        <v>28159.600000000006</v>
      </c>
      <c r="I350" s="737"/>
      <c r="J350" s="737">
        <v>2011.4000000000003</v>
      </c>
      <c r="K350" s="740"/>
      <c r="L350" s="740"/>
      <c r="M350" s="737"/>
      <c r="N350" s="737"/>
      <c r="O350" s="740"/>
      <c r="P350" s="740"/>
      <c r="Q350" s="753"/>
      <c r="R350" s="741"/>
    </row>
    <row r="351" spans="1:18" ht="14.4" customHeight="1" x14ac:dyDescent="0.3">
      <c r="A351" s="736" t="s">
        <v>5245</v>
      </c>
      <c r="B351" s="737" t="s">
        <v>5527</v>
      </c>
      <c r="C351" s="737" t="s">
        <v>569</v>
      </c>
      <c r="D351" s="737" t="s">
        <v>5460</v>
      </c>
      <c r="E351" s="737" t="s">
        <v>5461</v>
      </c>
      <c r="F351" s="737" t="s">
        <v>5462</v>
      </c>
      <c r="G351" s="740">
        <v>1</v>
      </c>
      <c r="H351" s="740">
        <v>867</v>
      </c>
      <c r="I351" s="737"/>
      <c r="J351" s="737">
        <v>867</v>
      </c>
      <c r="K351" s="740"/>
      <c r="L351" s="740"/>
      <c r="M351" s="737"/>
      <c r="N351" s="737"/>
      <c r="O351" s="740"/>
      <c r="P351" s="740"/>
      <c r="Q351" s="753"/>
      <c r="R351" s="741"/>
    </row>
    <row r="352" spans="1:18" ht="14.4" customHeight="1" x14ac:dyDescent="0.3">
      <c r="A352" s="736" t="s">
        <v>5245</v>
      </c>
      <c r="B352" s="737" t="s">
        <v>5527</v>
      </c>
      <c r="C352" s="737" t="s">
        <v>569</v>
      </c>
      <c r="D352" s="737" t="s">
        <v>5460</v>
      </c>
      <c r="E352" s="737" t="s">
        <v>5576</v>
      </c>
      <c r="F352" s="737" t="s">
        <v>5577</v>
      </c>
      <c r="G352" s="740"/>
      <c r="H352" s="740"/>
      <c r="I352" s="737"/>
      <c r="J352" s="737"/>
      <c r="K352" s="740">
        <v>18</v>
      </c>
      <c r="L352" s="740">
        <v>18391.860000000004</v>
      </c>
      <c r="M352" s="737">
        <v>1</v>
      </c>
      <c r="N352" s="737">
        <v>1021.7700000000002</v>
      </c>
      <c r="O352" s="740">
        <v>17</v>
      </c>
      <c r="P352" s="740">
        <v>17370.090000000004</v>
      </c>
      <c r="Q352" s="753">
        <v>0.94444444444444442</v>
      </c>
      <c r="R352" s="741">
        <v>1021.7700000000002</v>
      </c>
    </row>
    <row r="353" spans="1:18" ht="14.4" customHeight="1" x14ac:dyDescent="0.3">
      <c r="A353" s="736" t="s">
        <v>5245</v>
      </c>
      <c r="B353" s="737" t="s">
        <v>5527</v>
      </c>
      <c r="C353" s="737" t="s">
        <v>569</v>
      </c>
      <c r="D353" s="737" t="s">
        <v>5460</v>
      </c>
      <c r="E353" s="737" t="s">
        <v>5578</v>
      </c>
      <c r="F353" s="737" t="s">
        <v>5579</v>
      </c>
      <c r="G353" s="740"/>
      <c r="H353" s="740"/>
      <c r="I353" s="737"/>
      <c r="J353" s="737"/>
      <c r="K353" s="740">
        <v>19</v>
      </c>
      <c r="L353" s="740">
        <v>38238.83</v>
      </c>
      <c r="M353" s="737">
        <v>1</v>
      </c>
      <c r="N353" s="737">
        <v>2012.5700000000002</v>
      </c>
      <c r="O353" s="740">
        <v>24</v>
      </c>
      <c r="P353" s="740">
        <v>48301.68</v>
      </c>
      <c r="Q353" s="753">
        <v>1.263157894736842</v>
      </c>
      <c r="R353" s="741">
        <v>2012.57</v>
      </c>
    </row>
    <row r="354" spans="1:18" ht="14.4" customHeight="1" x14ac:dyDescent="0.3">
      <c r="A354" s="736" t="s">
        <v>5245</v>
      </c>
      <c r="B354" s="737" t="s">
        <v>5527</v>
      </c>
      <c r="C354" s="737" t="s">
        <v>569</v>
      </c>
      <c r="D354" s="737" t="s">
        <v>5469</v>
      </c>
      <c r="E354" s="737" t="s">
        <v>5478</v>
      </c>
      <c r="F354" s="737" t="s">
        <v>5479</v>
      </c>
      <c r="G354" s="740">
        <v>278</v>
      </c>
      <c r="H354" s="740">
        <v>9730</v>
      </c>
      <c r="I354" s="737">
        <v>1.5113389251320286</v>
      </c>
      <c r="J354" s="737">
        <v>35</v>
      </c>
      <c r="K354" s="740">
        <v>174</v>
      </c>
      <c r="L354" s="740">
        <v>6438</v>
      </c>
      <c r="M354" s="737">
        <v>1</v>
      </c>
      <c r="N354" s="737">
        <v>37</v>
      </c>
      <c r="O354" s="740">
        <v>188</v>
      </c>
      <c r="P354" s="740">
        <v>6956</v>
      </c>
      <c r="Q354" s="753">
        <v>1.0804597701149425</v>
      </c>
      <c r="R354" s="741">
        <v>37</v>
      </c>
    </row>
    <row r="355" spans="1:18" ht="14.4" customHeight="1" x14ac:dyDescent="0.3">
      <c r="A355" s="736" t="s">
        <v>5245</v>
      </c>
      <c r="B355" s="737" t="s">
        <v>5527</v>
      </c>
      <c r="C355" s="737" t="s">
        <v>569</v>
      </c>
      <c r="D355" s="737" t="s">
        <v>5469</v>
      </c>
      <c r="E355" s="737" t="s">
        <v>5540</v>
      </c>
      <c r="F355" s="737" t="s">
        <v>5541</v>
      </c>
      <c r="G355" s="740">
        <v>340</v>
      </c>
      <c r="H355" s="740">
        <v>56100</v>
      </c>
      <c r="I355" s="737">
        <v>0.35976067257931088</v>
      </c>
      <c r="J355" s="737">
        <v>165</v>
      </c>
      <c r="K355" s="740">
        <v>881</v>
      </c>
      <c r="L355" s="740">
        <v>155937</v>
      </c>
      <c r="M355" s="737">
        <v>1</v>
      </c>
      <c r="N355" s="737">
        <v>177</v>
      </c>
      <c r="O355" s="740">
        <v>887</v>
      </c>
      <c r="P355" s="740">
        <v>156999</v>
      </c>
      <c r="Q355" s="753">
        <v>1.0068104426787741</v>
      </c>
      <c r="R355" s="741">
        <v>177</v>
      </c>
    </row>
    <row r="356" spans="1:18" ht="14.4" customHeight="1" x14ac:dyDescent="0.3">
      <c r="A356" s="736" t="s">
        <v>5245</v>
      </c>
      <c r="B356" s="737" t="s">
        <v>5527</v>
      </c>
      <c r="C356" s="737" t="s">
        <v>569</v>
      </c>
      <c r="D356" s="737" t="s">
        <v>5469</v>
      </c>
      <c r="E356" s="737" t="s">
        <v>5580</v>
      </c>
      <c r="F356" s="737" t="s">
        <v>5581</v>
      </c>
      <c r="G356" s="740">
        <v>135</v>
      </c>
      <c r="H356" s="740">
        <v>161190</v>
      </c>
      <c r="I356" s="737">
        <v>0.96135265700483097</v>
      </c>
      <c r="J356" s="737">
        <v>1194</v>
      </c>
      <c r="K356" s="740">
        <v>135</v>
      </c>
      <c r="L356" s="740">
        <v>167670</v>
      </c>
      <c r="M356" s="737">
        <v>1</v>
      </c>
      <c r="N356" s="737">
        <v>1242</v>
      </c>
      <c r="O356" s="740">
        <v>151</v>
      </c>
      <c r="P356" s="740">
        <v>187542</v>
      </c>
      <c r="Q356" s="753">
        <v>1.1185185185185185</v>
      </c>
      <c r="R356" s="741">
        <v>1242</v>
      </c>
    </row>
    <row r="357" spans="1:18" ht="14.4" customHeight="1" x14ac:dyDescent="0.3">
      <c r="A357" s="736" t="s">
        <v>5245</v>
      </c>
      <c r="B357" s="737" t="s">
        <v>5527</v>
      </c>
      <c r="C357" s="737" t="s">
        <v>569</v>
      </c>
      <c r="D357" s="737" t="s">
        <v>5469</v>
      </c>
      <c r="E357" s="737" t="s">
        <v>5542</v>
      </c>
      <c r="F357" s="737" t="s">
        <v>5543</v>
      </c>
      <c r="G357" s="740">
        <v>9071</v>
      </c>
      <c r="H357" s="740">
        <v>6413197</v>
      </c>
      <c r="I357" s="737">
        <v>0.80879227174989121</v>
      </c>
      <c r="J357" s="737">
        <v>707</v>
      </c>
      <c r="K357" s="740">
        <v>11090</v>
      </c>
      <c r="L357" s="740">
        <v>7929350</v>
      </c>
      <c r="M357" s="737">
        <v>1</v>
      </c>
      <c r="N357" s="737">
        <v>715</v>
      </c>
      <c r="O357" s="740">
        <v>8812</v>
      </c>
      <c r="P357" s="740">
        <v>6300580</v>
      </c>
      <c r="Q357" s="753">
        <v>0.79458972046889087</v>
      </c>
      <c r="R357" s="741">
        <v>715</v>
      </c>
    </row>
    <row r="358" spans="1:18" ht="14.4" customHeight="1" x14ac:dyDescent="0.3">
      <c r="A358" s="736" t="s">
        <v>5245</v>
      </c>
      <c r="B358" s="737" t="s">
        <v>5527</v>
      </c>
      <c r="C358" s="737" t="s">
        <v>569</v>
      </c>
      <c r="D358" s="737" t="s">
        <v>5469</v>
      </c>
      <c r="E358" s="737" t="s">
        <v>5544</v>
      </c>
      <c r="F358" s="737" t="s">
        <v>5545</v>
      </c>
      <c r="G358" s="740">
        <v>80</v>
      </c>
      <c r="H358" s="740">
        <v>49520</v>
      </c>
      <c r="I358" s="737">
        <v>0.53752469444022322</v>
      </c>
      <c r="J358" s="737">
        <v>619</v>
      </c>
      <c r="K358" s="740">
        <v>146</v>
      </c>
      <c r="L358" s="740">
        <v>92126</v>
      </c>
      <c r="M358" s="737">
        <v>1</v>
      </c>
      <c r="N358" s="737">
        <v>631</v>
      </c>
      <c r="O358" s="740">
        <v>251</v>
      </c>
      <c r="P358" s="740">
        <v>158381</v>
      </c>
      <c r="Q358" s="753">
        <v>1.7191780821917808</v>
      </c>
      <c r="R358" s="741">
        <v>631</v>
      </c>
    </row>
    <row r="359" spans="1:18" ht="14.4" customHeight="1" x14ac:dyDescent="0.3">
      <c r="A359" s="736" t="s">
        <v>5245</v>
      </c>
      <c r="B359" s="737" t="s">
        <v>5527</v>
      </c>
      <c r="C359" s="737" t="s">
        <v>569</v>
      </c>
      <c r="D359" s="737" t="s">
        <v>5469</v>
      </c>
      <c r="E359" s="737" t="s">
        <v>5546</v>
      </c>
      <c r="F359" s="737" t="s">
        <v>5547</v>
      </c>
      <c r="G359" s="740">
        <v>6</v>
      </c>
      <c r="H359" s="740">
        <v>36324</v>
      </c>
      <c r="I359" s="737">
        <v>2.9541314248536108</v>
      </c>
      <c r="J359" s="737">
        <v>6054</v>
      </c>
      <c r="K359" s="740">
        <v>2</v>
      </c>
      <c r="L359" s="740">
        <v>12296</v>
      </c>
      <c r="M359" s="737">
        <v>1</v>
      </c>
      <c r="N359" s="737">
        <v>6148</v>
      </c>
      <c r="O359" s="740"/>
      <c r="P359" s="740"/>
      <c r="Q359" s="753"/>
      <c r="R359" s="741"/>
    </row>
    <row r="360" spans="1:18" ht="14.4" customHeight="1" x14ac:dyDescent="0.3">
      <c r="A360" s="736" t="s">
        <v>5245</v>
      </c>
      <c r="B360" s="737" t="s">
        <v>5527</v>
      </c>
      <c r="C360" s="737" t="s">
        <v>569</v>
      </c>
      <c r="D360" s="737" t="s">
        <v>5469</v>
      </c>
      <c r="E360" s="737" t="s">
        <v>5548</v>
      </c>
      <c r="F360" s="737" t="s">
        <v>5549</v>
      </c>
      <c r="G360" s="740"/>
      <c r="H360" s="740"/>
      <c r="I360" s="737"/>
      <c r="J360" s="737"/>
      <c r="K360" s="740">
        <v>2</v>
      </c>
      <c r="L360" s="740">
        <v>13354</v>
      </c>
      <c r="M360" s="737">
        <v>1</v>
      </c>
      <c r="N360" s="737">
        <v>6677</v>
      </c>
      <c r="O360" s="740">
        <v>12</v>
      </c>
      <c r="P360" s="740">
        <v>80136</v>
      </c>
      <c r="Q360" s="753">
        <v>6.0008986071589039</v>
      </c>
      <c r="R360" s="741">
        <v>6678</v>
      </c>
    </row>
    <row r="361" spans="1:18" ht="14.4" customHeight="1" x14ac:dyDescent="0.3">
      <c r="A361" s="736" t="s">
        <v>5245</v>
      </c>
      <c r="B361" s="737" t="s">
        <v>5527</v>
      </c>
      <c r="C361" s="737" t="s">
        <v>569</v>
      </c>
      <c r="D361" s="737" t="s">
        <v>5469</v>
      </c>
      <c r="E361" s="737" t="s">
        <v>5550</v>
      </c>
      <c r="F361" s="737" t="s">
        <v>5551</v>
      </c>
      <c r="G361" s="740">
        <v>341</v>
      </c>
      <c r="H361" s="740">
        <v>42625</v>
      </c>
      <c r="I361" s="737">
        <v>0.79620808816661992</v>
      </c>
      <c r="J361" s="737">
        <v>125</v>
      </c>
      <c r="K361" s="740">
        <v>415</v>
      </c>
      <c r="L361" s="740">
        <v>53535</v>
      </c>
      <c r="M361" s="737">
        <v>1</v>
      </c>
      <c r="N361" s="737">
        <v>129</v>
      </c>
      <c r="O361" s="740">
        <v>363</v>
      </c>
      <c r="P361" s="740">
        <v>46827</v>
      </c>
      <c r="Q361" s="753">
        <v>0.87469879518072291</v>
      </c>
      <c r="R361" s="741">
        <v>129</v>
      </c>
    </row>
    <row r="362" spans="1:18" ht="14.4" customHeight="1" x14ac:dyDescent="0.3">
      <c r="A362" s="736" t="s">
        <v>5245</v>
      </c>
      <c r="B362" s="737" t="s">
        <v>5527</v>
      </c>
      <c r="C362" s="737" t="s">
        <v>569</v>
      </c>
      <c r="D362" s="737" t="s">
        <v>5469</v>
      </c>
      <c r="E362" s="737" t="s">
        <v>5582</v>
      </c>
      <c r="F362" s="737" t="s">
        <v>5583</v>
      </c>
      <c r="G362" s="740"/>
      <c r="H362" s="740"/>
      <c r="I362" s="737"/>
      <c r="J362" s="737"/>
      <c r="K362" s="740">
        <v>1</v>
      </c>
      <c r="L362" s="740">
        <v>2881</v>
      </c>
      <c r="M362" s="737">
        <v>1</v>
      </c>
      <c r="N362" s="737">
        <v>2881</v>
      </c>
      <c r="O362" s="740"/>
      <c r="P362" s="740"/>
      <c r="Q362" s="753"/>
      <c r="R362" s="741"/>
    </row>
    <row r="363" spans="1:18" ht="14.4" customHeight="1" x14ac:dyDescent="0.3">
      <c r="A363" s="736" t="s">
        <v>5245</v>
      </c>
      <c r="B363" s="737" t="s">
        <v>5527</v>
      </c>
      <c r="C363" s="737" t="s">
        <v>569</v>
      </c>
      <c r="D363" s="737" t="s">
        <v>5469</v>
      </c>
      <c r="E363" s="737" t="s">
        <v>5584</v>
      </c>
      <c r="F363" s="737" t="s">
        <v>5585</v>
      </c>
      <c r="G363" s="740">
        <v>29</v>
      </c>
      <c r="H363" s="740">
        <v>20010</v>
      </c>
      <c r="I363" s="737">
        <v>0.66170634920634919</v>
      </c>
      <c r="J363" s="737">
        <v>690</v>
      </c>
      <c r="K363" s="740">
        <v>42</v>
      </c>
      <c r="L363" s="740">
        <v>30240</v>
      </c>
      <c r="M363" s="737">
        <v>1</v>
      </c>
      <c r="N363" s="737">
        <v>720</v>
      </c>
      <c r="O363" s="740">
        <v>42</v>
      </c>
      <c r="P363" s="740">
        <v>30282</v>
      </c>
      <c r="Q363" s="753">
        <v>1.0013888888888889</v>
      </c>
      <c r="R363" s="741">
        <v>721</v>
      </c>
    </row>
    <row r="364" spans="1:18" ht="14.4" customHeight="1" x14ac:dyDescent="0.3">
      <c r="A364" s="736" t="s">
        <v>5245</v>
      </c>
      <c r="B364" s="737" t="s">
        <v>5527</v>
      </c>
      <c r="C364" s="737" t="s">
        <v>569</v>
      </c>
      <c r="D364" s="737" t="s">
        <v>5469</v>
      </c>
      <c r="E364" s="737" t="s">
        <v>5552</v>
      </c>
      <c r="F364" s="737" t="s">
        <v>5553</v>
      </c>
      <c r="G364" s="740">
        <v>11970</v>
      </c>
      <c r="H364" s="740">
        <v>10413900</v>
      </c>
      <c r="I364" s="737">
        <v>0.58910249480570542</v>
      </c>
      <c r="J364" s="737">
        <v>870</v>
      </c>
      <c r="K364" s="740">
        <v>20111</v>
      </c>
      <c r="L364" s="740">
        <v>17677569</v>
      </c>
      <c r="M364" s="737">
        <v>1</v>
      </c>
      <c r="N364" s="737">
        <v>879</v>
      </c>
      <c r="O364" s="740">
        <v>17780</v>
      </c>
      <c r="P364" s="740">
        <v>15628620</v>
      </c>
      <c r="Q364" s="753">
        <v>0.88409328228332751</v>
      </c>
      <c r="R364" s="741">
        <v>879</v>
      </c>
    </row>
    <row r="365" spans="1:18" ht="14.4" customHeight="1" x14ac:dyDescent="0.3">
      <c r="A365" s="736" t="s">
        <v>5245</v>
      </c>
      <c r="B365" s="737" t="s">
        <v>5527</v>
      </c>
      <c r="C365" s="737" t="s">
        <v>569</v>
      </c>
      <c r="D365" s="737" t="s">
        <v>5469</v>
      </c>
      <c r="E365" s="737" t="s">
        <v>5486</v>
      </c>
      <c r="F365" s="737" t="s">
        <v>5487</v>
      </c>
      <c r="G365" s="740">
        <v>1</v>
      </c>
      <c r="H365" s="740">
        <v>106</v>
      </c>
      <c r="I365" s="737"/>
      <c r="J365" s="737">
        <v>106</v>
      </c>
      <c r="K365" s="740"/>
      <c r="L365" s="740"/>
      <c r="M365" s="737"/>
      <c r="N365" s="737"/>
      <c r="O365" s="740"/>
      <c r="P365" s="740"/>
      <c r="Q365" s="753"/>
      <c r="R365" s="741"/>
    </row>
    <row r="366" spans="1:18" ht="14.4" customHeight="1" x14ac:dyDescent="0.3">
      <c r="A366" s="736" t="s">
        <v>5245</v>
      </c>
      <c r="B366" s="737" t="s">
        <v>5527</v>
      </c>
      <c r="C366" s="737" t="s">
        <v>569</v>
      </c>
      <c r="D366" s="737" t="s">
        <v>5469</v>
      </c>
      <c r="E366" s="737" t="s">
        <v>5488</v>
      </c>
      <c r="F366" s="737" t="s">
        <v>5489</v>
      </c>
      <c r="G366" s="740">
        <v>492</v>
      </c>
      <c r="H366" s="740">
        <v>0</v>
      </c>
      <c r="I366" s="737">
        <v>0</v>
      </c>
      <c r="J366" s="737">
        <v>0</v>
      </c>
      <c r="K366" s="740">
        <v>699</v>
      </c>
      <c r="L366" s="740">
        <v>23300</v>
      </c>
      <c r="M366" s="737">
        <v>1</v>
      </c>
      <c r="N366" s="737">
        <v>33.333333333333336</v>
      </c>
      <c r="O366" s="740">
        <v>1061</v>
      </c>
      <c r="P366" s="740">
        <v>35366.660000000011</v>
      </c>
      <c r="Q366" s="753">
        <v>1.5178824034334768</v>
      </c>
      <c r="R366" s="741">
        <v>33.333327049952885</v>
      </c>
    </row>
    <row r="367" spans="1:18" ht="14.4" customHeight="1" x14ac:dyDescent="0.3">
      <c r="A367" s="736" t="s">
        <v>5245</v>
      </c>
      <c r="B367" s="737" t="s">
        <v>5527</v>
      </c>
      <c r="C367" s="737" t="s">
        <v>569</v>
      </c>
      <c r="D367" s="737" t="s">
        <v>5469</v>
      </c>
      <c r="E367" s="737" t="s">
        <v>5554</v>
      </c>
      <c r="F367" s="737" t="s">
        <v>5555</v>
      </c>
      <c r="G367" s="740"/>
      <c r="H367" s="740"/>
      <c r="I367" s="737"/>
      <c r="J367" s="737"/>
      <c r="K367" s="740">
        <v>4</v>
      </c>
      <c r="L367" s="740">
        <v>3752</v>
      </c>
      <c r="M367" s="737">
        <v>1</v>
      </c>
      <c r="N367" s="737">
        <v>938</v>
      </c>
      <c r="O367" s="740">
        <v>32</v>
      </c>
      <c r="P367" s="740">
        <v>30048</v>
      </c>
      <c r="Q367" s="753">
        <v>8.0085287846481883</v>
      </c>
      <c r="R367" s="741">
        <v>939</v>
      </c>
    </row>
    <row r="368" spans="1:18" ht="14.4" customHeight="1" x14ac:dyDescent="0.3">
      <c r="A368" s="736" t="s">
        <v>5245</v>
      </c>
      <c r="B368" s="737" t="s">
        <v>5527</v>
      </c>
      <c r="C368" s="737" t="s">
        <v>569</v>
      </c>
      <c r="D368" s="737" t="s">
        <v>5469</v>
      </c>
      <c r="E368" s="737" t="s">
        <v>5490</v>
      </c>
      <c r="F368" s="737" t="s">
        <v>5491</v>
      </c>
      <c r="G368" s="740">
        <v>306</v>
      </c>
      <c r="H368" s="740">
        <v>11016</v>
      </c>
      <c r="I368" s="737">
        <v>0.64304477263440551</v>
      </c>
      <c r="J368" s="737">
        <v>36</v>
      </c>
      <c r="K368" s="740">
        <v>463</v>
      </c>
      <c r="L368" s="740">
        <v>17131</v>
      </c>
      <c r="M368" s="737">
        <v>1</v>
      </c>
      <c r="N368" s="737">
        <v>37</v>
      </c>
      <c r="O368" s="740">
        <v>400</v>
      </c>
      <c r="P368" s="740">
        <v>14800</v>
      </c>
      <c r="Q368" s="753">
        <v>0.86393088552915764</v>
      </c>
      <c r="R368" s="741">
        <v>37</v>
      </c>
    </row>
    <row r="369" spans="1:18" ht="14.4" customHeight="1" x14ac:dyDescent="0.3">
      <c r="A369" s="736" t="s">
        <v>5245</v>
      </c>
      <c r="B369" s="737" t="s">
        <v>5527</v>
      </c>
      <c r="C369" s="737" t="s">
        <v>569</v>
      </c>
      <c r="D369" s="737" t="s">
        <v>5469</v>
      </c>
      <c r="E369" s="737" t="s">
        <v>5494</v>
      </c>
      <c r="F369" s="737" t="s">
        <v>5495</v>
      </c>
      <c r="G369" s="740">
        <v>34</v>
      </c>
      <c r="H369" s="740">
        <v>1054</v>
      </c>
      <c r="I369" s="737">
        <v>0.78422619047619047</v>
      </c>
      <c r="J369" s="737">
        <v>31</v>
      </c>
      <c r="K369" s="740">
        <v>42</v>
      </c>
      <c r="L369" s="740">
        <v>1344</v>
      </c>
      <c r="M369" s="737">
        <v>1</v>
      </c>
      <c r="N369" s="737">
        <v>32</v>
      </c>
      <c r="O369" s="740">
        <v>55</v>
      </c>
      <c r="P369" s="740">
        <v>1760</v>
      </c>
      <c r="Q369" s="753">
        <v>1.3095238095238095</v>
      </c>
      <c r="R369" s="741">
        <v>32</v>
      </c>
    </row>
    <row r="370" spans="1:18" ht="14.4" customHeight="1" x14ac:dyDescent="0.3">
      <c r="A370" s="736" t="s">
        <v>5245</v>
      </c>
      <c r="B370" s="737" t="s">
        <v>5527</v>
      </c>
      <c r="C370" s="737" t="s">
        <v>569</v>
      </c>
      <c r="D370" s="737" t="s">
        <v>5469</v>
      </c>
      <c r="E370" s="737" t="s">
        <v>5556</v>
      </c>
      <c r="F370" s="737" t="s">
        <v>5557</v>
      </c>
      <c r="G370" s="740">
        <v>156</v>
      </c>
      <c r="H370" s="740">
        <v>51636</v>
      </c>
      <c r="I370" s="737">
        <v>0.70127118644067798</v>
      </c>
      <c r="J370" s="737">
        <v>331</v>
      </c>
      <c r="K370" s="740">
        <v>208</v>
      </c>
      <c r="L370" s="740">
        <v>73632</v>
      </c>
      <c r="M370" s="737">
        <v>1</v>
      </c>
      <c r="N370" s="737">
        <v>354</v>
      </c>
      <c r="O370" s="740">
        <v>171</v>
      </c>
      <c r="P370" s="740">
        <v>60705</v>
      </c>
      <c r="Q370" s="753">
        <v>0.82443774445893092</v>
      </c>
      <c r="R370" s="741">
        <v>355</v>
      </c>
    </row>
    <row r="371" spans="1:18" ht="14.4" customHeight="1" x14ac:dyDescent="0.3">
      <c r="A371" s="736" t="s">
        <v>5245</v>
      </c>
      <c r="B371" s="737" t="s">
        <v>5527</v>
      </c>
      <c r="C371" s="737" t="s">
        <v>569</v>
      </c>
      <c r="D371" s="737" t="s">
        <v>5469</v>
      </c>
      <c r="E371" s="737" t="s">
        <v>5498</v>
      </c>
      <c r="F371" s="737" t="s">
        <v>5499</v>
      </c>
      <c r="G371" s="740">
        <v>1</v>
      </c>
      <c r="H371" s="740">
        <v>129</v>
      </c>
      <c r="I371" s="737"/>
      <c r="J371" s="737">
        <v>129</v>
      </c>
      <c r="K371" s="740"/>
      <c r="L371" s="740"/>
      <c r="M371" s="737"/>
      <c r="N371" s="737"/>
      <c r="O371" s="740"/>
      <c r="P371" s="740"/>
      <c r="Q371" s="753"/>
      <c r="R371" s="741"/>
    </row>
    <row r="372" spans="1:18" ht="14.4" customHeight="1" x14ac:dyDescent="0.3">
      <c r="A372" s="736" t="s">
        <v>5245</v>
      </c>
      <c r="B372" s="737" t="s">
        <v>5527</v>
      </c>
      <c r="C372" s="737" t="s">
        <v>569</v>
      </c>
      <c r="D372" s="737" t="s">
        <v>5469</v>
      </c>
      <c r="E372" s="737" t="s">
        <v>5558</v>
      </c>
      <c r="F372" s="737" t="s">
        <v>5559</v>
      </c>
      <c r="G372" s="740"/>
      <c r="H372" s="740"/>
      <c r="I372" s="737"/>
      <c r="J372" s="737"/>
      <c r="K372" s="740"/>
      <c r="L372" s="740"/>
      <c r="M372" s="737"/>
      <c r="N372" s="737"/>
      <c r="O372" s="740">
        <v>5</v>
      </c>
      <c r="P372" s="740">
        <v>3505</v>
      </c>
      <c r="Q372" s="753"/>
      <c r="R372" s="741">
        <v>701</v>
      </c>
    </row>
    <row r="373" spans="1:18" ht="14.4" customHeight="1" x14ac:dyDescent="0.3">
      <c r="A373" s="736" t="s">
        <v>5245</v>
      </c>
      <c r="B373" s="737" t="s">
        <v>5527</v>
      </c>
      <c r="C373" s="737" t="s">
        <v>569</v>
      </c>
      <c r="D373" s="737" t="s">
        <v>5469</v>
      </c>
      <c r="E373" s="737" t="s">
        <v>5586</v>
      </c>
      <c r="F373" s="737" t="s">
        <v>5587</v>
      </c>
      <c r="G373" s="740">
        <v>54</v>
      </c>
      <c r="H373" s="740">
        <v>27162</v>
      </c>
      <c r="I373" s="737">
        <v>0.97090363168430083</v>
      </c>
      <c r="J373" s="737">
        <v>503</v>
      </c>
      <c r="K373" s="740">
        <v>52</v>
      </c>
      <c r="L373" s="740">
        <v>27976</v>
      </c>
      <c r="M373" s="737">
        <v>1</v>
      </c>
      <c r="N373" s="737">
        <v>538</v>
      </c>
      <c r="O373" s="740">
        <v>61</v>
      </c>
      <c r="P373" s="740">
        <v>32879</v>
      </c>
      <c r="Q373" s="753">
        <v>1.1752573634543895</v>
      </c>
      <c r="R373" s="741">
        <v>539</v>
      </c>
    </row>
    <row r="374" spans="1:18" ht="14.4" customHeight="1" x14ac:dyDescent="0.3">
      <c r="A374" s="736" t="s">
        <v>5245</v>
      </c>
      <c r="B374" s="737" t="s">
        <v>5527</v>
      </c>
      <c r="C374" s="737" t="s">
        <v>569</v>
      </c>
      <c r="D374" s="737" t="s">
        <v>5469</v>
      </c>
      <c r="E374" s="737" t="s">
        <v>5503</v>
      </c>
      <c r="F374" s="737" t="s">
        <v>5504</v>
      </c>
      <c r="G374" s="740">
        <v>4</v>
      </c>
      <c r="H374" s="740">
        <v>228</v>
      </c>
      <c r="I374" s="737"/>
      <c r="J374" s="737">
        <v>57</v>
      </c>
      <c r="K374" s="740"/>
      <c r="L374" s="740"/>
      <c r="M374" s="737"/>
      <c r="N374" s="737"/>
      <c r="O374" s="740">
        <v>3</v>
      </c>
      <c r="P374" s="740">
        <v>177</v>
      </c>
      <c r="Q374" s="753"/>
      <c r="R374" s="741">
        <v>59</v>
      </c>
    </row>
    <row r="375" spans="1:18" ht="14.4" customHeight="1" x14ac:dyDescent="0.3">
      <c r="A375" s="736" t="s">
        <v>5245</v>
      </c>
      <c r="B375" s="737" t="s">
        <v>5527</v>
      </c>
      <c r="C375" s="737" t="s">
        <v>569</v>
      </c>
      <c r="D375" s="737" t="s">
        <v>5469</v>
      </c>
      <c r="E375" s="737" t="s">
        <v>5509</v>
      </c>
      <c r="F375" s="737" t="s">
        <v>5510</v>
      </c>
      <c r="G375" s="740">
        <v>20</v>
      </c>
      <c r="H375" s="740">
        <v>2280</v>
      </c>
      <c r="I375" s="737">
        <v>0.74754098360655741</v>
      </c>
      <c r="J375" s="737">
        <v>114</v>
      </c>
      <c r="K375" s="740">
        <v>25</v>
      </c>
      <c r="L375" s="740">
        <v>3050</v>
      </c>
      <c r="M375" s="737">
        <v>1</v>
      </c>
      <c r="N375" s="737">
        <v>122</v>
      </c>
      <c r="O375" s="740">
        <v>43</v>
      </c>
      <c r="P375" s="740">
        <v>4988</v>
      </c>
      <c r="Q375" s="753">
        <v>1.6354098360655738</v>
      </c>
      <c r="R375" s="741">
        <v>116</v>
      </c>
    </row>
    <row r="376" spans="1:18" ht="14.4" customHeight="1" x14ac:dyDescent="0.3">
      <c r="A376" s="736" t="s">
        <v>5245</v>
      </c>
      <c r="B376" s="737" t="s">
        <v>5527</v>
      </c>
      <c r="C376" s="737" t="s">
        <v>569</v>
      </c>
      <c r="D376" s="737" t="s">
        <v>5469</v>
      </c>
      <c r="E376" s="737" t="s">
        <v>5588</v>
      </c>
      <c r="F376" s="737" t="s">
        <v>5589</v>
      </c>
      <c r="G376" s="740">
        <v>74</v>
      </c>
      <c r="H376" s="740">
        <v>274392</v>
      </c>
      <c r="I376" s="737">
        <v>0.63417283562565152</v>
      </c>
      <c r="J376" s="737">
        <v>3708</v>
      </c>
      <c r="K376" s="740">
        <v>113</v>
      </c>
      <c r="L376" s="740">
        <v>432677</v>
      </c>
      <c r="M376" s="737">
        <v>1</v>
      </c>
      <c r="N376" s="737">
        <v>3829</v>
      </c>
      <c r="O376" s="740">
        <v>115</v>
      </c>
      <c r="P376" s="740">
        <v>440450</v>
      </c>
      <c r="Q376" s="753">
        <v>1.0179649022249855</v>
      </c>
      <c r="R376" s="741">
        <v>3830</v>
      </c>
    </row>
    <row r="377" spans="1:18" ht="14.4" customHeight="1" x14ac:dyDescent="0.3">
      <c r="A377" s="736" t="s">
        <v>5245</v>
      </c>
      <c r="B377" s="737" t="s">
        <v>5527</v>
      </c>
      <c r="C377" s="737" t="s">
        <v>569</v>
      </c>
      <c r="D377" s="737" t="s">
        <v>5469</v>
      </c>
      <c r="E377" s="737" t="s">
        <v>5560</v>
      </c>
      <c r="F377" s="737" t="s">
        <v>5561</v>
      </c>
      <c r="G377" s="740">
        <v>863</v>
      </c>
      <c r="H377" s="740">
        <v>1636248</v>
      </c>
      <c r="I377" s="737">
        <v>0.78006613347978815</v>
      </c>
      <c r="J377" s="737">
        <v>1896</v>
      </c>
      <c r="K377" s="740">
        <v>1079</v>
      </c>
      <c r="L377" s="740">
        <v>2097576</v>
      </c>
      <c r="M377" s="737">
        <v>1</v>
      </c>
      <c r="N377" s="737">
        <v>1944</v>
      </c>
      <c r="O377" s="740">
        <v>943</v>
      </c>
      <c r="P377" s="740">
        <v>1833192</v>
      </c>
      <c r="Q377" s="753">
        <v>0.8739573679332715</v>
      </c>
      <c r="R377" s="741">
        <v>1944</v>
      </c>
    </row>
    <row r="378" spans="1:18" ht="14.4" customHeight="1" x14ac:dyDescent="0.3">
      <c r="A378" s="736" t="s">
        <v>5245</v>
      </c>
      <c r="B378" s="737" t="s">
        <v>5527</v>
      </c>
      <c r="C378" s="737" t="s">
        <v>569</v>
      </c>
      <c r="D378" s="737" t="s">
        <v>5469</v>
      </c>
      <c r="E378" s="737" t="s">
        <v>5590</v>
      </c>
      <c r="F378" s="737" t="s">
        <v>5591</v>
      </c>
      <c r="G378" s="740">
        <v>11</v>
      </c>
      <c r="H378" s="740">
        <v>3883</v>
      </c>
      <c r="I378" s="737">
        <v>2.7191876750700281</v>
      </c>
      <c r="J378" s="737">
        <v>353</v>
      </c>
      <c r="K378" s="740">
        <v>4</v>
      </c>
      <c r="L378" s="740">
        <v>1428</v>
      </c>
      <c r="M378" s="737">
        <v>1</v>
      </c>
      <c r="N378" s="737">
        <v>357</v>
      </c>
      <c r="O378" s="740">
        <v>3</v>
      </c>
      <c r="P378" s="740">
        <v>1071</v>
      </c>
      <c r="Q378" s="753">
        <v>0.75</v>
      </c>
      <c r="R378" s="741">
        <v>357</v>
      </c>
    </row>
    <row r="379" spans="1:18" ht="14.4" customHeight="1" x14ac:dyDescent="0.3">
      <c r="A379" s="736" t="s">
        <v>5245</v>
      </c>
      <c r="B379" s="737" t="s">
        <v>5527</v>
      </c>
      <c r="C379" s="737" t="s">
        <v>569</v>
      </c>
      <c r="D379" s="737" t="s">
        <v>5469</v>
      </c>
      <c r="E379" s="737" t="s">
        <v>5592</v>
      </c>
      <c r="F379" s="737" t="s">
        <v>5593</v>
      </c>
      <c r="G379" s="740"/>
      <c r="H379" s="740"/>
      <c r="I379" s="737"/>
      <c r="J379" s="737"/>
      <c r="K379" s="740"/>
      <c r="L379" s="740"/>
      <c r="M379" s="737"/>
      <c r="N379" s="737"/>
      <c r="O379" s="740">
        <v>1</v>
      </c>
      <c r="P379" s="740">
        <v>146</v>
      </c>
      <c r="Q379" s="753"/>
      <c r="R379" s="741">
        <v>146</v>
      </c>
    </row>
    <row r="380" spans="1:18" ht="14.4" customHeight="1" x14ac:dyDescent="0.3">
      <c r="A380" s="736" t="s">
        <v>5245</v>
      </c>
      <c r="B380" s="737" t="s">
        <v>5527</v>
      </c>
      <c r="C380" s="737" t="s">
        <v>569</v>
      </c>
      <c r="D380" s="737" t="s">
        <v>5469</v>
      </c>
      <c r="E380" s="737" t="s">
        <v>5594</v>
      </c>
      <c r="F380" s="737" t="s">
        <v>5595</v>
      </c>
      <c r="G380" s="740">
        <v>4</v>
      </c>
      <c r="H380" s="740">
        <v>32100</v>
      </c>
      <c r="I380" s="737">
        <v>0.38563190773666506</v>
      </c>
      <c r="J380" s="737">
        <v>8025</v>
      </c>
      <c r="K380" s="740">
        <v>10</v>
      </c>
      <c r="L380" s="740">
        <v>83240</v>
      </c>
      <c r="M380" s="737">
        <v>1</v>
      </c>
      <c r="N380" s="737">
        <v>8324</v>
      </c>
      <c r="O380" s="740">
        <v>4</v>
      </c>
      <c r="P380" s="740">
        <v>33304</v>
      </c>
      <c r="Q380" s="753">
        <v>0.40009610764055742</v>
      </c>
      <c r="R380" s="741">
        <v>8326</v>
      </c>
    </row>
    <row r="381" spans="1:18" ht="14.4" customHeight="1" x14ac:dyDescent="0.3">
      <c r="A381" s="736" t="s">
        <v>5245</v>
      </c>
      <c r="B381" s="737" t="s">
        <v>5527</v>
      </c>
      <c r="C381" s="737" t="s">
        <v>569</v>
      </c>
      <c r="D381" s="737" t="s">
        <v>5469</v>
      </c>
      <c r="E381" s="737" t="s">
        <v>5562</v>
      </c>
      <c r="F381" s="737" t="s">
        <v>5563</v>
      </c>
      <c r="G381" s="740">
        <v>10</v>
      </c>
      <c r="H381" s="740">
        <v>147040</v>
      </c>
      <c r="I381" s="737">
        <v>0.5844197138314785</v>
      </c>
      <c r="J381" s="737">
        <v>14704</v>
      </c>
      <c r="K381" s="740">
        <v>17</v>
      </c>
      <c r="L381" s="740">
        <v>251600</v>
      </c>
      <c r="M381" s="737">
        <v>1</v>
      </c>
      <c r="N381" s="737">
        <v>14800</v>
      </c>
      <c r="O381" s="740">
        <v>22</v>
      </c>
      <c r="P381" s="740">
        <v>325622</v>
      </c>
      <c r="Q381" s="753">
        <v>1.2942050874403817</v>
      </c>
      <c r="R381" s="741">
        <v>14801</v>
      </c>
    </row>
    <row r="382" spans="1:18" ht="14.4" customHeight="1" x14ac:dyDescent="0.3">
      <c r="A382" s="736" t="s">
        <v>5245</v>
      </c>
      <c r="B382" s="737" t="s">
        <v>5527</v>
      </c>
      <c r="C382" s="737" t="s">
        <v>569</v>
      </c>
      <c r="D382" s="737" t="s">
        <v>5469</v>
      </c>
      <c r="E382" s="737" t="s">
        <v>5564</v>
      </c>
      <c r="F382" s="737" t="s">
        <v>5565</v>
      </c>
      <c r="G382" s="740">
        <v>72</v>
      </c>
      <c r="H382" s="740">
        <v>20736</v>
      </c>
      <c r="I382" s="737">
        <v>0.52763358778625957</v>
      </c>
      <c r="J382" s="737">
        <v>288</v>
      </c>
      <c r="K382" s="740">
        <v>131</v>
      </c>
      <c r="L382" s="740">
        <v>39300</v>
      </c>
      <c r="M382" s="737">
        <v>1</v>
      </c>
      <c r="N382" s="737">
        <v>300</v>
      </c>
      <c r="O382" s="740">
        <v>102</v>
      </c>
      <c r="P382" s="740">
        <v>30702</v>
      </c>
      <c r="Q382" s="753">
        <v>0.7812213740458015</v>
      </c>
      <c r="R382" s="741">
        <v>301</v>
      </c>
    </row>
    <row r="383" spans="1:18" ht="14.4" customHeight="1" x14ac:dyDescent="0.3">
      <c r="A383" s="736" t="s">
        <v>5245</v>
      </c>
      <c r="B383" s="737" t="s">
        <v>5527</v>
      </c>
      <c r="C383" s="737" t="s">
        <v>569</v>
      </c>
      <c r="D383" s="737" t="s">
        <v>5469</v>
      </c>
      <c r="E383" s="737" t="s">
        <v>5566</v>
      </c>
      <c r="F383" s="737" t="s">
        <v>5567</v>
      </c>
      <c r="G383" s="740">
        <v>387</v>
      </c>
      <c r="H383" s="740">
        <v>61146</v>
      </c>
      <c r="I383" s="737">
        <v>0.60468750000000004</v>
      </c>
      <c r="J383" s="737">
        <v>158</v>
      </c>
      <c r="K383" s="740">
        <v>632</v>
      </c>
      <c r="L383" s="740">
        <v>101120</v>
      </c>
      <c r="M383" s="737">
        <v>1</v>
      </c>
      <c r="N383" s="737">
        <v>160</v>
      </c>
      <c r="O383" s="740">
        <v>382</v>
      </c>
      <c r="P383" s="740">
        <v>61120</v>
      </c>
      <c r="Q383" s="753">
        <v>0.60443037974683544</v>
      </c>
      <c r="R383" s="741">
        <v>160</v>
      </c>
    </row>
    <row r="384" spans="1:18" ht="14.4" customHeight="1" x14ac:dyDescent="0.3">
      <c r="A384" s="736" t="s">
        <v>5245</v>
      </c>
      <c r="B384" s="737" t="s">
        <v>5527</v>
      </c>
      <c r="C384" s="737" t="s">
        <v>572</v>
      </c>
      <c r="D384" s="737" t="s">
        <v>5247</v>
      </c>
      <c r="E384" s="737" t="s">
        <v>5250</v>
      </c>
      <c r="F384" s="737" t="s">
        <v>5251</v>
      </c>
      <c r="G384" s="740"/>
      <c r="H384" s="740"/>
      <c r="I384" s="737"/>
      <c r="J384" s="737"/>
      <c r="K384" s="740"/>
      <c r="L384" s="740"/>
      <c r="M384" s="737"/>
      <c r="N384" s="737"/>
      <c r="O384" s="740">
        <v>0.2</v>
      </c>
      <c r="P384" s="740">
        <v>21.65</v>
      </c>
      <c r="Q384" s="753"/>
      <c r="R384" s="741">
        <v>108.24999999999999</v>
      </c>
    </row>
    <row r="385" spans="1:18" ht="14.4" customHeight="1" x14ac:dyDescent="0.3">
      <c r="A385" s="736" t="s">
        <v>5245</v>
      </c>
      <c r="B385" s="737" t="s">
        <v>5527</v>
      </c>
      <c r="C385" s="737" t="s">
        <v>572</v>
      </c>
      <c r="D385" s="737" t="s">
        <v>5247</v>
      </c>
      <c r="E385" s="737" t="s">
        <v>5257</v>
      </c>
      <c r="F385" s="737" t="s">
        <v>5258</v>
      </c>
      <c r="G385" s="740">
        <v>0.1</v>
      </c>
      <c r="H385" s="740">
        <v>18.87</v>
      </c>
      <c r="I385" s="737">
        <v>0.5</v>
      </c>
      <c r="J385" s="737">
        <v>188.7</v>
      </c>
      <c r="K385" s="740">
        <v>0.2</v>
      </c>
      <c r="L385" s="740">
        <v>37.74</v>
      </c>
      <c r="M385" s="737">
        <v>1</v>
      </c>
      <c r="N385" s="737">
        <v>188.7</v>
      </c>
      <c r="O385" s="740">
        <v>2.1999999999999997</v>
      </c>
      <c r="P385" s="740">
        <v>451.88000000000005</v>
      </c>
      <c r="Q385" s="753">
        <v>11.973502914679386</v>
      </c>
      <c r="R385" s="741">
        <v>205.40000000000006</v>
      </c>
    </row>
    <row r="386" spans="1:18" ht="14.4" customHeight="1" x14ac:dyDescent="0.3">
      <c r="A386" s="736" t="s">
        <v>5245</v>
      </c>
      <c r="B386" s="737" t="s">
        <v>5527</v>
      </c>
      <c r="C386" s="737" t="s">
        <v>572</v>
      </c>
      <c r="D386" s="737" t="s">
        <v>5247</v>
      </c>
      <c r="E386" s="737" t="s">
        <v>5259</v>
      </c>
      <c r="F386" s="737" t="s">
        <v>5260</v>
      </c>
      <c r="G386" s="740"/>
      <c r="H386" s="740"/>
      <c r="I386" s="737"/>
      <c r="J386" s="737"/>
      <c r="K386" s="740"/>
      <c r="L386" s="740"/>
      <c r="M386" s="737"/>
      <c r="N386" s="737"/>
      <c r="O386" s="740">
        <v>1</v>
      </c>
      <c r="P386" s="740">
        <v>6372.54</v>
      </c>
      <c r="Q386" s="753"/>
      <c r="R386" s="741">
        <v>6372.54</v>
      </c>
    </row>
    <row r="387" spans="1:18" ht="14.4" customHeight="1" x14ac:dyDescent="0.3">
      <c r="A387" s="736" t="s">
        <v>5245</v>
      </c>
      <c r="B387" s="737" t="s">
        <v>5527</v>
      </c>
      <c r="C387" s="737" t="s">
        <v>572</v>
      </c>
      <c r="D387" s="737" t="s">
        <v>5247</v>
      </c>
      <c r="E387" s="737" t="s">
        <v>5530</v>
      </c>
      <c r="F387" s="737" t="s">
        <v>5529</v>
      </c>
      <c r="G387" s="740"/>
      <c r="H387" s="740"/>
      <c r="I387" s="737"/>
      <c r="J387" s="737"/>
      <c r="K387" s="740"/>
      <c r="L387" s="740"/>
      <c r="M387" s="737"/>
      <c r="N387" s="737"/>
      <c r="O387" s="740">
        <v>1</v>
      </c>
      <c r="P387" s="740">
        <v>227.34</v>
      </c>
      <c r="Q387" s="753"/>
      <c r="R387" s="741">
        <v>227.34</v>
      </c>
    </row>
    <row r="388" spans="1:18" ht="14.4" customHeight="1" x14ac:dyDescent="0.3">
      <c r="A388" s="736" t="s">
        <v>5245</v>
      </c>
      <c r="B388" s="737" t="s">
        <v>5527</v>
      </c>
      <c r="C388" s="737" t="s">
        <v>572</v>
      </c>
      <c r="D388" s="737" t="s">
        <v>5247</v>
      </c>
      <c r="E388" s="737" t="s">
        <v>5263</v>
      </c>
      <c r="F388" s="737" t="s">
        <v>1315</v>
      </c>
      <c r="G388" s="740"/>
      <c r="H388" s="740"/>
      <c r="I388" s="737"/>
      <c r="J388" s="737"/>
      <c r="K388" s="740"/>
      <c r="L388" s="740"/>
      <c r="M388" s="737"/>
      <c r="N388" s="737"/>
      <c r="O388" s="740">
        <v>7.59</v>
      </c>
      <c r="P388" s="740">
        <v>2776.4</v>
      </c>
      <c r="Q388" s="753"/>
      <c r="R388" s="741">
        <v>365.79710144927537</v>
      </c>
    </row>
    <row r="389" spans="1:18" ht="14.4" customHeight="1" x14ac:dyDescent="0.3">
      <c r="A389" s="736" t="s">
        <v>5245</v>
      </c>
      <c r="B389" s="737" t="s">
        <v>5527</v>
      </c>
      <c r="C389" s="737" t="s">
        <v>572</v>
      </c>
      <c r="D389" s="737" t="s">
        <v>5247</v>
      </c>
      <c r="E389" s="737" t="s">
        <v>5291</v>
      </c>
      <c r="F389" s="737" t="s">
        <v>5292</v>
      </c>
      <c r="G389" s="740"/>
      <c r="H389" s="740"/>
      <c r="I389" s="737"/>
      <c r="J389" s="737"/>
      <c r="K389" s="740"/>
      <c r="L389" s="740"/>
      <c r="M389" s="737"/>
      <c r="N389" s="737"/>
      <c r="O389" s="740">
        <v>1</v>
      </c>
      <c r="P389" s="740">
        <v>48.74</v>
      </c>
      <c r="Q389" s="753"/>
      <c r="R389" s="741">
        <v>48.74</v>
      </c>
    </row>
    <row r="390" spans="1:18" ht="14.4" customHeight="1" x14ac:dyDescent="0.3">
      <c r="A390" s="736" t="s">
        <v>5245</v>
      </c>
      <c r="B390" s="737" t="s">
        <v>5527</v>
      </c>
      <c r="C390" s="737" t="s">
        <v>572</v>
      </c>
      <c r="D390" s="737" t="s">
        <v>5247</v>
      </c>
      <c r="E390" s="737" t="s">
        <v>5293</v>
      </c>
      <c r="F390" s="737" t="s">
        <v>1238</v>
      </c>
      <c r="G390" s="740"/>
      <c r="H390" s="740"/>
      <c r="I390" s="737"/>
      <c r="J390" s="737"/>
      <c r="K390" s="740"/>
      <c r="L390" s="740"/>
      <c r="M390" s="737"/>
      <c r="N390" s="737"/>
      <c r="O390" s="740">
        <v>4.8100000000000005</v>
      </c>
      <c r="P390" s="740">
        <v>661.56</v>
      </c>
      <c r="Q390" s="753"/>
      <c r="R390" s="741">
        <v>137.53846153846152</v>
      </c>
    </row>
    <row r="391" spans="1:18" ht="14.4" customHeight="1" x14ac:dyDescent="0.3">
      <c r="A391" s="736" t="s">
        <v>5245</v>
      </c>
      <c r="B391" s="737" t="s">
        <v>5527</v>
      </c>
      <c r="C391" s="737" t="s">
        <v>572</v>
      </c>
      <c r="D391" s="737" t="s">
        <v>5247</v>
      </c>
      <c r="E391" s="737" t="s">
        <v>5294</v>
      </c>
      <c r="F391" s="737" t="s">
        <v>1238</v>
      </c>
      <c r="G391" s="740"/>
      <c r="H391" s="740"/>
      <c r="I391" s="737"/>
      <c r="J391" s="737"/>
      <c r="K391" s="740"/>
      <c r="L391" s="740"/>
      <c r="M391" s="737"/>
      <c r="N391" s="737"/>
      <c r="O391" s="740">
        <v>2.92</v>
      </c>
      <c r="P391" s="740">
        <v>2007.96</v>
      </c>
      <c r="Q391" s="753"/>
      <c r="R391" s="741">
        <v>687.65753424657532</v>
      </c>
    </row>
    <row r="392" spans="1:18" ht="14.4" customHeight="1" x14ac:dyDescent="0.3">
      <c r="A392" s="736" t="s">
        <v>5245</v>
      </c>
      <c r="B392" s="737" t="s">
        <v>5527</v>
      </c>
      <c r="C392" s="737" t="s">
        <v>572</v>
      </c>
      <c r="D392" s="737" t="s">
        <v>5247</v>
      </c>
      <c r="E392" s="737" t="s">
        <v>5300</v>
      </c>
      <c r="F392" s="737" t="s">
        <v>823</v>
      </c>
      <c r="G392" s="740"/>
      <c r="H392" s="740"/>
      <c r="I392" s="737"/>
      <c r="J392" s="737"/>
      <c r="K392" s="740">
        <v>0.4</v>
      </c>
      <c r="L392" s="740">
        <v>72.86</v>
      </c>
      <c r="M392" s="737">
        <v>1</v>
      </c>
      <c r="N392" s="737">
        <v>182.14999999999998</v>
      </c>
      <c r="O392" s="740">
        <v>3.8000000000000007</v>
      </c>
      <c r="P392" s="740">
        <v>692.17</v>
      </c>
      <c r="Q392" s="753">
        <v>9.5</v>
      </c>
      <c r="R392" s="741">
        <v>182.14999999999995</v>
      </c>
    </row>
    <row r="393" spans="1:18" ht="14.4" customHeight="1" x14ac:dyDescent="0.3">
      <c r="A393" s="736" t="s">
        <v>5245</v>
      </c>
      <c r="B393" s="737" t="s">
        <v>5527</v>
      </c>
      <c r="C393" s="737" t="s">
        <v>572</v>
      </c>
      <c r="D393" s="737" t="s">
        <v>5247</v>
      </c>
      <c r="E393" s="737" t="s">
        <v>5301</v>
      </c>
      <c r="F393" s="737" t="s">
        <v>835</v>
      </c>
      <c r="G393" s="740">
        <v>0.2</v>
      </c>
      <c r="H393" s="740">
        <v>14.15</v>
      </c>
      <c r="I393" s="737">
        <v>0.5</v>
      </c>
      <c r="J393" s="737">
        <v>70.75</v>
      </c>
      <c r="K393" s="740">
        <v>0.4</v>
      </c>
      <c r="L393" s="740">
        <v>28.3</v>
      </c>
      <c r="M393" s="737">
        <v>1</v>
      </c>
      <c r="N393" s="737">
        <v>70.75</v>
      </c>
      <c r="O393" s="740">
        <v>5.2</v>
      </c>
      <c r="P393" s="740">
        <v>367.9</v>
      </c>
      <c r="Q393" s="753">
        <v>12.999999999999998</v>
      </c>
      <c r="R393" s="741">
        <v>70.75</v>
      </c>
    </row>
    <row r="394" spans="1:18" ht="14.4" customHeight="1" x14ac:dyDescent="0.3">
      <c r="A394" s="736" t="s">
        <v>5245</v>
      </c>
      <c r="B394" s="737" t="s">
        <v>5527</v>
      </c>
      <c r="C394" s="737" t="s">
        <v>572</v>
      </c>
      <c r="D394" s="737" t="s">
        <v>5247</v>
      </c>
      <c r="E394" s="737" t="s">
        <v>5303</v>
      </c>
      <c r="F394" s="737" t="s">
        <v>3745</v>
      </c>
      <c r="G394" s="740"/>
      <c r="H394" s="740"/>
      <c r="I394" s="737"/>
      <c r="J394" s="737"/>
      <c r="K394" s="740"/>
      <c r="L394" s="740"/>
      <c r="M394" s="737"/>
      <c r="N394" s="737"/>
      <c r="O394" s="740">
        <v>0.22</v>
      </c>
      <c r="P394" s="740">
        <v>26.75</v>
      </c>
      <c r="Q394" s="753"/>
      <c r="R394" s="741">
        <v>121.59090909090909</v>
      </c>
    </row>
    <row r="395" spans="1:18" ht="14.4" customHeight="1" x14ac:dyDescent="0.3">
      <c r="A395" s="736" t="s">
        <v>5245</v>
      </c>
      <c r="B395" s="737" t="s">
        <v>5527</v>
      </c>
      <c r="C395" s="737" t="s">
        <v>572</v>
      </c>
      <c r="D395" s="737" t="s">
        <v>5247</v>
      </c>
      <c r="E395" s="737" t="s">
        <v>5304</v>
      </c>
      <c r="F395" s="737" t="s">
        <v>3745</v>
      </c>
      <c r="G395" s="740"/>
      <c r="H395" s="740"/>
      <c r="I395" s="737"/>
      <c r="J395" s="737"/>
      <c r="K395" s="740"/>
      <c r="L395" s="740"/>
      <c r="M395" s="737"/>
      <c r="N395" s="737"/>
      <c r="O395" s="740">
        <v>1.87</v>
      </c>
      <c r="P395" s="740">
        <v>454.85</v>
      </c>
      <c r="Q395" s="753"/>
      <c r="R395" s="741">
        <v>243.23529411764704</v>
      </c>
    </row>
    <row r="396" spans="1:18" ht="14.4" customHeight="1" x14ac:dyDescent="0.3">
      <c r="A396" s="736" t="s">
        <v>5245</v>
      </c>
      <c r="B396" s="737" t="s">
        <v>5527</v>
      </c>
      <c r="C396" s="737" t="s">
        <v>572</v>
      </c>
      <c r="D396" s="737" t="s">
        <v>5247</v>
      </c>
      <c r="E396" s="737" t="s">
        <v>5305</v>
      </c>
      <c r="F396" s="737" t="s">
        <v>707</v>
      </c>
      <c r="G396" s="740"/>
      <c r="H396" s="740"/>
      <c r="I396" s="737"/>
      <c r="J396" s="737"/>
      <c r="K396" s="740"/>
      <c r="L396" s="740"/>
      <c r="M396" s="737"/>
      <c r="N396" s="737"/>
      <c r="O396" s="740">
        <v>0.8</v>
      </c>
      <c r="P396" s="740">
        <v>47.96</v>
      </c>
      <c r="Q396" s="753"/>
      <c r="R396" s="741">
        <v>59.949999999999996</v>
      </c>
    </row>
    <row r="397" spans="1:18" ht="14.4" customHeight="1" x14ac:dyDescent="0.3">
      <c r="A397" s="736" t="s">
        <v>5245</v>
      </c>
      <c r="B397" s="737" t="s">
        <v>5527</v>
      </c>
      <c r="C397" s="737" t="s">
        <v>572</v>
      </c>
      <c r="D397" s="737" t="s">
        <v>5247</v>
      </c>
      <c r="E397" s="737" t="s">
        <v>5308</v>
      </c>
      <c r="F397" s="737" t="s">
        <v>5309</v>
      </c>
      <c r="G397" s="740"/>
      <c r="H397" s="740"/>
      <c r="I397" s="737"/>
      <c r="J397" s="737"/>
      <c r="K397" s="740"/>
      <c r="L397" s="740"/>
      <c r="M397" s="737"/>
      <c r="N397" s="737"/>
      <c r="O397" s="740">
        <v>0.4</v>
      </c>
      <c r="P397" s="740">
        <v>46.92</v>
      </c>
      <c r="Q397" s="753"/>
      <c r="R397" s="741">
        <v>117.3</v>
      </c>
    </row>
    <row r="398" spans="1:18" ht="14.4" customHeight="1" x14ac:dyDescent="0.3">
      <c r="A398" s="736" t="s">
        <v>5245</v>
      </c>
      <c r="B398" s="737" t="s">
        <v>5527</v>
      </c>
      <c r="C398" s="737" t="s">
        <v>572</v>
      </c>
      <c r="D398" s="737" t="s">
        <v>5247</v>
      </c>
      <c r="E398" s="737" t="s">
        <v>5310</v>
      </c>
      <c r="F398" s="737" t="s">
        <v>3072</v>
      </c>
      <c r="G398" s="740"/>
      <c r="H398" s="740"/>
      <c r="I398" s="737"/>
      <c r="J398" s="737"/>
      <c r="K398" s="740"/>
      <c r="L398" s="740"/>
      <c r="M398" s="737"/>
      <c r="N398" s="737"/>
      <c r="O398" s="740">
        <v>0.8</v>
      </c>
      <c r="P398" s="740">
        <v>71.599999999999994</v>
      </c>
      <c r="Q398" s="753"/>
      <c r="R398" s="741">
        <v>89.499999999999986</v>
      </c>
    </row>
    <row r="399" spans="1:18" ht="14.4" customHeight="1" x14ac:dyDescent="0.3">
      <c r="A399" s="736" t="s">
        <v>5245</v>
      </c>
      <c r="B399" s="737" t="s">
        <v>5527</v>
      </c>
      <c r="C399" s="737" t="s">
        <v>572</v>
      </c>
      <c r="D399" s="737" t="s">
        <v>5247</v>
      </c>
      <c r="E399" s="737" t="s">
        <v>5316</v>
      </c>
      <c r="F399" s="737" t="s">
        <v>5317</v>
      </c>
      <c r="G399" s="740"/>
      <c r="H399" s="740"/>
      <c r="I399" s="737"/>
      <c r="J399" s="737"/>
      <c r="K399" s="740">
        <v>0.93</v>
      </c>
      <c r="L399" s="740">
        <v>6553.61</v>
      </c>
      <c r="M399" s="737">
        <v>1</v>
      </c>
      <c r="N399" s="737">
        <v>7046.8924731182788</v>
      </c>
      <c r="O399" s="740">
        <v>13.02</v>
      </c>
      <c r="P399" s="740">
        <v>30634.659999999996</v>
      </c>
      <c r="Q399" s="753">
        <v>4.67447101673734</v>
      </c>
      <c r="R399" s="741">
        <v>2352.8924731182792</v>
      </c>
    </row>
    <row r="400" spans="1:18" ht="14.4" customHeight="1" x14ac:dyDescent="0.3">
      <c r="A400" s="736" t="s">
        <v>5245</v>
      </c>
      <c r="B400" s="737" t="s">
        <v>5527</v>
      </c>
      <c r="C400" s="737" t="s">
        <v>572</v>
      </c>
      <c r="D400" s="737" t="s">
        <v>5247</v>
      </c>
      <c r="E400" s="737" t="s">
        <v>5321</v>
      </c>
      <c r="F400" s="737" t="s">
        <v>5320</v>
      </c>
      <c r="G400" s="740"/>
      <c r="H400" s="740"/>
      <c r="I400" s="737"/>
      <c r="J400" s="737"/>
      <c r="K400" s="740"/>
      <c r="L400" s="740"/>
      <c r="M400" s="737"/>
      <c r="N400" s="737"/>
      <c r="O400" s="740">
        <v>4.04</v>
      </c>
      <c r="P400" s="740">
        <v>670.32</v>
      </c>
      <c r="Q400" s="753"/>
      <c r="R400" s="741">
        <v>165.92079207920793</v>
      </c>
    </row>
    <row r="401" spans="1:18" ht="14.4" customHeight="1" x14ac:dyDescent="0.3">
      <c r="A401" s="736" t="s">
        <v>5245</v>
      </c>
      <c r="B401" s="737" t="s">
        <v>5527</v>
      </c>
      <c r="C401" s="737" t="s">
        <v>572</v>
      </c>
      <c r="D401" s="737" t="s">
        <v>5247</v>
      </c>
      <c r="E401" s="737" t="s">
        <v>5329</v>
      </c>
      <c r="F401" s="737" t="s">
        <v>5328</v>
      </c>
      <c r="G401" s="740"/>
      <c r="H401" s="740"/>
      <c r="I401" s="737"/>
      <c r="J401" s="737"/>
      <c r="K401" s="740"/>
      <c r="L401" s="740"/>
      <c r="M401" s="737"/>
      <c r="N401" s="737"/>
      <c r="O401" s="740">
        <v>2</v>
      </c>
      <c r="P401" s="740">
        <v>2862.7</v>
      </c>
      <c r="Q401" s="753"/>
      <c r="R401" s="741">
        <v>1431.35</v>
      </c>
    </row>
    <row r="402" spans="1:18" ht="14.4" customHeight="1" x14ac:dyDescent="0.3">
      <c r="A402" s="736" t="s">
        <v>5245</v>
      </c>
      <c r="B402" s="737" t="s">
        <v>5527</v>
      </c>
      <c r="C402" s="737" t="s">
        <v>572</v>
      </c>
      <c r="D402" s="737" t="s">
        <v>5247</v>
      </c>
      <c r="E402" s="737" t="s">
        <v>5339</v>
      </c>
      <c r="F402" s="737" t="s">
        <v>5340</v>
      </c>
      <c r="G402" s="740"/>
      <c r="H402" s="740"/>
      <c r="I402" s="737"/>
      <c r="J402" s="737"/>
      <c r="K402" s="740"/>
      <c r="L402" s="740"/>
      <c r="M402" s="737"/>
      <c r="N402" s="737"/>
      <c r="O402" s="740">
        <v>4.7699999999999996</v>
      </c>
      <c r="P402" s="740">
        <v>1258.22</v>
      </c>
      <c r="Q402" s="753"/>
      <c r="R402" s="741">
        <v>263.77777777777783</v>
      </c>
    </row>
    <row r="403" spans="1:18" ht="14.4" customHeight="1" x14ac:dyDescent="0.3">
      <c r="A403" s="736" t="s">
        <v>5245</v>
      </c>
      <c r="B403" s="737" t="s">
        <v>5527</v>
      </c>
      <c r="C403" s="737" t="s">
        <v>572</v>
      </c>
      <c r="D403" s="737" t="s">
        <v>5247</v>
      </c>
      <c r="E403" s="737" t="s">
        <v>5359</v>
      </c>
      <c r="F403" s="737" t="s">
        <v>5340</v>
      </c>
      <c r="G403" s="740"/>
      <c r="H403" s="740"/>
      <c r="I403" s="737"/>
      <c r="J403" s="737"/>
      <c r="K403" s="740"/>
      <c r="L403" s="740"/>
      <c r="M403" s="737"/>
      <c r="N403" s="737"/>
      <c r="O403" s="740">
        <v>2</v>
      </c>
      <c r="P403" s="740">
        <v>2637.82</v>
      </c>
      <c r="Q403" s="753"/>
      <c r="R403" s="741">
        <v>1318.91</v>
      </c>
    </row>
    <row r="404" spans="1:18" ht="14.4" customHeight="1" x14ac:dyDescent="0.3">
      <c r="A404" s="736" t="s">
        <v>5245</v>
      </c>
      <c r="B404" s="737" t="s">
        <v>5527</v>
      </c>
      <c r="C404" s="737" t="s">
        <v>572</v>
      </c>
      <c r="D404" s="737" t="s">
        <v>5247</v>
      </c>
      <c r="E404" s="737" t="s">
        <v>5362</v>
      </c>
      <c r="F404" s="737" t="s">
        <v>2919</v>
      </c>
      <c r="G404" s="740"/>
      <c r="H404" s="740"/>
      <c r="I404" s="737"/>
      <c r="J404" s="737"/>
      <c r="K404" s="740"/>
      <c r="L404" s="740"/>
      <c r="M404" s="737"/>
      <c r="N404" s="737"/>
      <c r="O404" s="740">
        <v>1</v>
      </c>
      <c r="P404" s="740">
        <v>6731.45</v>
      </c>
      <c r="Q404" s="753"/>
      <c r="R404" s="741">
        <v>6731.45</v>
      </c>
    </row>
    <row r="405" spans="1:18" ht="14.4" customHeight="1" x14ac:dyDescent="0.3">
      <c r="A405" s="736" t="s">
        <v>5245</v>
      </c>
      <c r="B405" s="737" t="s">
        <v>5527</v>
      </c>
      <c r="C405" s="737" t="s">
        <v>572</v>
      </c>
      <c r="D405" s="737" t="s">
        <v>5247</v>
      </c>
      <c r="E405" s="737" t="s">
        <v>5378</v>
      </c>
      <c r="F405" s="737" t="s">
        <v>5379</v>
      </c>
      <c r="G405" s="740">
        <v>0.51</v>
      </c>
      <c r="H405" s="740">
        <v>714.37</v>
      </c>
      <c r="I405" s="737"/>
      <c r="J405" s="737">
        <v>1400.7254901960785</v>
      </c>
      <c r="K405" s="740"/>
      <c r="L405" s="740"/>
      <c r="M405" s="737"/>
      <c r="N405" s="737"/>
      <c r="O405" s="740">
        <v>5.8999999999999995</v>
      </c>
      <c r="P405" s="740">
        <v>6396.11</v>
      </c>
      <c r="Q405" s="753"/>
      <c r="R405" s="741">
        <v>1084.086440677966</v>
      </c>
    </row>
    <row r="406" spans="1:18" ht="14.4" customHeight="1" x14ac:dyDescent="0.3">
      <c r="A406" s="736" t="s">
        <v>5245</v>
      </c>
      <c r="B406" s="737" t="s">
        <v>5527</v>
      </c>
      <c r="C406" s="737" t="s">
        <v>572</v>
      </c>
      <c r="D406" s="737" t="s">
        <v>5247</v>
      </c>
      <c r="E406" s="737" t="s">
        <v>5380</v>
      </c>
      <c r="F406" s="737" t="s">
        <v>5379</v>
      </c>
      <c r="G406" s="740"/>
      <c r="H406" s="740"/>
      <c r="I406" s="737"/>
      <c r="J406" s="737"/>
      <c r="K406" s="740">
        <v>1.22</v>
      </c>
      <c r="L406" s="740">
        <v>440.87</v>
      </c>
      <c r="M406" s="737">
        <v>1</v>
      </c>
      <c r="N406" s="737">
        <v>361.36885245901641</v>
      </c>
      <c r="O406" s="740">
        <v>4.8100000000000005</v>
      </c>
      <c r="P406" s="740">
        <v>1738.18</v>
      </c>
      <c r="Q406" s="753">
        <v>3.942613468823009</v>
      </c>
      <c r="R406" s="741">
        <v>361.36798336798336</v>
      </c>
    </row>
    <row r="407" spans="1:18" ht="14.4" customHeight="1" x14ac:dyDescent="0.3">
      <c r="A407" s="736" t="s">
        <v>5245</v>
      </c>
      <c r="B407" s="737" t="s">
        <v>5527</v>
      </c>
      <c r="C407" s="737" t="s">
        <v>572</v>
      </c>
      <c r="D407" s="737" t="s">
        <v>5247</v>
      </c>
      <c r="E407" s="737" t="s">
        <v>5381</v>
      </c>
      <c r="F407" s="737" t="s">
        <v>5379</v>
      </c>
      <c r="G407" s="740"/>
      <c r="H407" s="740"/>
      <c r="I407" s="737"/>
      <c r="J407" s="737"/>
      <c r="K407" s="740">
        <v>2.04</v>
      </c>
      <c r="L407" s="740">
        <v>245.7</v>
      </c>
      <c r="M407" s="737">
        <v>1</v>
      </c>
      <c r="N407" s="737">
        <v>120.44117647058823</v>
      </c>
      <c r="O407" s="740">
        <v>5.27</v>
      </c>
      <c r="P407" s="740">
        <v>634.75</v>
      </c>
      <c r="Q407" s="753">
        <v>2.5834350834350834</v>
      </c>
      <c r="R407" s="741">
        <v>120.44592030360532</v>
      </c>
    </row>
    <row r="408" spans="1:18" ht="14.4" customHeight="1" x14ac:dyDescent="0.3">
      <c r="A408" s="736" t="s">
        <v>5245</v>
      </c>
      <c r="B408" s="737" t="s">
        <v>5527</v>
      </c>
      <c r="C408" s="737" t="s">
        <v>572</v>
      </c>
      <c r="D408" s="737" t="s">
        <v>5247</v>
      </c>
      <c r="E408" s="737" t="s">
        <v>5384</v>
      </c>
      <c r="F408" s="737" t="s">
        <v>5379</v>
      </c>
      <c r="G408" s="740"/>
      <c r="H408" s="740"/>
      <c r="I408" s="737"/>
      <c r="J408" s="737"/>
      <c r="K408" s="740">
        <v>0.03</v>
      </c>
      <c r="L408" s="740">
        <v>43.36</v>
      </c>
      <c r="M408" s="737">
        <v>1</v>
      </c>
      <c r="N408" s="737">
        <v>1445.3333333333333</v>
      </c>
      <c r="O408" s="740">
        <v>2</v>
      </c>
      <c r="P408" s="740">
        <v>2890.94</v>
      </c>
      <c r="Q408" s="753">
        <v>66.672970479704802</v>
      </c>
      <c r="R408" s="741">
        <v>1445.47</v>
      </c>
    </row>
    <row r="409" spans="1:18" ht="14.4" customHeight="1" x14ac:dyDescent="0.3">
      <c r="A409" s="736" t="s">
        <v>5245</v>
      </c>
      <c r="B409" s="737" t="s">
        <v>5527</v>
      </c>
      <c r="C409" s="737" t="s">
        <v>572</v>
      </c>
      <c r="D409" s="737" t="s">
        <v>5247</v>
      </c>
      <c r="E409" s="737" t="s">
        <v>5388</v>
      </c>
      <c r="F409" s="737" t="s">
        <v>5317</v>
      </c>
      <c r="G409" s="740">
        <v>1.03</v>
      </c>
      <c r="H409" s="740">
        <v>2419.4299999999998</v>
      </c>
      <c r="I409" s="737"/>
      <c r="J409" s="737">
        <v>2348.9611650485435</v>
      </c>
      <c r="K409" s="740"/>
      <c r="L409" s="740"/>
      <c r="M409" s="737"/>
      <c r="N409" s="737"/>
      <c r="O409" s="740">
        <v>0.36</v>
      </c>
      <c r="P409" s="740">
        <v>282.33999999999997</v>
      </c>
      <c r="Q409" s="753"/>
      <c r="R409" s="741">
        <v>784.27777777777771</v>
      </c>
    </row>
    <row r="410" spans="1:18" ht="14.4" customHeight="1" x14ac:dyDescent="0.3">
      <c r="A410" s="736" t="s">
        <v>5245</v>
      </c>
      <c r="B410" s="737" t="s">
        <v>5527</v>
      </c>
      <c r="C410" s="737" t="s">
        <v>572</v>
      </c>
      <c r="D410" s="737" t="s">
        <v>5247</v>
      </c>
      <c r="E410" s="737" t="s">
        <v>5403</v>
      </c>
      <c r="F410" s="737" t="s">
        <v>5317</v>
      </c>
      <c r="G410" s="740">
        <v>2</v>
      </c>
      <c r="H410" s="740">
        <v>1409.38</v>
      </c>
      <c r="I410" s="737"/>
      <c r="J410" s="737">
        <v>704.69</v>
      </c>
      <c r="K410" s="740"/>
      <c r="L410" s="740"/>
      <c r="M410" s="737"/>
      <c r="N410" s="737"/>
      <c r="O410" s="740">
        <v>4.13</v>
      </c>
      <c r="P410" s="740">
        <v>971.73</v>
      </c>
      <c r="Q410" s="753"/>
      <c r="R410" s="741">
        <v>235.28571428571431</v>
      </c>
    </row>
    <row r="411" spans="1:18" ht="14.4" customHeight="1" x14ac:dyDescent="0.3">
      <c r="A411" s="736" t="s">
        <v>5245</v>
      </c>
      <c r="B411" s="737" t="s">
        <v>5527</v>
      </c>
      <c r="C411" s="737" t="s">
        <v>572</v>
      </c>
      <c r="D411" s="737" t="s">
        <v>5247</v>
      </c>
      <c r="E411" s="737" t="s">
        <v>5410</v>
      </c>
      <c r="F411" s="737" t="s">
        <v>5411</v>
      </c>
      <c r="G411" s="740"/>
      <c r="H411" s="740"/>
      <c r="I411" s="737"/>
      <c r="J411" s="737"/>
      <c r="K411" s="740"/>
      <c r="L411" s="740"/>
      <c r="M411" s="737"/>
      <c r="N411" s="737"/>
      <c r="O411" s="740">
        <v>2</v>
      </c>
      <c r="P411" s="740">
        <v>732.02</v>
      </c>
      <c r="Q411" s="753"/>
      <c r="R411" s="741">
        <v>366.01</v>
      </c>
    </row>
    <row r="412" spans="1:18" ht="14.4" customHeight="1" x14ac:dyDescent="0.3">
      <c r="A412" s="736" t="s">
        <v>5245</v>
      </c>
      <c r="B412" s="737" t="s">
        <v>5527</v>
      </c>
      <c r="C412" s="737" t="s">
        <v>572</v>
      </c>
      <c r="D412" s="737" t="s">
        <v>5247</v>
      </c>
      <c r="E412" s="737" t="s">
        <v>5414</v>
      </c>
      <c r="F412" s="737" t="s">
        <v>5411</v>
      </c>
      <c r="G412" s="740"/>
      <c r="H412" s="740"/>
      <c r="I412" s="737"/>
      <c r="J412" s="737"/>
      <c r="K412" s="740"/>
      <c r="L412" s="740"/>
      <c r="M412" s="737"/>
      <c r="N412" s="737"/>
      <c r="O412" s="740">
        <v>1</v>
      </c>
      <c r="P412" s="740">
        <v>1464.02</v>
      </c>
      <c r="Q412" s="753"/>
      <c r="R412" s="741">
        <v>1464.02</v>
      </c>
    </row>
    <row r="413" spans="1:18" ht="14.4" customHeight="1" x14ac:dyDescent="0.3">
      <c r="A413" s="736" t="s">
        <v>5245</v>
      </c>
      <c r="B413" s="737" t="s">
        <v>5527</v>
      </c>
      <c r="C413" s="737" t="s">
        <v>572</v>
      </c>
      <c r="D413" s="737" t="s">
        <v>5247</v>
      </c>
      <c r="E413" s="737" t="s">
        <v>5417</v>
      </c>
      <c r="F413" s="737" t="s">
        <v>5418</v>
      </c>
      <c r="G413" s="740"/>
      <c r="H413" s="740"/>
      <c r="I413" s="737"/>
      <c r="J413" s="737"/>
      <c r="K413" s="740"/>
      <c r="L413" s="740"/>
      <c r="M413" s="737"/>
      <c r="N413" s="737"/>
      <c r="O413" s="740">
        <v>2.4699999999999998</v>
      </c>
      <c r="P413" s="740">
        <v>1330.21</v>
      </c>
      <c r="Q413" s="753"/>
      <c r="R413" s="741">
        <v>538.54655870445356</v>
      </c>
    </row>
    <row r="414" spans="1:18" ht="14.4" customHeight="1" x14ac:dyDescent="0.3">
      <c r="A414" s="736" t="s">
        <v>5245</v>
      </c>
      <c r="B414" s="737" t="s">
        <v>5527</v>
      </c>
      <c r="C414" s="737" t="s">
        <v>572</v>
      </c>
      <c r="D414" s="737" t="s">
        <v>5247</v>
      </c>
      <c r="E414" s="737" t="s">
        <v>5421</v>
      </c>
      <c r="F414" s="737" t="s">
        <v>3556</v>
      </c>
      <c r="G414" s="740"/>
      <c r="H414" s="740"/>
      <c r="I414" s="737"/>
      <c r="J414" s="737"/>
      <c r="K414" s="740">
        <v>0.2</v>
      </c>
      <c r="L414" s="740">
        <v>14.14</v>
      </c>
      <c r="M414" s="737">
        <v>1</v>
      </c>
      <c r="N414" s="737">
        <v>70.7</v>
      </c>
      <c r="O414" s="740">
        <v>6.0000000000000009</v>
      </c>
      <c r="P414" s="740">
        <v>424.2</v>
      </c>
      <c r="Q414" s="753">
        <v>29.999999999999996</v>
      </c>
      <c r="R414" s="741">
        <v>70.699999999999989</v>
      </c>
    </row>
    <row r="415" spans="1:18" ht="14.4" customHeight="1" x14ac:dyDescent="0.3">
      <c r="A415" s="736" t="s">
        <v>5245</v>
      </c>
      <c r="B415" s="737" t="s">
        <v>5527</v>
      </c>
      <c r="C415" s="737" t="s">
        <v>572</v>
      </c>
      <c r="D415" s="737" t="s">
        <v>5247</v>
      </c>
      <c r="E415" s="737" t="s">
        <v>5422</v>
      </c>
      <c r="F415" s="737" t="s">
        <v>1322</v>
      </c>
      <c r="G415" s="740"/>
      <c r="H415" s="740"/>
      <c r="I415" s="737"/>
      <c r="J415" s="737"/>
      <c r="K415" s="740"/>
      <c r="L415" s="740"/>
      <c r="M415" s="737"/>
      <c r="N415" s="737"/>
      <c r="O415" s="740">
        <v>1.1000000000000001</v>
      </c>
      <c r="P415" s="740">
        <v>163.30000000000001</v>
      </c>
      <c r="Q415" s="753"/>
      <c r="R415" s="741">
        <v>148.45454545454544</v>
      </c>
    </row>
    <row r="416" spans="1:18" ht="14.4" customHeight="1" x14ac:dyDescent="0.3">
      <c r="A416" s="736" t="s">
        <v>5245</v>
      </c>
      <c r="B416" s="737" t="s">
        <v>5527</v>
      </c>
      <c r="C416" s="737" t="s">
        <v>572</v>
      </c>
      <c r="D416" s="737" t="s">
        <v>5247</v>
      </c>
      <c r="E416" s="737" t="s">
        <v>5428</v>
      </c>
      <c r="F416" s="737" t="s">
        <v>2988</v>
      </c>
      <c r="G416" s="740"/>
      <c r="H416" s="740"/>
      <c r="I416" s="737"/>
      <c r="J416" s="737"/>
      <c r="K416" s="740">
        <v>0.05</v>
      </c>
      <c r="L416" s="740">
        <v>14.14</v>
      </c>
      <c r="M416" s="737">
        <v>1</v>
      </c>
      <c r="N416" s="737">
        <v>282.8</v>
      </c>
      <c r="O416" s="740">
        <v>0.05</v>
      </c>
      <c r="P416" s="740">
        <v>14.14</v>
      </c>
      <c r="Q416" s="753">
        <v>1</v>
      </c>
      <c r="R416" s="741">
        <v>282.8</v>
      </c>
    </row>
    <row r="417" spans="1:18" ht="14.4" customHeight="1" x14ac:dyDescent="0.3">
      <c r="A417" s="736" t="s">
        <v>5245</v>
      </c>
      <c r="B417" s="737" t="s">
        <v>5527</v>
      </c>
      <c r="C417" s="737" t="s">
        <v>572</v>
      </c>
      <c r="D417" s="737" t="s">
        <v>5247</v>
      </c>
      <c r="E417" s="737" t="s">
        <v>5448</v>
      </c>
      <c r="F417" s="737" t="s">
        <v>1490</v>
      </c>
      <c r="G417" s="740"/>
      <c r="H417" s="740"/>
      <c r="I417" s="737"/>
      <c r="J417" s="737"/>
      <c r="K417" s="740"/>
      <c r="L417" s="740"/>
      <c r="M417" s="737"/>
      <c r="N417" s="737"/>
      <c r="O417" s="740">
        <v>2.76</v>
      </c>
      <c r="P417" s="740">
        <v>2522.94</v>
      </c>
      <c r="Q417" s="753"/>
      <c r="R417" s="741">
        <v>914.10869565217399</v>
      </c>
    </row>
    <row r="418" spans="1:18" ht="14.4" customHeight="1" x14ac:dyDescent="0.3">
      <c r="A418" s="736" t="s">
        <v>5245</v>
      </c>
      <c r="B418" s="737" t="s">
        <v>5527</v>
      </c>
      <c r="C418" s="737" t="s">
        <v>572</v>
      </c>
      <c r="D418" s="737" t="s">
        <v>5247</v>
      </c>
      <c r="E418" s="737" t="s">
        <v>5449</v>
      </c>
      <c r="F418" s="737" t="s">
        <v>1490</v>
      </c>
      <c r="G418" s="740"/>
      <c r="H418" s="740"/>
      <c r="I418" s="737"/>
      <c r="J418" s="737"/>
      <c r="K418" s="740"/>
      <c r="L418" s="740"/>
      <c r="M418" s="737"/>
      <c r="N418" s="737"/>
      <c r="O418" s="740">
        <v>7.2</v>
      </c>
      <c r="P418" s="740">
        <v>16453.939999999999</v>
      </c>
      <c r="Q418" s="753"/>
      <c r="R418" s="741">
        <v>2285.2694444444442</v>
      </c>
    </row>
    <row r="419" spans="1:18" ht="14.4" customHeight="1" x14ac:dyDescent="0.3">
      <c r="A419" s="736" t="s">
        <v>5245</v>
      </c>
      <c r="B419" s="737" t="s">
        <v>5527</v>
      </c>
      <c r="C419" s="737" t="s">
        <v>572</v>
      </c>
      <c r="D419" s="737" t="s">
        <v>5460</v>
      </c>
      <c r="E419" s="737" t="s">
        <v>5461</v>
      </c>
      <c r="F419" s="737" t="s">
        <v>5462</v>
      </c>
      <c r="G419" s="740"/>
      <c r="H419" s="740"/>
      <c r="I419" s="737"/>
      <c r="J419" s="737"/>
      <c r="K419" s="740"/>
      <c r="L419" s="740"/>
      <c r="M419" s="737"/>
      <c r="N419" s="737"/>
      <c r="O419" s="740">
        <v>1</v>
      </c>
      <c r="P419" s="740">
        <v>867</v>
      </c>
      <c r="Q419" s="753"/>
      <c r="R419" s="741">
        <v>867</v>
      </c>
    </row>
    <row r="420" spans="1:18" ht="14.4" customHeight="1" x14ac:dyDescent="0.3">
      <c r="A420" s="736" t="s">
        <v>5245</v>
      </c>
      <c r="B420" s="737" t="s">
        <v>5527</v>
      </c>
      <c r="C420" s="737" t="s">
        <v>572</v>
      </c>
      <c r="D420" s="737" t="s">
        <v>5460</v>
      </c>
      <c r="E420" s="737" t="s">
        <v>5463</v>
      </c>
      <c r="F420" s="737" t="s">
        <v>5464</v>
      </c>
      <c r="G420" s="740"/>
      <c r="H420" s="740"/>
      <c r="I420" s="737"/>
      <c r="J420" s="737"/>
      <c r="K420" s="740"/>
      <c r="L420" s="740"/>
      <c r="M420" s="737"/>
      <c r="N420" s="737"/>
      <c r="O420" s="740">
        <v>8</v>
      </c>
      <c r="P420" s="740">
        <v>6936</v>
      </c>
      <c r="Q420" s="753"/>
      <c r="R420" s="741">
        <v>867</v>
      </c>
    </row>
    <row r="421" spans="1:18" ht="14.4" customHeight="1" x14ac:dyDescent="0.3">
      <c r="A421" s="736" t="s">
        <v>5245</v>
      </c>
      <c r="B421" s="737" t="s">
        <v>5527</v>
      </c>
      <c r="C421" s="737" t="s">
        <v>572</v>
      </c>
      <c r="D421" s="737" t="s">
        <v>5460</v>
      </c>
      <c r="E421" s="737" t="s">
        <v>5576</v>
      </c>
      <c r="F421" s="737" t="s">
        <v>5577</v>
      </c>
      <c r="G421" s="740"/>
      <c r="H421" s="740"/>
      <c r="I421" s="737"/>
      <c r="J421" s="737"/>
      <c r="K421" s="740">
        <v>1</v>
      </c>
      <c r="L421" s="740">
        <v>1021.77</v>
      </c>
      <c r="M421" s="737">
        <v>1</v>
      </c>
      <c r="N421" s="737">
        <v>1021.77</v>
      </c>
      <c r="O421" s="740"/>
      <c r="P421" s="740"/>
      <c r="Q421" s="753"/>
      <c r="R421" s="741"/>
    </row>
    <row r="422" spans="1:18" ht="14.4" customHeight="1" x14ac:dyDescent="0.3">
      <c r="A422" s="736" t="s">
        <v>5245</v>
      </c>
      <c r="B422" s="737" t="s">
        <v>5527</v>
      </c>
      <c r="C422" s="737" t="s">
        <v>572</v>
      </c>
      <c r="D422" s="737" t="s">
        <v>5469</v>
      </c>
      <c r="E422" s="737" t="s">
        <v>5472</v>
      </c>
      <c r="F422" s="737" t="s">
        <v>5473</v>
      </c>
      <c r="G422" s="740"/>
      <c r="H422" s="740"/>
      <c r="I422" s="737"/>
      <c r="J422" s="737"/>
      <c r="K422" s="740">
        <v>2</v>
      </c>
      <c r="L422" s="740">
        <v>244</v>
      </c>
      <c r="M422" s="737">
        <v>1</v>
      </c>
      <c r="N422" s="737">
        <v>122</v>
      </c>
      <c r="O422" s="740">
        <v>1</v>
      </c>
      <c r="P422" s="740">
        <v>122</v>
      </c>
      <c r="Q422" s="753">
        <v>0.5</v>
      </c>
      <c r="R422" s="741">
        <v>122</v>
      </c>
    </row>
    <row r="423" spans="1:18" ht="14.4" customHeight="1" x14ac:dyDescent="0.3">
      <c r="A423" s="736" t="s">
        <v>5245</v>
      </c>
      <c r="B423" s="737" t="s">
        <v>5527</v>
      </c>
      <c r="C423" s="737" t="s">
        <v>572</v>
      </c>
      <c r="D423" s="737" t="s">
        <v>5469</v>
      </c>
      <c r="E423" s="737" t="s">
        <v>5474</v>
      </c>
      <c r="F423" s="737" t="s">
        <v>5475</v>
      </c>
      <c r="G423" s="740"/>
      <c r="H423" s="740"/>
      <c r="I423" s="737"/>
      <c r="J423" s="737"/>
      <c r="K423" s="740">
        <v>2</v>
      </c>
      <c r="L423" s="740">
        <v>292</v>
      </c>
      <c r="M423" s="737">
        <v>1</v>
      </c>
      <c r="N423" s="737">
        <v>146</v>
      </c>
      <c r="O423" s="740">
        <v>46</v>
      </c>
      <c r="P423" s="740">
        <v>6762</v>
      </c>
      <c r="Q423" s="753">
        <v>23.157534246575342</v>
      </c>
      <c r="R423" s="741">
        <v>147</v>
      </c>
    </row>
    <row r="424" spans="1:18" ht="14.4" customHeight="1" x14ac:dyDescent="0.3">
      <c r="A424" s="736" t="s">
        <v>5245</v>
      </c>
      <c r="B424" s="737" t="s">
        <v>5527</v>
      </c>
      <c r="C424" s="737" t="s">
        <v>572</v>
      </c>
      <c r="D424" s="737" t="s">
        <v>5469</v>
      </c>
      <c r="E424" s="737" t="s">
        <v>5478</v>
      </c>
      <c r="F424" s="737" t="s">
        <v>5479</v>
      </c>
      <c r="G424" s="740"/>
      <c r="H424" s="740"/>
      <c r="I424" s="737"/>
      <c r="J424" s="737"/>
      <c r="K424" s="740">
        <v>3</v>
      </c>
      <c r="L424" s="740">
        <v>111</v>
      </c>
      <c r="M424" s="737">
        <v>1</v>
      </c>
      <c r="N424" s="737">
        <v>37</v>
      </c>
      <c r="O424" s="740">
        <v>36</v>
      </c>
      <c r="P424" s="740">
        <v>1332</v>
      </c>
      <c r="Q424" s="753">
        <v>12</v>
      </c>
      <c r="R424" s="741">
        <v>37</v>
      </c>
    </row>
    <row r="425" spans="1:18" ht="14.4" customHeight="1" x14ac:dyDescent="0.3">
      <c r="A425" s="736" t="s">
        <v>5245</v>
      </c>
      <c r="B425" s="737" t="s">
        <v>5527</v>
      </c>
      <c r="C425" s="737" t="s">
        <v>572</v>
      </c>
      <c r="D425" s="737" t="s">
        <v>5469</v>
      </c>
      <c r="E425" s="737" t="s">
        <v>5540</v>
      </c>
      <c r="F425" s="737" t="s">
        <v>5541</v>
      </c>
      <c r="G425" s="740">
        <v>41</v>
      </c>
      <c r="H425" s="740">
        <v>6765</v>
      </c>
      <c r="I425" s="737">
        <v>0.50960451977401133</v>
      </c>
      <c r="J425" s="737">
        <v>165</v>
      </c>
      <c r="K425" s="740">
        <v>75</v>
      </c>
      <c r="L425" s="740">
        <v>13275</v>
      </c>
      <c r="M425" s="737">
        <v>1</v>
      </c>
      <c r="N425" s="737">
        <v>177</v>
      </c>
      <c r="O425" s="740">
        <v>301</v>
      </c>
      <c r="P425" s="740">
        <v>53277</v>
      </c>
      <c r="Q425" s="753">
        <v>4.0133333333333336</v>
      </c>
      <c r="R425" s="741">
        <v>177</v>
      </c>
    </row>
    <row r="426" spans="1:18" ht="14.4" customHeight="1" x14ac:dyDescent="0.3">
      <c r="A426" s="736" t="s">
        <v>5245</v>
      </c>
      <c r="B426" s="737" t="s">
        <v>5527</v>
      </c>
      <c r="C426" s="737" t="s">
        <v>572</v>
      </c>
      <c r="D426" s="737" t="s">
        <v>5469</v>
      </c>
      <c r="E426" s="737" t="s">
        <v>5542</v>
      </c>
      <c r="F426" s="737" t="s">
        <v>5543</v>
      </c>
      <c r="G426" s="740">
        <v>23</v>
      </c>
      <c r="H426" s="740">
        <v>16261</v>
      </c>
      <c r="I426" s="737"/>
      <c r="J426" s="737">
        <v>707</v>
      </c>
      <c r="K426" s="740"/>
      <c r="L426" s="740"/>
      <c r="M426" s="737"/>
      <c r="N426" s="737"/>
      <c r="O426" s="740">
        <v>20</v>
      </c>
      <c r="P426" s="740">
        <v>14300</v>
      </c>
      <c r="Q426" s="753"/>
      <c r="R426" s="741">
        <v>715</v>
      </c>
    </row>
    <row r="427" spans="1:18" ht="14.4" customHeight="1" x14ac:dyDescent="0.3">
      <c r="A427" s="736" t="s">
        <v>5245</v>
      </c>
      <c r="B427" s="737" t="s">
        <v>5527</v>
      </c>
      <c r="C427" s="737" t="s">
        <v>572</v>
      </c>
      <c r="D427" s="737" t="s">
        <v>5469</v>
      </c>
      <c r="E427" s="737" t="s">
        <v>5544</v>
      </c>
      <c r="F427" s="737" t="s">
        <v>5545</v>
      </c>
      <c r="G427" s="740">
        <v>6</v>
      </c>
      <c r="H427" s="740">
        <v>3714</v>
      </c>
      <c r="I427" s="737">
        <v>0.16349709455890121</v>
      </c>
      <c r="J427" s="737">
        <v>619</v>
      </c>
      <c r="K427" s="740">
        <v>36</v>
      </c>
      <c r="L427" s="740">
        <v>22716</v>
      </c>
      <c r="M427" s="737">
        <v>1</v>
      </c>
      <c r="N427" s="737">
        <v>631</v>
      </c>
      <c r="O427" s="740">
        <v>24</v>
      </c>
      <c r="P427" s="740">
        <v>15144</v>
      </c>
      <c r="Q427" s="753">
        <v>0.66666666666666663</v>
      </c>
      <c r="R427" s="741">
        <v>631</v>
      </c>
    </row>
    <row r="428" spans="1:18" ht="14.4" customHeight="1" x14ac:dyDescent="0.3">
      <c r="A428" s="736" t="s">
        <v>5245</v>
      </c>
      <c r="B428" s="737" t="s">
        <v>5527</v>
      </c>
      <c r="C428" s="737" t="s">
        <v>572</v>
      </c>
      <c r="D428" s="737" t="s">
        <v>5469</v>
      </c>
      <c r="E428" s="737" t="s">
        <v>5546</v>
      </c>
      <c r="F428" s="737" t="s">
        <v>5547</v>
      </c>
      <c r="G428" s="740">
        <v>11</v>
      </c>
      <c r="H428" s="740">
        <v>66594</v>
      </c>
      <c r="I428" s="737">
        <v>0.98471047495120367</v>
      </c>
      <c r="J428" s="737">
        <v>6054</v>
      </c>
      <c r="K428" s="740">
        <v>11</v>
      </c>
      <c r="L428" s="740">
        <v>67628</v>
      </c>
      <c r="M428" s="737">
        <v>1</v>
      </c>
      <c r="N428" s="737">
        <v>6148</v>
      </c>
      <c r="O428" s="740">
        <v>12</v>
      </c>
      <c r="P428" s="740">
        <v>73788</v>
      </c>
      <c r="Q428" s="753">
        <v>1.0910865322055954</v>
      </c>
      <c r="R428" s="741">
        <v>6149</v>
      </c>
    </row>
    <row r="429" spans="1:18" ht="14.4" customHeight="1" x14ac:dyDescent="0.3">
      <c r="A429" s="736" t="s">
        <v>5245</v>
      </c>
      <c r="B429" s="737" t="s">
        <v>5527</v>
      </c>
      <c r="C429" s="737" t="s">
        <v>572</v>
      </c>
      <c r="D429" s="737" t="s">
        <v>5469</v>
      </c>
      <c r="E429" s="737" t="s">
        <v>5548</v>
      </c>
      <c r="F429" s="737" t="s">
        <v>5549</v>
      </c>
      <c r="G429" s="740">
        <v>15</v>
      </c>
      <c r="H429" s="740">
        <v>98715</v>
      </c>
      <c r="I429" s="737">
        <v>2.4640557136438521</v>
      </c>
      <c r="J429" s="737">
        <v>6581</v>
      </c>
      <c r="K429" s="740">
        <v>6</v>
      </c>
      <c r="L429" s="740">
        <v>40062</v>
      </c>
      <c r="M429" s="737">
        <v>1</v>
      </c>
      <c r="N429" s="737">
        <v>6677</v>
      </c>
      <c r="O429" s="740">
        <v>32</v>
      </c>
      <c r="P429" s="740">
        <v>213696</v>
      </c>
      <c r="Q429" s="753">
        <v>5.3341320952523592</v>
      </c>
      <c r="R429" s="741">
        <v>6678</v>
      </c>
    </row>
    <row r="430" spans="1:18" ht="14.4" customHeight="1" x14ac:dyDescent="0.3">
      <c r="A430" s="736" t="s">
        <v>5245</v>
      </c>
      <c r="B430" s="737" t="s">
        <v>5527</v>
      </c>
      <c r="C430" s="737" t="s">
        <v>572</v>
      </c>
      <c r="D430" s="737" t="s">
        <v>5469</v>
      </c>
      <c r="E430" s="737" t="s">
        <v>5550</v>
      </c>
      <c r="F430" s="737" t="s">
        <v>5551</v>
      </c>
      <c r="G430" s="740">
        <v>3</v>
      </c>
      <c r="H430" s="740">
        <v>375</v>
      </c>
      <c r="I430" s="737"/>
      <c r="J430" s="737">
        <v>125</v>
      </c>
      <c r="K430" s="740"/>
      <c r="L430" s="740"/>
      <c r="M430" s="737"/>
      <c r="N430" s="737"/>
      <c r="O430" s="740">
        <v>2</v>
      </c>
      <c r="P430" s="740">
        <v>258</v>
      </c>
      <c r="Q430" s="753"/>
      <c r="R430" s="741">
        <v>129</v>
      </c>
    </row>
    <row r="431" spans="1:18" ht="14.4" customHeight="1" x14ac:dyDescent="0.3">
      <c r="A431" s="736" t="s">
        <v>5245</v>
      </c>
      <c r="B431" s="737" t="s">
        <v>5527</v>
      </c>
      <c r="C431" s="737" t="s">
        <v>572</v>
      </c>
      <c r="D431" s="737" t="s">
        <v>5469</v>
      </c>
      <c r="E431" s="737" t="s">
        <v>5584</v>
      </c>
      <c r="F431" s="737" t="s">
        <v>5585</v>
      </c>
      <c r="G431" s="740"/>
      <c r="H431" s="740"/>
      <c r="I431" s="737"/>
      <c r="J431" s="737"/>
      <c r="K431" s="740">
        <v>1</v>
      </c>
      <c r="L431" s="740">
        <v>720</v>
      </c>
      <c r="M431" s="737">
        <v>1</v>
      </c>
      <c r="N431" s="737">
        <v>720</v>
      </c>
      <c r="O431" s="740"/>
      <c r="P431" s="740"/>
      <c r="Q431" s="753"/>
      <c r="R431" s="741"/>
    </row>
    <row r="432" spans="1:18" ht="14.4" customHeight="1" x14ac:dyDescent="0.3">
      <c r="A432" s="736" t="s">
        <v>5245</v>
      </c>
      <c r="B432" s="737" t="s">
        <v>5527</v>
      </c>
      <c r="C432" s="737" t="s">
        <v>572</v>
      </c>
      <c r="D432" s="737" t="s">
        <v>5469</v>
      </c>
      <c r="E432" s="737" t="s">
        <v>5552</v>
      </c>
      <c r="F432" s="737" t="s">
        <v>5553</v>
      </c>
      <c r="G432" s="740">
        <v>50</v>
      </c>
      <c r="H432" s="740">
        <v>43500</v>
      </c>
      <c r="I432" s="737"/>
      <c r="J432" s="737">
        <v>870</v>
      </c>
      <c r="K432" s="740"/>
      <c r="L432" s="740"/>
      <c r="M432" s="737"/>
      <c r="N432" s="737"/>
      <c r="O432" s="740">
        <v>60</v>
      </c>
      <c r="P432" s="740">
        <v>52740</v>
      </c>
      <c r="Q432" s="753"/>
      <c r="R432" s="741">
        <v>879</v>
      </c>
    </row>
    <row r="433" spans="1:18" ht="14.4" customHeight="1" x14ac:dyDescent="0.3">
      <c r="A433" s="736" t="s">
        <v>5245</v>
      </c>
      <c r="B433" s="737" t="s">
        <v>5527</v>
      </c>
      <c r="C433" s="737" t="s">
        <v>572</v>
      </c>
      <c r="D433" s="737" t="s">
        <v>5469</v>
      </c>
      <c r="E433" s="737" t="s">
        <v>5486</v>
      </c>
      <c r="F433" s="737" t="s">
        <v>5487</v>
      </c>
      <c r="G433" s="740"/>
      <c r="H433" s="740"/>
      <c r="I433" s="737"/>
      <c r="J433" s="737"/>
      <c r="K433" s="740">
        <v>2</v>
      </c>
      <c r="L433" s="740">
        <v>220</v>
      </c>
      <c r="M433" s="737">
        <v>1</v>
      </c>
      <c r="N433" s="737">
        <v>110</v>
      </c>
      <c r="O433" s="740">
        <v>46</v>
      </c>
      <c r="P433" s="740">
        <v>11178</v>
      </c>
      <c r="Q433" s="753">
        <v>50.809090909090912</v>
      </c>
      <c r="R433" s="741">
        <v>243</v>
      </c>
    </row>
    <row r="434" spans="1:18" ht="14.4" customHeight="1" x14ac:dyDescent="0.3">
      <c r="A434" s="736" t="s">
        <v>5245</v>
      </c>
      <c r="B434" s="737" t="s">
        <v>5527</v>
      </c>
      <c r="C434" s="737" t="s">
        <v>572</v>
      </c>
      <c r="D434" s="737" t="s">
        <v>5469</v>
      </c>
      <c r="E434" s="737" t="s">
        <v>5488</v>
      </c>
      <c r="F434" s="737" t="s">
        <v>5489</v>
      </c>
      <c r="G434" s="740">
        <v>43</v>
      </c>
      <c r="H434" s="740">
        <v>0</v>
      </c>
      <c r="I434" s="737">
        <v>0</v>
      </c>
      <c r="J434" s="737">
        <v>0</v>
      </c>
      <c r="K434" s="740">
        <v>52</v>
      </c>
      <c r="L434" s="740">
        <v>1733.31</v>
      </c>
      <c r="M434" s="737">
        <v>1</v>
      </c>
      <c r="N434" s="737">
        <v>33.332884615384614</v>
      </c>
      <c r="O434" s="740">
        <v>301</v>
      </c>
      <c r="P434" s="740">
        <v>10033.36</v>
      </c>
      <c r="Q434" s="753">
        <v>5.7885548459306184</v>
      </c>
      <c r="R434" s="741">
        <v>33.333421926910304</v>
      </c>
    </row>
    <row r="435" spans="1:18" ht="14.4" customHeight="1" x14ac:dyDescent="0.3">
      <c r="A435" s="736" t="s">
        <v>5245</v>
      </c>
      <c r="B435" s="737" t="s">
        <v>5527</v>
      </c>
      <c r="C435" s="737" t="s">
        <v>572</v>
      </c>
      <c r="D435" s="737" t="s">
        <v>5469</v>
      </c>
      <c r="E435" s="737" t="s">
        <v>5554</v>
      </c>
      <c r="F435" s="737" t="s">
        <v>5555</v>
      </c>
      <c r="G435" s="740">
        <v>25</v>
      </c>
      <c r="H435" s="740">
        <v>22875</v>
      </c>
      <c r="I435" s="737">
        <v>1.3548329779673063</v>
      </c>
      <c r="J435" s="737">
        <v>915</v>
      </c>
      <c r="K435" s="740">
        <v>18</v>
      </c>
      <c r="L435" s="740">
        <v>16884</v>
      </c>
      <c r="M435" s="737">
        <v>1</v>
      </c>
      <c r="N435" s="737">
        <v>938</v>
      </c>
      <c r="O435" s="740">
        <v>51</v>
      </c>
      <c r="P435" s="740">
        <v>47889</v>
      </c>
      <c r="Q435" s="753">
        <v>2.8363539445628998</v>
      </c>
      <c r="R435" s="741">
        <v>939</v>
      </c>
    </row>
    <row r="436" spans="1:18" ht="14.4" customHeight="1" x14ac:dyDescent="0.3">
      <c r="A436" s="736" t="s">
        <v>5245</v>
      </c>
      <c r="B436" s="737" t="s">
        <v>5527</v>
      </c>
      <c r="C436" s="737" t="s">
        <v>572</v>
      </c>
      <c r="D436" s="737" t="s">
        <v>5469</v>
      </c>
      <c r="E436" s="737" t="s">
        <v>5490</v>
      </c>
      <c r="F436" s="737" t="s">
        <v>5491</v>
      </c>
      <c r="G436" s="740">
        <v>1</v>
      </c>
      <c r="H436" s="740">
        <v>36</v>
      </c>
      <c r="I436" s="737">
        <v>2.6296566837107377E-2</v>
      </c>
      <c r="J436" s="737">
        <v>36</v>
      </c>
      <c r="K436" s="740">
        <v>37</v>
      </c>
      <c r="L436" s="740">
        <v>1369</v>
      </c>
      <c r="M436" s="737">
        <v>1</v>
      </c>
      <c r="N436" s="737">
        <v>37</v>
      </c>
      <c r="O436" s="740">
        <v>129</v>
      </c>
      <c r="P436" s="740">
        <v>4773</v>
      </c>
      <c r="Q436" s="753">
        <v>3.4864864864864864</v>
      </c>
      <c r="R436" s="741">
        <v>37</v>
      </c>
    </row>
    <row r="437" spans="1:18" ht="14.4" customHeight="1" x14ac:dyDescent="0.3">
      <c r="A437" s="736" t="s">
        <v>5245</v>
      </c>
      <c r="B437" s="737" t="s">
        <v>5527</v>
      </c>
      <c r="C437" s="737" t="s">
        <v>572</v>
      </c>
      <c r="D437" s="737" t="s">
        <v>5469</v>
      </c>
      <c r="E437" s="737" t="s">
        <v>5494</v>
      </c>
      <c r="F437" s="737" t="s">
        <v>5495</v>
      </c>
      <c r="G437" s="740"/>
      <c r="H437" s="740"/>
      <c r="I437" s="737"/>
      <c r="J437" s="737"/>
      <c r="K437" s="740"/>
      <c r="L437" s="740"/>
      <c r="M437" s="737"/>
      <c r="N437" s="737"/>
      <c r="O437" s="740">
        <v>6</v>
      </c>
      <c r="P437" s="740">
        <v>192</v>
      </c>
      <c r="Q437" s="753"/>
      <c r="R437" s="741">
        <v>32</v>
      </c>
    </row>
    <row r="438" spans="1:18" ht="14.4" customHeight="1" x14ac:dyDescent="0.3">
      <c r="A438" s="736" t="s">
        <v>5245</v>
      </c>
      <c r="B438" s="737" t="s">
        <v>5527</v>
      </c>
      <c r="C438" s="737" t="s">
        <v>572</v>
      </c>
      <c r="D438" s="737" t="s">
        <v>5469</v>
      </c>
      <c r="E438" s="737" t="s">
        <v>5556</v>
      </c>
      <c r="F438" s="737" t="s">
        <v>5557</v>
      </c>
      <c r="G438" s="740">
        <v>2</v>
      </c>
      <c r="H438" s="740">
        <v>662</v>
      </c>
      <c r="I438" s="737">
        <v>0.18700564971751413</v>
      </c>
      <c r="J438" s="737">
        <v>331</v>
      </c>
      <c r="K438" s="740">
        <v>10</v>
      </c>
      <c r="L438" s="740">
        <v>3540</v>
      </c>
      <c r="M438" s="737">
        <v>1</v>
      </c>
      <c r="N438" s="737">
        <v>354</v>
      </c>
      <c r="O438" s="740">
        <v>1</v>
      </c>
      <c r="P438" s="740">
        <v>355</v>
      </c>
      <c r="Q438" s="753">
        <v>0.10028248587570622</v>
      </c>
      <c r="R438" s="741">
        <v>355</v>
      </c>
    </row>
    <row r="439" spans="1:18" ht="14.4" customHeight="1" x14ac:dyDescent="0.3">
      <c r="A439" s="736" t="s">
        <v>5245</v>
      </c>
      <c r="B439" s="737" t="s">
        <v>5527</v>
      </c>
      <c r="C439" s="737" t="s">
        <v>572</v>
      </c>
      <c r="D439" s="737" t="s">
        <v>5469</v>
      </c>
      <c r="E439" s="737" t="s">
        <v>5498</v>
      </c>
      <c r="F439" s="737" t="s">
        <v>5499</v>
      </c>
      <c r="G439" s="740">
        <v>1</v>
      </c>
      <c r="H439" s="740">
        <v>129</v>
      </c>
      <c r="I439" s="737"/>
      <c r="J439" s="737">
        <v>129</v>
      </c>
      <c r="K439" s="740"/>
      <c r="L439" s="740"/>
      <c r="M439" s="737"/>
      <c r="N439" s="737"/>
      <c r="O439" s="740">
        <v>1</v>
      </c>
      <c r="P439" s="740">
        <v>132</v>
      </c>
      <c r="Q439" s="753"/>
      <c r="R439" s="741">
        <v>132</v>
      </c>
    </row>
    <row r="440" spans="1:18" ht="14.4" customHeight="1" x14ac:dyDescent="0.3">
      <c r="A440" s="736" t="s">
        <v>5245</v>
      </c>
      <c r="B440" s="737" t="s">
        <v>5527</v>
      </c>
      <c r="C440" s="737" t="s">
        <v>572</v>
      </c>
      <c r="D440" s="737" t="s">
        <v>5469</v>
      </c>
      <c r="E440" s="737" t="s">
        <v>5503</v>
      </c>
      <c r="F440" s="737" t="s">
        <v>5504</v>
      </c>
      <c r="G440" s="740"/>
      <c r="H440" s="740"/>
      <c r="I440" s="737"/>
      <c r="J440" s="737"/>
      <c r="K440" s="740"/>
      <c r="L440" s="740"/>
      <c r="M440" s="737"/>
      <c r="N440" s="737"/>
      <c r="O440" s="740">
        <v>4</v>
      </c>
      <c r="P440" s="740">
        <v>236</v>
      </c>
      <c r="Q440" s="753"/>
      <c r="R440" s="741">
        <v>59</v>
      </c>
    </row>
    <row r="441" spans="1:18" ht="14.4" customHeight="1" x14ac:dyDescent="0.3">
      <c r="A441" s="736" t="s">
        <v>5245</v>
      </c>
      <c r="B441" s="737" t="s">
        <v>5527</v>
      </c>
      <c r="C441" s="737" t="s">
        <v>572</v>
      </c>
      <c r="D441" s="737" t="s">
        <v>5469</v>
      </c>
      <c r="E441" s="737" t="s">
        <v>5509</v>
      </c>
      <c r="F441" s="737" t="s">
        <v>5510</v>
      </c>
      <c r="G441" s="740"/>
      <c r="H441" s="740"/>
      <c r="I441" s="737"/>
      <c r="J441" s="737"/>
      <c r="K441" s="740"/>
      <c r="L441" s="740"/>
      <c r="M441" s="737"/>
      <c r="N441" s="737"/>
      <c r="O441" s="740">
        <v>1</v>
      </c>
      <c r="P441" s="740">
        <v>116</v>
      </c>
      <c r="Q441" s="753"/>
      <c r="R441" s="741">
        <v>116</v>
      </c>
    </row>
    <row r="442" spans="1:18" ht="14.4" customHeight="1" thickBot="1" x14ac:dyDescent="0.35">
      <c r="A442" s="742" t="s">
        <v>5245</v>
      </c>
      <c r="B442" s="743" t="s">
        <v>5527</v>
      </c>
      <c r="C442" s="743" t="s">
        <v>572</v>
      </c>
      <c r="D442" s="743" t="s">
        <v>5469</v>
      </c>
      <c r="E442" s="743" t="s">
        <v>5560</v>
      </c>
      <c r="F442" s="743" t="s">
        <v>5561</v>
      </c>
      <c r="G442" s="746">
        <v>22</v>
      </c>
      <c r="H442" s="746">
        <v>41712</v>
      </c>
      <c r="I442" s="743">
        <v>1.4304526748971194</v>
      </c>
      <c r="J442" s="743">
        <v>1896</v>
      </c>
      <c r="K442" s="746">
        <v>15</v>
      </c>
      <c r="L442" s="746">
        <v>29160</v>
      </c>
      <c r="M442" s="743">
        <v>1</v>
      </c>
      <c r="N442" s="743">
        <v>1944</v>
      </c>
      <c r="O442" s="746">
        <v>32</v>
      </c>
      <c r="P442" s="746">
        <v>62208</v>
      </c>
      <c r="Q442" s="754">
        <v>2.1333333333333333</v>
      </c>
      <c r="R442" s="747">
        <v>1944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85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37" t="s">
        <v>5597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</row>
    <row r="2" spans="1:19" ht="14.4" customHeight="1" thickBot="1" x14ac:dyDescent="0.35">
      <c r="A2" s="374" t="s">
        <v>323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52713.409999999982</v>
      </c>
      <c r="I3" s="208">
        <f t="shared" si="0"/>
        <v>79954574.729999915</v>
      </c>
      <c r="J3" s="78"/>
      <c r="K3" s="78"/>
      <c r="L3" s="208">
        <f t="shared" si="0"/>
        <v>66924.099999999991</v>
      </c>
      <c r="M3" s="208">
        <f t="shared" si="0"/>
        <v>98160256.85999997</v>
      </c>
      <c r="N3" s="78"/>
      <c r="O3" s="78"/>
      <c r="P3" s="208">
        <f t="shared" si="0"/>
        <v>69222.48</v>
      </c>
      <c r="Q3" s="208">
        <f t="shared" si="0"/>
        <v>82083306.179999977</v>
      </c>
      <c r="R3" s="79">
        <f>IF(M3=0,0,Q3/M3)</f>
        <v>0.83621731244112807</v>
      </c>
      <c r="S3" s="209">
        <f>IF(P3=0,0,Q3/P3)</f>
        <v>1185.7897344908761</v>
      </c>
    </row>
    <row r="4" spans="1:19" ht="14.4" customHeight="1" x14ac:dyDescent="0.3">
      <c r="A4" s="620" t="s">
        <v>305</v>
      </c>
      <c r="B4" s="620" t="s">
        <v>119</v>
      </c>
      <c r="C4" s="628" t="s">
        <v>0</v>
      </c>
      <c r="D4" s="484" t="s">
        <v>167</v>
      </c>
      <c r="E4" s="622" t="s">
        <v>120</v>
      </c>
      <c r="F4" s="627" t="s">
        <v>90</v>
      </c>
      <c r="G4" s="623" t="s">
        <v>81</v>
      </c>
      <c r="H4" s="624">
        <v>2015</v>
      </c>
      <c r="I4" s="625"/>
      <c r="J4" s="206"/>
      <c r="K4" s="206"/>
      <c r="L4" s="624">
        <v>2016</v>
      </c>
      <c r="M4" s="625"/>
      <c r="N4" s="206"/>
      <c r="O4" s="206"/>
      <c r="P4" s="624">
        <v>2017</v>
      </c>
      <c r="Q4" s="625"/>
      <c r="R4" s="626" t="s">
        <v>2</v>
      </c>
      <c r="S4" s="621" t="s">
        <v>122</v>
      </c>
    </row>
    <row r="5" spans="1:19" ht="14.4" customHeight="1" thickBot="1" x14ac:dyDescent="0.35">
      <c r="A5" s="860"/>
      <c r="B5" s="860"/>
      <c r="C5" s="861"/>
      <c r="D5" s="870"/>
      <c r="E5" s="862"/>
      <c r="F5" s="863"/>
      <c r="G5" s="864"/>
      <c r="H5" s="865" t="s">
        <v>91</v>
      </c>
      <c r="I5" s="866" t="s">
        <v>14</v>
      </c>
      <c r="J5" s="867"/>
      <c r="K5" s="867"/>
      <c r="L5" s="865" t="s">
        <v>91</v>
      </c>
      <c r="M5" s="866" t="s">
        <v>14</v>
      </c>
      <c r="N5" s="867"/>
      <c r="O5" s="867"/>
      <c r="P5" s="865" t="s">
        <v>91</v>
      </c>
      <c r="Q5" s="866" t="s">
        <v>14</v>
      </c>
      <c r="R5" s="868"/>
      <c r="S5" s="869"/>
    </row>
    <row r="6" spans="1:19" ht="14.4" customHeight="1" x14ac:dyDescent="0.3">
      <c r="A6" s="811" t="s">
        <v>5245</v>
      </c>
      <c r="B6" s="812" t="s">
        <v>5246</v>
      </c>
      <c r="C6" s="812" t="s">
        <v>566</v>
      </c>
      <c r="D6" s="812" t="s">
        <v>3139</v>
      </c>
      <c r="E6" s="812" t="s">
        <v>5247</v>
      </c>
      <c r="F6" s="812" t="s">
        <v>5248</v>
      </c>
      <c r="G6" s="812" t="s">
        <v>5249</v>
      </c>
      <c r="H6" s="225"/>
      <c r="I6" s="225"/>
      <c r="J6" s="812"/>
      <c r="K6" s="812"/>
      <c r="L6" s="225">
        <v>0.1</v>
      </c>
      <c r="M6" s="225">
        <v>5.41</v>
      </c>
      <c r="N6" s="812">
        <v>1</v>
      </c>
      <c r="O6" s="812">
        <v>54.1</v>
      </c>
      <c r="P6" s="225"/>
      <c r="Q6" s="225"/>
      <c r="R6" s="817"/>
      <c r="S6" s="825"/>
    </row>
    <row r="7" spans="1:19" ht="14.4" customHeight="1" x14ac:dyDescent="0.3">
      <c r="A7" s="736" t="s">
        <v>5245</v>
      </c>
      <c r="B7" s="737" t="s">
        <v>5246</v>
      </c>
      <c r="C7" s="737" t="s">
        <v>566</v>
      </c>
      <c r="D7" s="737" t="s">
        <v>3139</v>
      </c>
      <c r="E7" s="737" t="s">
        <v>5247</v>
      </c>
      <c r="F7" s="737" t="s">
        <v>5250</v>
      </c>
      <c r="G7" s="737" t="s">
        <v>5251</v>
      </c>
      <c r="H7" s="740"/>
      <c r="I7" s="740"/>
      <c r="J7" s="737"/>
      <c r="K7" s="737"/>
      <c r="L7" s="740">
        <v>2.4</v>
      </c>
      <c r="M7" s="740">
        <v>259.85000000000002</v>
      </c>
      <c r="N7" s="737">
        <v>1</v>
      </c>
      <c r="O7" s="737">
        <v>108.27083333333334</v>
      </c>
      <c r="P7" s="740"/>
      <c r="Q7" s="740"/>
      <c r="R7" s="753"/>
      <c r="S7" s="741"/>
    </row>
    <row r="8" spans="1:19" ht="14.4" customHeight="1" x14ac:dyDescent="0.3">
      <c r="A8" s="736" t="s">
        <v>5245</v>
      </c>
      <c r="B8" s="737" t="s">
        <v>5246</v>
      </c>
      <c r="C8" s="737" t="s">
        <v>566</v>
      </c>
      <c r="D8" s="737" t="s">
        <v>3139</v>
      </c>
      <c r="E8" s="737" t="s">
        <v>5247</v>
      </c>
      <c r="F8" s="737" t="s">
        <v>5255</v>
      </c>
      <c r="G8" s="737" t="s">
        <v>5256</v>
      </c>
      <c r="H8" s="740"/>
      <c r="I8" s="740"/>
      <c r="J8" s="737"/>
      <c r="K8" s="737"/>
      <c r="L8" s="740">
        <v>2</v>
      </c>
      <c r="M8" s="740">
        <v>25.74</v>
      </c>
      <c r="N8" s="737">
        <v>1</v>
      </c>
      <c r="O8" s="737">
        <v>12.87</v>
      </c>
      <c r="P8" s="740"/>
      <c r="Q8" s="740"/>
      <c r="R8" s="753"/>
      <c r="S8" s="741"/>
    </row>
    <row r="9" spans="1:19" ht="14.4" customHeight="1" x14ac:dyDescent="0.3">
      <c r="A9" s="736" t="s">
        <v>5245</v>
      </c>
      <c r="B9" s="737" t="s">
        <v>5246</v>
      </c>
      <c r="C9" s="737" t="s">
        <v>566</v>
      </c>
      <c r="D9" s="737" t="s">
        <v>3139</v>
      </c>
      <c r="E9" s="737" t="s">
        <v>5247</v>
      </c>
      <c r="F9" s="737" t="s">
        <v>5257</v>
      </c>
      <c r="G9" s="737" t="s">
        <v>5258</v>
      </c>
      <c r="H9" s="740"/>
      <c r="I9" s="740"/>
      <c r="J9" s="737"/>
      <c r="K9" s="737"/>
      <c r="L9" s="740">
        <v>1.1000000000000001</v>
      </c>
      <c r="M9" s="740">
        <v>207.57</v>
      </c>
      <c r="N9" s="737">
        <v>1</v>
      </c>
      <c r="O9" s="737">
        <v>188.7</v>
      </c>
      <c r="P9" s="740"/>
      <c r="Q9" s="740"/>
      <c r="R9" s="753"/>
      <c r="S9" s="741"/>
    </row>
    <row r="10" spans="1:19" ht="14.4" customHeight="1" x14ac:dyDescent="0.3">
      <c r="A10" s="736" t="s">
        <v>5245</v>
      </c>
      <c r="B10" s="737" t="s">
        <v>5246</v>
      </c>
      <c r="C10" s="737" t="s">
        <v>566</v>
      </c>
      <c r="D10" s="737" t="s">
        <v>3139</v>
      </c>
      <c r="E10" s="737" t="s">
        <v>5247</v>
      </c>
      <c r="F10" s="737" t="s">
        <v>5296</v>
      </c>
      <c r="G10" s="737" t="s">
        <v>2497</v>
      </c>
      <c r="H10" s="740"/>
      <c r="I10" s="740"/>
      <c r="J10" s="737"/>
      <c r="K10" s="737"/>
      <c r="L10" s="740">
        <v>5</v>
      </c>
      <c r="M10" s="740">
        <v>10376.799999999999</v>
      </c>
      <c r="N10" s="737">
        <v>1</v>
      </c>
      <c r="O10" s="737">
        <v>2075.3599999999997</v>
      </c>
      <c r="P10" s="740"/>
      <c r="Q10" s="740"/>
      <c r="R10" s="753"/>
      <c r="S10" s="741"/>
    </row>
    <row r="11" spans="1:19" ht="14.4" customHeight="1" x14ac:dyDescent="0.3">
      <c r="A11" s="736" t="s">
        <v>5245</v>
      </c>
      <c r="B11" s="737" t="s">
        <v>5246</v>
      </c>
      <c r="C11" s="737" t="s">
        <v>566</v>
      </c>
      <c r="D11" s="737" t="s">
        <v>3139</v>
      </c>
      <c r="E11" s="737" t="s">
        <v>5247</v>
      </c>
      <c r="F11" s="737" t="s">
        <v>5301</v>
      </c>
      <c r="G11" s="737" t="s">
        <v>835</v>
      </c>
      <c r="H11" s="740"/>
      <c r="I11" s="740"/>
      <c r="J11" s="737"/>
      <c r="K11" s="737"/>
      <c r="L11" s="740">
        <v>1.9999999999999998</v>
      </c>
      <c r="M11" s="740">
        <v>141.5</v>
      </c>
      <c r="N11" s="737">
        <v>1</v>
      </c>
      <c r="O11" s="737">
        <v>70.750000000000014</v>
      </c>
      <c r="P11" s="740"/>
      <c r="Q11" s="740"/>
      <c r="R11" s="753"/>
      <c r="S11" s="741"/>
    </row>
    <row r="12" spans="1:19" ht="14.4" customHeight="1" x14ac:dyDescent="0.3">
      <c r="A12" s="736" t="s">
        <v>5245</v>
      </c>
      <c r="B12" s="737" t="s">
        <v>5246</v>
      </c>
      <c r="C12" s="737" t="s">
        <v>566</v>
      </c>
      <c r="D12" s="737" t="s">
        <v>3139</v>
      </c>
      <c r="E12" s="737" t="s">
        <v>5247</v>
      </c>
      <c r="F12" s="737" t="s">
        <v>5310</v>
      </c>
      <c r="G12" s="737" t="s">
        <v>3072</v>
      </c>
      <c r="H12" s="740"/>
      <c r="I12" s="740"/>
      <c r="J12" s="737"/>
      <c r="K12" s="737"/>
      <c r="L12" s="740">
        <v>0.6</v>
      </c>
      <c r="M12" s="740">
        <v>53.7</v>
      </c>
      <c r="N12" s="737">
        <v>1</v>
      </c>
      <c r="O12" s="737">
        <v>89.500000000000014</v>
      </c>
      <c r="P12" s="740"/>
      <c r="Q12" s="740"/>
      <c r="R12" s="753"/>
      <c r="S12" s="741"/>
    </row>
    <row r="13" spans="1:19" ht="14.4" customHeight="1" x14ac:dyDescent="0.3">
      <c r="A13" s="736" t="s">
        <v>5245</v>
      </c>
      <c r="B13" s="737" t="s">
        <v>5246</v>
      </c>
      <c r="C13" s="737" t="s">
        <v>566</v>
      </c>
      <c r="D13" s="737" t="s">
        <v>3139</v>
      </c>
      <c r="E13" s="737" t="s">
        <v>5247</v>
      </c>
      <c r="F13" s="737" t="s">
        <v>5316</v>
      </c>
      <c r="G13" s="737" t="s">
        <v>5317</v>
      </c>
      <c r="H13" s="740"/>
      <c r="I13" s="740"/>
      <c r="J13" s="737"/>
      <c r="K13" s="737"/>
      <c r="L13" s="740">
        <v>0.59</v>
      </c>
      <c r="M13" s="740">
        <v>4157.67</v>
      </c>
      <c r="N13" s="737">
        <v>1</v>
      </c>
      <c r="O13" s="737">
        <v>7046.8983050847464</v>
      </c>
      <c r="P13" s="740"/>
      <c r="Q13" s="740"/>
      <c r="R13" s="753"/>
      <c r="S13" s="741"/>
    </row>
    <row r="14" spans="1:19" ht="14.4" customHeight="1" x14ac:dyDescent="0.3">
      <c r="A14" s="736" t="s">
        <v>5245</v>
      </c>
      <c r="B14" s="737" t="s">
        <v>5246</v>
      </c>
      <c r="C14" s="737" t="s">
        <v>566</v>
      </c>
      <c r="D14" s="737" t="s">
        <v>3139</v>
      </c>
      <c r="E14" s="737" t="s">
        <v>5247</v>
      </c>
      <c r="F14" s="737" t="s">
        <v>5322</v>
      </c>
      <c r="G14" s="737" t="s">
        <v>5323</v>
      </c>
      <c r="H14" s="740"/>
      <c r="I14" s="740"/>
      <c r="J14" s="737"/>
      <c r="K14" s="737"/>
      <c r="L14" s="740">
        <v>1</v>
      </c>
      <c r="M14" s="740">
        <v>6187.91</v>
      </c>
      <c r="N14" s="737">
        <v>1</v>
      </c>
      <c r="O14" s="737">
        <v>6187.91</v>
      </c>
      <c r="P14" s="740"/>
      <c r="Q14" s="740"/>
      <c r="R14" s="753"/>
      <c r="S14" s="741"/>
    </row>
    <row r="15" spans="1:19" ht="14.4" customHeight="1" x14ac:dyDescent="0.3">
      <c r="A15" s="736" t="s">
        <v>5245</v>
      </c>
      <c r="B15" s="737" t="s">
        <v>5246</v>
      </c>
      <c r="C15" s="737" t="s">
        <v>566</v>
      </c>
      <c r="D15" s="737" t="s">
        <v>3139</v>
      </c>
      <c r="E15" s="737" t="s">
        <v>5247</v>
      </c>
      <c r="F15" s="737" t="s">
        <v>5339</v>
      </c>
      <c r="G15" s="737" t="s">
        <v>5340</v>
      </c>
      <c r="H15" s="740"/>
      <c r="I15" s="740"/>
      <c r="J15" s="737"/>
      <c r="K15" s="737"/>
      <c r="L15" s="740">
        <v>6.77</v>
      </c>
      <c r="M15" s="740">
        <v>1785.7800000000002</v>
      </c>
      <c r="N15" s="737">
        <v>1</v>
      </c>
      <c r="O15" s="737">
        <v>263.77843426883311</v>
      </c>
      <c r="P15" s="740"/>
      <c r="Q15" s="740"/>
      <c r="R15" s="753"/>
      <c r="S15" s="741"/>
    </row>
    <row r="16" spans="1:19" ht="14.4" customHeight="1" x14ac:dyDescent="0.3">
      <c r="A16" s="736" t="s">
        <v>5245</v>
      </c>
      <c r="B16" s="737" t="s">
        <v>5246</v>
      </c>
      <c r="C16" s="737" t="s">
        <v>566</v>
      </c>
      <c r="D16" s="737" t="s">
        <v>3139</v>
      </c>
      <c r="E16" s="737" t="s">
        <v>5247</v>
      </c>
      <c r="F16" s="737" t="s">
        <v>5356</v>
      </c>
      <c r="G16" s="737" t="s">
        <v>5357</v>
      </c>
      <c r="H16" s="740"/>
      <c r="I16" s="740"/>
      <c r="J16" s="737"/>
      <c r="K16" s="737"/>
      <c r="L16" s="740">
        <v>2</v>
      </c>
      <c r="M16" s="740">
        <v>13423.24</v>
      </c>
      <c r="N16" s="737">
        <v>1</v>
      </c>
      <c r="O16" s="737">
        <v>6711.62</v>
      </c>
      <c r="P16" s="740"/>
      <c r="Q16" s="740"/>
      <c r="R16" s="753"/>
      <c r="S16" s="741"/>
    </row>
    <row r="17" spans="1:19" ht="14.4" customHeight="1" x14ac:dyDescent="0.3">
      <c r="A17" s="736" t="s">
        <v>5245</v>
      </c>
      <c r="B17" s="737" t="s">
        <v>5246</v>
      </c>
      <c r="C17" s="737" t="s">
        <v>566</v>
      </c>
      <c r="D17" s="737" t="s">
        <v>3139</v>
      </c>
      <c r="E17" s="737" t="s">
        <v>5247</v>
      </c>
      <c r="F17" s="737" t="s">
        <v>5358</v>
      </c>
      <c r="G17" s="737" t="s">
        <v>5340</v>
      </c>
      <c r="H17" s="740"/>
      <c r="I17" s="740"/>
      <c r="J17" s="737"/>
      <c r="K17" s="737"/>
      <c r="L17" s="740">
        <v>0.06</v>
      </c>
      <c r="M17" s="740">
        <v>158.27000000000001</v>
      </c>
      <c r="N17" s="737">
        <v>1</v>
      </c>
      <c r="O17" s="737">
        <v>2637.8333333333335</v>
      </c>
      <c r="P17" s="740"/>
      <c r="Q17" s="740"/>
      <c r="R17" s="753"/>
      <c r="S17" s="741"/>
    </row>
    <row r="18" spans="1:19" ht="14.4" customHeight="1" x14ac:dyDescent="0.3">
      <c r="A18" s="736" t="s">
        <v>5245</v>
      </c>
      <c r="B18" s="737" t="s">
        <v>5246</v>
      </c>
      <c r="C18" s="737" t="s">
        <v>566</v>
      </c>
      <c r="D18" s="737" t="s">
        <v>3139</v>
      </c>
      <c r="E18" s="737" t="s">
        <v>5247</v>
      </c>
      <c r="F18" s="737" t="s">
        <v>5359</v>
      </c>
      <c r="G18" s="737" t="s">
        <v>5340</v>
      </c>
      <c r="H18" s="740"/>
      <c r="I18" s="740"/>
      <c r="J18" s="737"/>
      <c r="K18" s="737"/>
      <c r="L18" s="740">
        <v>3.58</v>
      </c>
      <c r="M18" s="740">
        <v>4721.6900000000005</v>
      </c>
      <c r="N18" s="737">
        <v>1</v>
      </c>
      <c r="O18" s="737">
        <v>1318.9078212290503</v>
      </c>
      <c r="P18" s="740"/>
      <c r="Q18" s="740"/>
      <c r="R18" s="753"/>
      <c r="S18" s="741"/>
    </row>
    <row r="19" spans="1:19" ht="14.4" customHeight="1" x14ac:dyDescent="0.3">
      <c r="A19" s="736" t="s">
        <v>5245</v>
      </c>
      <c r="B19" s="737" t="s">
        <v>5246</v>
      </c>
      <c r="C19" s="737" t="s">
        <v>566</v>
      </c>
      <c r="D19" s="737" t="s">
        <v>3139</v>
      </c>
      <c r="E19" s="737" t="s">
        <v>5247</v>
      </c>
      <c r="F19" s="737" t="s">
        <v>5361</v>
      </c>
      <c r="G19" s="737" t="s">
        <v>2919</v>
      </c>
      <c r="H19" s="740">
        <v>0.2</v>
      </c>
      <c r="I19" s="740">
        <v>1339.45</v>
      </c>
      <c r="J19" s="737"/>
      <c r="K19" s="737">
        <v>6697.25</v>
      </c>
      <c r="L19" s="740"/>
      <c r="M19" s="740"/>
      <c r="N19" s="737"/>
      <c r="O19" s="737"/>
      <c r="P19" s="740"/>
      <c r="Q19" s="740"/>
      <c r="R19" s="753"/>
      <c r="S19" s="741"/>
    </row>
    <row r="20" spans="1:19" ht="14.4" customHeight="1" x14ac:dyDescent="0.3">
      <c r="A20" s="736" t="s">
        <v>5245</v>
      </c>
      <c r="B20" s="737" t="s">
        <v>5246</v>
      </c>
      <c r="C20" s="737" t="s">
        <v>566</v>
      </c>
      <c r="D20" s="737" t="s">
        <v>3139</v>
      </c>
      <c r="E20" s="737" t="s">
        <v>5247</v>
      </c>
      <c r="F20" s="737" t="s">
        <v>5362</v>
      </c>
      <c r="G20" s="737" t="s">
        <v>2919</v>
      </c>
      <c r="H20" s="740"/>
      <c r="I20" s="740"/>
      <c r="J20" s="737"/>
      <c r="K20" s="737"/>
      <c r="L20" s="740">
        <v>0.6</v>
      </c>
      <c r="M20" s="740">
        <v>4143.79</v>
      </c>
      <c r="N20" s="737">
        <v>1</v>
      </c>
      <c r="O20" s="737">
        <v>6906.3166666666666</v>
      </c>
      <c r="P20" s="740">
        <v>1.4</v>
      </c>
      <c r="Q20" s="740">
        <v>9424.0299999999988</v>
      </c>
      <c r="R20" s="753">
        <v>2.2742537628596042</v>
      </c>
      <c r="S20" s="741">
        <v>6731.45</v>
      </c>
    </row>
    <row r="21" spans="1:19" ht="14.4" customHeight="1" x14ac:dyDescent="0.3">
      <c r="A21" s="736" t="s">
        <v>5245</v>
      </c>
      <c r="B21" s="737" t="s">
        <v>5246</v>
      </c>
      <c r="C21" s="737" t="s">
        <v>566</v>
      </c>
      <c r="D21" s="737" t="s">
        <v>3139</v>
      </c>
      <c r="E21" s="737" t="s">
        <v>5247</v>
      </c>
      <c r="F21" s="737" t="s">
        <v>5367</v>
      </c>
      <c r="G21" s="737" t="s">
        <v>5368</v>
      </c>
      <c r="H21" s="740"/>
      <c r="I21" s="740"/>
      <c r="J21" s="737"/>
      <c r="K21" s="737"/>
      <c r="L21" s="740">
        <v>5</v>
      </c>
      <c r="M21" s="740">
        <v>18999.400000000001</v>
      </c>
      <c r="N21" s="737">
        <v>1</v>
      </c>
      <c r="O21" s="737">
        <v>3799.88</v>
      </c>
      <c r="P21" s="740"/>
      <c r="Q21" s="740"/>
      <c r="R21" s="753"/>
      <c r="S21" s="741"/>
    </row>
    <row r="22" spans="1:19" ht="14.4" customHeight="1" x14ac:dyDescent="0.3">
      <c r="A22" s="736" t="s">
        <v>5245</v>
      </c>
      <c r="B22" s="737" t="s">
        <v>5246</v>
      </c>
      <c r="C22" s="737" t="s">
        <v>566</v>
      </c>
      <c r="D22" s="737" t="s">
        <v>3139</v>
      </c>
      <c r="E22" s="737" t="s">
        <v>5247</v>
      </c>
      <c r="F22" s="737" t="s">
        <v>5369</v>
      </c>
      <c r="G22" s="737" t="s">
        <v>5368</v>
      </c>
      <c r="H22" s="740"/>
      <c r="I22" s="740"/>
      <c r="J22" s="737"/>
      <c r="K22" s="737"/>
      <c r="L22" s="740">
        <v>1</v>
      </c>
      <c r="M22" s="740">
        <v>7280.72</v>
      </c>
      <c r="N22" s="737">
        <v>1</v>
      </c>
      <c r="O22" s="737">
        <v>7280.72</v>
      </c>
      <c r="P22" s="740"/>
      <c r="Q22" s="740"/>
      <c r="R22" s="753"/>
      <c r="S22" s="741"/>
    </row>
    <row r="23" spans="1:19" ht="14.4" customHeight="1" x14ac:dyDescent="0.3">
      <c r="A23" s="736" t="s">
        <v>5245</v>
      </c>
      <c r="B23" s="737" t="s">
        <v>5246</v>
      </c>
      <c r="C23" s="737" t="s">
        <v>566</v>
      </c>
      <c r="D23" s="737" t="s">
        <v>3139</v>
      </c>
      <c r="E23" s="737" t="s">
        <v>5247</v>
      </c>
      <c r="F23" s="737" t="s">
        <v>5370</v>
      </c>
      <c r="G23" s="737" t="s">
        <v>5371</v>
      </c>
      <c r="H23" s="740"/>
      <c r="I23" s="740"/>
      <c r="J23" s="737"/>
      <c r="K23" s="737"/>
      <c r="L23" s="740">
        <v>2</v>
      </c>
      <c r="M23" s="740">
        <v>108736.98</v>
      </c>
      <c r="N23" s="737">
        <v>1</v>
      </c>
      <c r="O23" s="737">
        <v>54368.49</v>
      </c>
      <c r="P23" s="740"/>
      <c r="Q23" s="740"/>
      <c r="R23" s="753"/>
      <c r="S23" s="741"/>
    </row>
    <row r="24" spans="1:19" ht="14.4" customHeight="1" x14ac:dyDescent="0.3">
      <c r="A24" s="736" t="s">
        <v>5245</v>
      </c>
      <c r="B24" s="737" t="s">
        <v>5246</v>
      </c>
      <c r="C24" s="737" t="s">
        <v>566</v>
      </c>
      <c r="D24" s="737" t="s">
        <v>3139</v>
      </c>
      <c r="E24" s="737" t="s">
        <v>5247</v>
      </c>
      <c r="F24" s="737" t="s">
        <v>5376</v>
      </c>
      <c r="G24" s="737" t="s">
        <v>5377</v>
      </c>
      <c r="H24" s="740"/>
      <c r="I24" s="740"/>
      <c r="J24" s="737"/>
      <c r="K24" s="737"/>
      <c r="L24" s="740">
        <v>1</v>
      </c>
      <c r="M24" s="740">
        <v>89502.83</v>
      </c>
      <c r="N24" s="737">
        <v>1</v>
      </c>
      <c r="O24" s="737">
        <v>89502.83</v>
      </c>
      <c r="P24" s="740"/>
      <c r="Q24" s="740"/>
      <c r="R24" s="753"/>
      <c r="S24" s="741"/>
    </row>
    <row r="25" spans="1:19" ht="14.4" customHeight="1" x14ac:dyDescent="0.3">
      <c r="A25" s="736" t="s">
        <v>5245</v>
      </c>
      <c r="B25" s="737" t="s">
        <v>5246</v>
      </c>
      <c r="C25" s="737" t="s">
        <v>566</v>
      </c>
      <c r="D25" s="737" t="s">
        <v>3139</v>
      </c>
      <c r="E25" s="737" t="s">
        <v>5247</v>
      </c>
      <c r="F25" s="737" t="s">
        <v>5378</v>
      </c>
      <c r="G25" s="737" t="s">
        <v>5379</v>
      </c>
      <c r="H25" s="740"/>
      <c r="I25" s="740"/>
      <c r="J25" s="737"/>
      <c r="K25" s="737"/>
      <c r="L25" s="740">
        <v>0.52</v>
      </c>
      <c r="M25" s="740">
        <v>563.73</v>
      </c>
      <c r="N25" s="737">
        <v>1</v>
      </c>
      <c r="O25" s="737">
        <v>1084.0961538461538</v>
      </c>
      <c r="P25" s="740"/>
      <c r="Q25" s="740"/>
      <c r="R25" s="753"/>
      <c r="S25" s="741"/>
    </row>
    <row r="26" spans="1:19" ht="14.4" customHeight="1" x14ac:dyDescent="0.3">
      <c r="A26" s="736" t="s">
        <v>5245</v>
      </c>
      <c r="B26" s="737" t="s">
        <v>5246</v>
      </c>
      <c r="C26" s="737" t="s">
        <v>566</v>
      </c>
      <c r="D26" s="737" t="s">
        <v>3139</v>
      </c>
      <c r="E26" s="737" t="s">
        <v>5247</v>
      </c>
      <c r="F26" s="737" t="s">
        <v>5401</v>
      </c>
      <c r="G26" s="737" t="s">
        <v>5402</v>
      </c>
      <c r="H26" s="740"/>
      <c r="I26" s="740"/>
      <c r="J26" s="737"/>
      <c r="K26" s="737"/>
      <c r="L26" s="740">
        <v>1</v>
      </c>
      <c r="M26" s="740">
        <v>1749.08</v>
      </c>
      <c r="N26" s="737">
        <v>1</v>
      </c>
      <c r="O26" s="737">
        <v>1749.08</v>
      </c>
      <c r="P26" s="740"/>
      <c r="Q26" s="740"/>
      <c r="R26" s="753"/>
      <c r="S26" s="741"/>
    </row>
    <row r="27" spans="1:19" ht="14.4" customHeight="1" x14ac:dyDescent="0.3">
      <c r="A27" s="736" t="s">
        <v>5245</v>
      </c>
      <c r="B27" s="737" t="s">
        <v>5246</v>
      </c>
      <c r="C27" s="737" t="s">
        <v>566</v>
      </c>
      <c r="D27" s="737" t="s">
        <v>3139</v>
      </c>
      <c r="E27" s="737" t="s">
        <v>5247</v>
      </c>
      <c r="F27" s="737" t="s">
        <v>5415</v>
      </c>
      <c r="G27" s="737" t="s">
        <v>2654</v>
      </c>
      <c r="H27" s="740"/>
      <c r="I27" s="740"/>
      <c r="J27" s="737"/>
      <c r="K27" s="737"/>
      <c r="L27" s="740">
        <v>2</v>
      </c>
      <c r="M27" s="740">
        <v>102714.74</v>
      </c>
      <c r="N27" s="737">
        <v>1</v>
      </c>
      <c r="O27" s="737">
        <v>51357.37</v>
      </c>
      <c r="P27" s="740"/>
      <c r="Q27" s="740"/>
      <c r="R27" s="753"/>
      <c r="S27" s="741"/>
    </row>
    <row r="28" spans="1:19" ht="14.4" customHeight="1" x14ac:dyDescent="0.3">
      <c r="A28" s="736" t="s">
        <v>5245</v>
      </c>
      <c r="B28" s="737" t="s">
        <v>5246</v>
      </c>
      <c r="C28" s="737" t="s">
        <v>566</v>
      </c>
      <c r="D28" s="737" t="s">
        <v>3139</v>
      </c>
      <c r="E28" s="737" t="s">
        <v>5247</v>
      </c>
      <c r="F28" s="737" t="s">
        <v>5417</v>
      </c>
      <c r="G28" s="737" t="s">
        <v>5418</v>
      </c>
      <c r="H28" s="740"/>
      <c r="I28" s="740"/>
      <c r="J28" s="737"/>
      <c r="K28" s="737"/>
      <c r="L28" s="740">
        <v>1.2</v>
      </c>
      <c r="M28" s="740">
        <v>646.26</v>
      </c>
      <c r="N28" s="737">
        <v>1</v>
      </c>
      <c r="O28" s="737">
        <v>538.55000000000007</v>
      </c>
      <c r="P28" s="740"/>
      <c r="Q28" s="740"/>
      <c r="R28" s="753"/>
      <c r="S28" s="741"/>
    </row>
    <row r="29" spans="1:19" ht="14.4" customHeight="1" x14ac:dyDescent="0.3">
      <c r="A29" s="736" t="s">
        <v>5245</v>
      </c>
      <c r="B29" s="737" t="s">
        <v>5246</v>
      </c>
      <c r="C29" s="737" t="s">
        <v>566</v>
      </c>
      <c r="D29" s="737" t="s">
        <v>3139</v>
      </c>
      <c r="E29" s="737" t="s">
        <v>5247</v>
      </c>
      <c r="F29" s="737" t="s">
        <v>5421</v>
      </c>
      <c r="G29" s="737" t="s">
        <v>3556</v>
      </c>
      <c r="H29" s="740"/>
      <c r="I29" s="740"/>
      <c r="J29" s="737"/>
      <c r="K29" s="737"/>
      <c r="L29" s="740">
        <v>1.4</v>
      </c>
      <c r="M29" s="740">
        <v>98.98</v>
      </c>
      <c r="N29" s="737">
        <v>1</v>
      </c>
      <c r="O29" s="737">
        <v>70.7</v>
      </c>
      <c r="P29" s="740"/>
      <c r="Q29" s="740"/>
      <c r="R29" s="753"/>
      <c r="S29" s="741"/>
    </row>
    <row r="30" spans="1:19" ht="14.4" customHeight="1" x14ac:dyDescent="0.3">
      <c r="A30" s="736" t="s">
        <v>5245</v>
      </c>
      <c r="B30" s="737" t="s">
        <v>5246</v>
      </c>
      <c r="C30" s="737" t="s">
        <v>566</v>
      </c>
      <c r="D30" s="737" t="s">
        <v>3139</v>
      </c>
      <c r="E30" s="737" t="s">
        <v>5247</v>
      </c>
      <c r="F30" s="737" t="s">
        <v>5422</v>
      </c>
      <c r="G30" s="737" t="s">
        <v>1322</v>
      </c>
      <c r="H30" s="740"/>
      <c r="I30" s="740"/>
      <c r="J30" s="737"/>
      <c r="K30" s="737"/>
      <c r="L30" s="740">
        <v>1</v>
      </c>
      <c r="M30" s="740">
        <v>148.46</v>
      </c>
      <c r="N30" s="737">
        <v>1</v>
      </c>
      <c r="O30" s="737">
        <v>148.46</v>
      </c>
      <c r="P30" s="740"/>
      <c r="Q30" s="740"/>
      <c r="R30" s="753"/>
      <c r="S30" s="741"/>
    </row>
    <row r="31" spans="1:19" ht="14.4" customHeight="1" x14ac:dyDescent="0.3">
      <c r="A31" s="736" t="s">
        <v>5245</v>
      </c>
      <c r="B31" s="737" t="s">
        <v>5246</v>
      </c>
      <c r="C31" s="737" t="s">
        <v>566</v>
      </c>
      <c r="D31" s="737" t="s">
        <v>3139</v>
      </c>
      <c r="E31" s="737" t="s">
        <v>5247</v>
      </c>
      <c r="F31" s="737" t="s">
        <v>5427</v>
      </c>
      <c r="G31" s="737" t="s">
        <v>3046</v>
      </c>
      <c r="H31" s="740"/>
      <c r="I31" s="740"/>
      <c r="J31" s="737"/>
      <c r="K31" s="737"/>
      <c r="L31" s="740">
        <v>4</v>
      </c>
      <c r="M31" s="740">
        <v>6996.32</v>
      </c>
      <c r="N31" s="737">
        <v>1</v>
      </c>
      <c r="O31" s="737">
        <v>1749.08</v>
      </c>
      <c r="P31" s="740"/>
      <c r="Q31" s="740"/>
      <c r="R31" s="753"/>
      <c r="S31" s="741"/>
    </row>
    <row r="32" spans="1:19" ht="14.4" customHeight="1" x14ac:dyDescent="0.3">
      <c r="A32" s="736" t="s">
        <v>5245</v>
      </c>
      <c r="B32" s="737" t="s">
        <v>5246</v>
      </c>
      <c r="C32" s="737" t="s">
        <v>566</v>
      </c>
      <c r="D32" s="737" t="s">
        <v>3139</v>
      </c>
      <c r="E32" s="737" t="s">
        <v>5247</v>
      </c>
      <c r="F32" s="737" t="s">
        <v>5428</v>
      </c>
      <c r="G32" s="737" t="s">
        <v>2988</v>
      </c>
      <c r="H32" s="740"/>
      <c r="I32" s="740"/>
      <c r="J32" s="737"/>
      <c r="K32" s="737"/>
      <c r="L32" s="740">
        <v>0.05</v>
      </c>
      <c r="M32" s="740">
        <v>14.14</v>
      </c>
      <c r="N32" s="737">
        <v>1</v>
      </c>
      <c r="O32" s="737">
        <v>282.8</v>
      </c>
      <c r="P32" s="740"/>
      <c r="Q32" s="740"/>
      <c r="R32" s="753"/>
      <c r="S32" s="741"/>
    </row>
    <row r="33" spans="1:19" ht="14.4" customHeight="1" x14ac:dyDescent="0.3">
      <c r="A33" s="736" t="s">
        <v>5245</v>
      </c>
      <c r="B33" s="737" t="s">
        <v>5246</v>
      </c>
      <c r="C33" s="737" t="s">
        <v>566</v>
      </c>
      <c r="D33" s="737" t="s">
        <v>3139</v>
      </c>
      <c r="E33" s="737" t="s">
        <v>5460</v>
      </c>
      <c r="F33" s="737" t="s">
        <v>5461</v>
      </c>
      <c r="G33" s="737" t="s">
        <v>5462</v>
      </c>
      <c r="H33" s="740"/>
      <c r="I33" s="740"/>
      <c r="J33" s="737"/>
      <c r="K33" s="737"/>
      <c r="L33" s="740">
        <v>3</v>
      </c>
      <c r="M33" s="740">
        <v>2601</v>
      </c>
      <c r="N33" s="737">
        <v>1</v>
      </c>
      <c r="O33" s="737">
        <v>867</v>
      </c>
      <c r="P33" s="740"/>
      <c r="Q33" s="740"/>
      <c r="R33" s="753"/>
      <c r="S33" s="741"/>
    </row>
    <row r="34" spans="1:19" ht="14.4" customHeight="1" x14ac:dyDescent="0.3">
      <c r="A34" s="736" t="s">
        <v>5245</v>
      </c>
      <c r="B34" s="737" t="s">
        <v>5246</v>
      </c>
      <c r="C34" s="737" t="s">
        <v>566</v>
      </c>
      <c r="D34" s="737" t="s">
        <v>3139</v>
      </c>
      <c r="E34" s="737" t="s">
        <v>5460</v>
      </c>
      <c r="F34" s="737" t="s">
        <v>5463</v>
      </c>
      <c r="G34" s="737" t="s">
        <v>5464</v>
      </c>
      <c r="H34" s="740"/>
      <c r="I34" s="740"/>
      <c r="J34" s="737"/>
      <c r="K34" s="737"/>
      <c r="L34" s="740">
        <v>1</v>
      </c>
      <c r="M34" s="740">
        <v>867</v>
      </c>
      <c r="N34" s="737">
        <v>1</v>
      </c>
      <c r="O34" s="737">
        <v>867</v>
      </c>
      <c r="P34" s="740"/>
      <c r="Q34" s="740"/>
      <c r="R34" s="753"/>
      <c r="S34" s="741"/>
    </row>
    <row r="35" spans="1:19" ht="14.4" customHeight="1" x14ac:dyDescent="0.3">
      <c r="A35" s="736" t="s">
        <v>5245</v>
      </c>
      <c r="B35" s="737" t="s">
        <v>5246</v>
      </c>
      <c r="C35" s="737" t="s">
        <v>566</v>
      </c>
      <c r="D35" s="737" t="s">
        <v>3139</v>
      </c>
      <c r="E35" s="737" t="s">
        <v>5469</v>
      </c>
      <c r="F35" s="737" t="s">
        <v>5472</v>
      </c>
      <c r="G35" s="737" t="s">
        <v>5473</v>
      </c>
      <c r="H35" s="740"/>
      <c r="I35" s="740"/>
      <c r="J35" s="737"/>
      <c r="K35" s="737"/>
      <c r="L35" s="740">
        <v>4</v>
      </c>
      <c r="M35" s="740">
        <v>488</v>
      </c>
      <c r="N35" s="737">
        <v>1</v>
      </c>
      <c r="O35" s="737">
        <v>122</v>
      </c>
      <c r="P35" s="740"/>
      <c r="Q35" s="740"/>
      <c r="R35" s="753"/>
      <c r="S35" s="741"/>
    </row>
    <row r="36" spans="1:19" ht="14.4" customHeight="1" x14ac:dyDescent="0.3">
      <c r="A36" s="736" t="s">
        <v>5245</v>
      </c>
      <c r="B36" s="737" t="s">
        <v>5246</v>
      </c>
      <c r="C36" s="737" t="s">
        <v>566</v>
      </c>
      <c r="D36" s="737" t="s">
        <v>3139</v>
      </c>
      <c r="E36" s="737" t="s">
        <v>5469</v>
      </c>
      <c r="F36" s="737" t="s">
        <v>5474</v>
      </c>
      <c r="G36" s="737" t="s">
        <v>5475</v>
      </c>
      <c r="H36" s="740"/>
      <c r="I36" s="740"/>
      <c r="J36" s="737"/>
      <c r="K36" s="737"/>
      <c r="L36" s="740">
        <v>29</v>
      </c>
      <c r="M36" s="740">
        <v>4234</v>
      </c>
      <c r="N36" s="737">
        <v>1</v>
      </c>
      <c r="O36" s="737">
        <v>146</v>
      </c>
      <c r="P36" s="740"/>
      <c r="Q36" s="740"/>
      <c r="R36" s="753"/>
      <c r="S36" s="741"/>
    </row>
    <row r="37" spans="1:19" ht="14.4" customHeight="1" x14ac:dyDescent="0.3">
      <c r="A37" s="736" t="s">
        <v>5245</v>
      </c>
      <c r="B37" s="737" t="s">
        <v>5246</v>
      </c>
      <c r="C37" s="737" t="s">
        <v>566</v>
      </c>
      <c r="D37" s="737" t="s">
        <v>3139</v>
      </c>
      <c r="E37" s="737" t="s">
        <v>5469</v>
      </c>
      <c r="F37" s="737" t="s">
        <v>5478</v>
      </c>
      <c r="G37" s="737" t="s">
        <v>5479</v>
      </c>
      <c r="H37" s="740">
        <v>6</v>
      </c>
      <c r="I37" s="740">
        <v>210</v>
      </c>
      <c r="J37" s="737">
        <v>4.72972972972973E-2</v>
      </c>
      <c r="K37" s="737">
        <v>35</v>
      </c>
      <c r="L37" s="740">
        <v>120</v>
      </c>
      <c r="M37" s="740">
        <v>4440</v>
      </c>
      <c r="N37" s="737">
        <v>1</v>
      </c>
      <c r="O37" s="737">
        <v>37</v>
      </c>
      <c r="P37" s="740">
        <v>15</v>
      </c>
      <c r="Q37" s="740">
        <v>555</v>
      </c>
      <c r="R37" s="753">
        <v>0.125</v>
      </c>
      <c r="S37" s="741">
        <v>37</v>
      </c>
    </row>
    <row r="38" spans="1:19" ht="14.4" customHeight="1" x14ac:dyDescent="0.3">
      <c r="A38" s="736" t="s">
        <v>5245</v>
      </c>
      <c r="B38" s="737" t="s">
        <v>5246</v>
      </c>
      <c r="C38" s="737" t="s">
        <v>566</v>
      </c>
      <c r="D38" s="737" t="s">
        <v>3139</v>
      </c>
      <c r="E38" s="737" t="s">
        <v>5469</v>
      </c>
      <c r="F38" s="737" t="s">
        <v>5482</v>
      </c>
      <c r="G38" s="737" t="s">
        <v>5483</v>
      </c>
      <c r="H38" s="740"/>
      <c r="I38" s="740"/>
      <c r="J38" s="737"/>
      <c r="K38" s="737"/>
      <c r="L38" s="740">
        <v>43</v>
      </c>
      <c r="M38" s="740">
        <v>7611</v>
      </c>
      <c r="N38" s="737">
        <v>1</v>
      </c>
      <c r="O38" s="737">
        <v>177</v>
      </c>
      <c r="P38" s="740">
        <v>3</v>
      </c>
      <c r="Q38" s="740">
        <v>531</v>
      </c>
      <c r="R38" s="753">
        <v>6.9767441860465115E-2</v>
      </c>
      <c r="S38" s="741">
        <v>177</v>
      </c>
    </row>
    <row r="39" spans="1:19" ht="14.4" customHeight="1" x14ac:dyDescent="0.3">
      <c r="A39" s="736" t="s">
        <v>5245</v>
      </c>
      <c r="B39" s="737" t="s">
        <v>5246</v>
      </c>
      <c r="C39" s="737" t="s">
        <v>566</v>
      </c>
      <c r="D39" s="737" t="s">
        <v>3139</v>
      </c>
      <c r="E39" s="737" t="s">
        <v>5469</v>
      </c>
      <c r="F39" s="737" t="s">
        <v>5484</v>
      </c>
      <c r="G39" s="737" t="s">
        <v>5485</v>
      </c>
      <c r="H39" s="740"/>
      <c r="I39" s="740"/>
      <c r="J39" s="737"/>
      <c r="K39" s="737"/>
      <c r="L39" s="740">
        <v>5</v>
      </c>
      <c r="M39" s="740">
        <v>0</v>
      </c>
      <c r="N39" s="737"/>
      <c r="O39" s="737">
        <v>0</v>
      </c>
      <c r="P39" s="740"/>
      <c r="Q39" s="740"/>
      <c r="R39" s="753"/>
      <c r="S39" s="741"/>
    </row>
    <row r="40" spans="1:19" ht="14.4" customHeight="1" x14ac:dyDescent="0.3">
      <c r="A40" s="736" t="s">
        <v>5245</v>
      </c>
      <c r="B40" s="737" t="s">
        <v>5246</v>
      </c>
      <c r="C40" s="737" t="s">
        <v>566</v>
      </c>
      <c r="D40" s="737" t="s">
        <v>3139</v>
      </c>
      <c r="E40" s="737" t="s">
        <v>5469</v>
      </c>
      <c r="F40" s="737" t="s">
        <v>5486</v>
      </c>
      <c r="G40" s="737" t="s">
        <v>5487</v>
      </c>
      <c r="H40" s="740"/>
      <c r="I40" s="740"/>
      <c r="J40" s="737"/>
      <c r="K40" s="737"/>
      <c r="L40" s="740">
        <v>38</v>
      </c>
      <c r="M40" s="740">
        <v>4180</v>
      </c>
      <c r="N40" s="737">
        <v>1</v>
      </c>
      <c r="O40" s="737">
        <v>110</v>
      </c>
      <c r="P40" s="740"/>
      <c r="Q40" s="740"/>
      <c r="R40" s="753"/>
      <c r="S40" s="741"/>
    </row>
    <row r="41" spans="1:19" ht="14.4" customHeight="1" x14ac:dyDescent="0.3">
      <c r="A41" s="736" t="s">
        <v>5245</v>
      </c>
      <c r="B41" s="737" t="s">
        <v>5246</v>
      </c>
      <c r="C41" s="737" t="s">
        <v>566</v>
      </c>
      <c r="D41" s="737" t="s">
        <v>3139</v>
      </c>
      <c r="E41" s="737" t="s">
        <v>5469</v>
      </c>
      <c r="F41" s="737" t="s">
        <v>5488</v>
      </c>
      <c r="G41" s="737" t="s">
        <v>5489</v>
      </c>
      <c r="H41" s="740"/>
      <c r="I41" s="740"/>
      <c r="J41" s="737"/>
      <c r="K41" s="737"/>
      <c r="L41" s="740"/>
      <c r="M41" s="740"/>
      <c r="N41" s="737"/>
      <c r="O41" s="737"/>
      <c r="P41" s="740">
        <v>3</v>
      </c>
      <c r="Q41" s="740">
        <v>99.99</v>
      </c>
      <c r="R41" s="753"/>
      <c r="S41" s="741">
        <v>33.33</v>
      </c>
    </row>
    <row r="42" spans="1:19" ht="14.4" customHeight="1" x14ac:dyDescent="0.3">
      <c r="A42" s="736" t="s">
        <v>5245</v>
      </c>
      <c r="B42" s="737" t="s">
        <v>5246</v>
      </c>
      <c r="C42" s="737" t="s">
        <v>566</v>
      </c>
      <c r="D42" s="737" t="s">
        <v>3139</v>
      </c>
      <c r="E42" s="737" t="s">
        <v>5469</v>
      </c>
      <c r="F42" s="737" t="s">
        <v>5490</v>
      </c>
      <c r="G42" s="737" t="s">
        <v>5491</v>
      </c>
      <c r="H42" s="740"/>
      <c r="I42" s="740"/>
      <c r="J42" s="737"/>
      <c r="K42" s="737"/>
      <c r="L42" s="740">
        <v>93</v>
      </c>
      <c r="M42" s="740">
        <v>3441</v>
      </c>
      <c r="N42" s="737">
        <v>1</v>
      </c>
      <c r="O42" s="737">
        <v>37</v>
      </c>
      <c r="P42" s="740">
        <v>5</v>
      </c>
      <c r="Q42" s="740">
        <v>185</v>
      </c>
      <c r="R42" s="753">
        <v>5.3763440860215055E-2</v>
      </c>
      <c r="S42" s="741">
        <v>37</v>
      </c>
    </row>
    <row r="43" spans="1:19" ht="14.4" customHeight="1" x14ac:dyDescent="0.3">
      <c r="A43" s="736" t="s">
        <v>5245</v>
      </c>
      <c r="B43" s="737" t="s">
        <v>5246</v>
      </c>
      <c r="C43" s="737" t="s">
        <v>566</v>
      </c>
      <c r="D43" s="737" t="s">
        <v>3139</v>
      </c>
      <c r="E43" s="737" t="s">
        <v>5469</v>
      </c>
      <c r="F43" s="737" t="s">
        <v>5494</v>
      </c>
      <c r="G43" s="737" t="s">
        <v>5495</v>
      </c>
      <c r="H43" s="740">
        <v>1</v>
      </c>
      <c r="I43" s="740">
        <v>31</v>
      </c>
      <c r="J43" s="737">
        <v>5.3819444444444448E-2</v>
      </c>
      <c r="K43" s="737">
        <v>31</v>
      </c>
      <c r="L43" s="740">
        <v>18</v>
      </c>
      <c r="M43" s="740">
        <v>576</v>
      </c>
      <c r="N43" s="737">
        <v>1</v>
      </c>
      <c r="O43" s="737">
        <v>32</v>
      </c>
      <c r="P43" s="740">
        <v>7</v>
      </c>
      <c r="Q43" s="740">
        <v>224</v>
      </c>
      <c r="R43" s="753">
        <v>0.3888888888888889</v>
      </c>
      <c r="S43" s="741">
        <v>32</v>
      </c>
    </row>
    <row r="44" spans="1:19" ht="14.4" customHeight="1" x14ac:dyDescent="0.3">
      <c r="A44" s="736" t="s">
        <v>5245</v>
      </c>
      <c r="B44" s="737" t="s">
        <v>5246</v>
      </c>
      <c r="C44" s="737" t="s">
        <v>566</v>
      </c>
      <c r="D44" s="737" t="s">
        <v>3139</v>
      </c>
      <c r="E44" s="737" t="s">
        <v>5469</v>
      </c>
      <c r="F44" s="737" t="s">
        <v>5498</v>
      </c>
      <c r="G44" s="737" t="s">
        <v>5499</v>
      </c>
      <c r="H44" s="740"/>
      <c r="I44" s="740"/>
      <c r="J44" s="737"/>
      <c r="K44" s="737"/>
      <c r="L44" s="740">
        <v>11</v>
      </c>
      <c r="M44" s="740">
        <v>1441</v>
      </c>
      <c r="N44" s="737">
        <v>1</v>
      </c>
      <c r="O44" s="737">
        <v>131</v>
      </c>
      <c r="P44" s="740"/>
      <c r="Q44" s="740"/>
      <c r="R44" s="753"/>
      <c r="S44" s="741"/>
    </row>
    <row r="45" spans="1:19" ht="14.4" customHeight="1" x14ac:dyDescent="0.3">
      <c r="A45" s="736" t="s">
        <v>5245</v>
      </c>
      <c r="B45" s="737" t="s">
        <v>5246</v>
      </c>
      <c r="C45" s="737" t="s">
        <v>566</v>
      </c>
      <c r="D45" s="737" t="s">
        <v>3139</v>
      </c>
      <c r="E45" s="737" t="s">
        <v>5469</v>
      </c>
      <c r="F45" s="737" t="s">
        <v>5501</v>
      </c>
      <c r="G45" s="737" t="s">
        <v>5502</v>
      </c>
      <c r="H45" s="740">
        <v>2</v>
      </c>
      <c r="I45" s="740">
        <v>662</v>
      </c>
      <c r="J45" s="737"/>
      <c r="K45" s="737">
        <v>331</v>
      </c>
      <c r="L45" s="740"/>
      <c r="M45" s="740"/>
      <c r="N45" s="737"/>
      <c r="O45" s="737"/>
      <c r="P45" s="740"/>
      <c r="Q45" s="740"/>
      <c r="R45" s="753"/>
      <c r="S45" s="741"/>
    </row>
    <row r="46" spans="1:19" ht="14.4" customHeight="1" x14ac:dyDescent="0.3">
      <c r="A46" s="736" t="s">
        <v>5245</v>
      </c>
      <c r="B46" s="737" t="s">
        <v>5246</v>
      </c>
      <c r="C46" s="737" t="s">
        <v>566</v>
      </c>
      <c r="D46" s="737" t="s">
        <v>3139</v>
      </c>
      <c r="E46" s="737" t="s">
        <v>5469</v>
      </c>
      <c r="F46" s="737" t="s">
        <v>5503</v>
      </c>
      <c r="G46" s="737" t="s">
        <v>5504</v>
      </c>
      <c r="H46" s="740"/>
      <c r="I46" s="740"/>
      <c r="J46" s="737"/>
      <c r="K46" s="737"/>
      <c r="L46" s="740"/>
      <c r="M46" s="740"/>
      <c r="N46" s="737"/>
      <c r="O46" s="737"/>
      <c r="P46" s="740">
        <v>1</v>
      </c>
      <c r="Q46" s="740">
        <v>59</v>
      </c>
      <c r="R46" s="753"/>
      <c r="S46" s="741">
        <v>59</v>
      </c>
    </row>
    <row r="47" spans="1:19" ht="14.4" customHeight="1" x14ac:dyDescent="0.3">
      <c r="A47" s="736" t="s">
        <v>5245</v>
      </c>
      <c r="B47" s="737" t="s">
        <v>5246</v>
      </c>
      <c r="C47" s="737" t="s">
        <v>566</v>
      </c>
      <c r="D47" s="737" t="s">
        <v>3140</v>
      </c>
      <c r="E47" s="737" t="s">
        <v>5247</v>
      </c>
      <c r="F47" s="737" t="s">
        <v>5319</v>
      </c>
      <c r="G47" s="737" t="s">
        <v>5320</v>
      </c>
      <c r="H47" s="740"/>
      <c r="I47" s="740"/>
      <c r="J47" s="737"/>
      <c r="K47" s="737"/>
      <c r="L47" s="740">
        <v>0.17</v>
      </c>
      <c r="M47" s="740">
        <v>112.4</v>
      </c>
      <c r="N47" s="737">
        <v>1</v>
      </c>
      <c r="O47" s="737">
        <v>661.17647058823525</v>
      </c>
      <c r="P47" s="740"/>
      <c r="Q47" s="740"/>
      <c r="R47" s="753"/>
      <c r="S47" s="741"/>
    </row>
    <row r="48" spans="1:19" ht="14.4" customHeight="1" x14ac:dyDescent="0.3">
      <c r="A48" s="736" t="s">
        <v>5245</v>
      </c>
      <c r="B48" s="737" t="s">
        <v>5246</v>
      </c>
      <c r="C48" s="737" t="s">
        <v>566</v>
      </c>
      <c r="D48" s="737" t="s">
        <v>3140</v>
      </c>
      <c r="E48" s="737" t="s">
        <v>5247</v>
      </c>
      <c r="F48" s="737" t="s">
        <v>5321</v>
      </c>
      <c r="G48" s="737" t="s">
        <v>5320</v>
      </c>
      <c r="H48" s="740"/>
      <c r="I48" s="740"/>
      <c r="J48" s="737"/>
      <c r="K48" s="737"/>
      <c r="L48" s="740">
        <v>0.49</v>
      </c>
      <c r="M48" s="740">
        <v>107.99</v>
      </c>
      <c r="N48" s="737">
        <v>1</v>
      </c>
      <c r="O48" s="737">
        <v>220.38775510204081</v>
      </c>
      <c r="P48" s="740">
        <v>0.5</v>
      </c>
      <c r="Q48" s="740">
        <v>82.96</v>
      </c>
      <c r="R48" s="753">
        <v>0.76821927956292246</v>
      </c>
      <c r="S48" s="741">
        <v>165.92</v>
      </c>
    </row>
    <row r="49" spans="1:19" ht="14.4" customHeight="1" x14ac:dyDescent="0.3">
      <c r="A49" s="736" t="s">
        <v>5245</v>
      </c>
      <c r="B49" s="737" t="s">
        <v>5246</v>
      </c>
      <c r="C49" s="737" t="s">
        <v>566</v>
      </c>
      <c r="D49" s="737" t="s">
        <v>5233</v>
      </c>
      <c r="E49" s="737" t="s">
        <v>5247</v>
      </c>
      <c r="F49" s="737" t="s">
        <v>5248</v>
      </c>
      <c r="G49" s="737" t="s">
        <v>5249</v>
      </c>
      <c r="H49" s="740"/>
      <c r="I49" s="740"/>
      <c r="J49" s="737"/>
      <c r="K49" s="737"/>
      <c r="L49" s="740"/>
      <c r="M49" s="740"/>
      <c r="N49" s="737"/>
      <c r="O49" s="737"/>
      <c r="P49" s="740">
        <v>0.4</v>
      </c>
      <c r="Q49" s="740">
        <v>21.64</v>
      </c>
      <c r="R49" s="753"/>
      <c r="S49" s="741">
        <v>54.1</v>
      </c>
    </row>
    <row r="50" spans="1:19" ht="14.4" customHeight="1" x14ac:dyDescent="0.3">
      <c r="A50" s="736" t="s">
        <v>5245</v>
      </c>
      <c r="B50" s="737" t="s">
        <v>5246</v>
      </c>
      <c r="C50" s="737" t="s">
        <v>566</v>
      </c>
      <c r="D50" s="737" t="s">
        <v>5233</v>
      </c>
      <c r="E50" s="737" t="s">
        <v>5247</v>
      </c>
      <c r="F50" s="737" t="s">
        <v>5257</v>
      </c>
      <c r="G50" s="737" t="s">
        <v>5258</v>
      </c>
      <c r="H50" s="740">
        <v>0.7</v>
      </c>
      <c r="I50" s="740">
        <v>132.09</v>
      </c>
      <c r="J50" s="737">
        <v>3.5</v>
      </c>
      <c r="K50" s="737">
        <v>188.70000000000002</v>
      </c>
      <c r="L50" s="740">
        <v>0.2</v>
      </c>
      <c r="M50" s="740">
        <v>37.74</v>
      </c>
      <c r="N50" s="737">
        <v>1</v>
      </c>
      <c r="O50" s="737">
        <v>188.7</v>
      </c>
      <c r="P50" s="740">
        <v>0.4</v>
      </c>
      <c r="Q50" s="740">
        <v>82.16</v>
      </c>
      <c r="R50" s="753">
        <v>2.1770005299417061</v>
      </c>
      <c r="S50" s="741">
        <v>205.39999999999998</v>
      </c>
    </row>
    <row r="51" spans="1:19" ht="14.4" customHeight="1" x14ac:dyDescent="0.3">
      <c r="A51" s="736" t="s">
        <v>5245</v>
      </c>
      <c r="B51" s="737" t="s">
        <v>5246</v>
      </c>
      <c r="C51" s="737" t="s">
        <v>566</v>
      </c>
      <c r="D51" s="737" t="s">
        <v>5233</v>
      </c>
      <c r="E51" s="737" t="s">
        <v>5247</v>
      </c>
      <c r="F51" s="737" t="s">
        <v>5263</v>
      </c>
      <c r="G51" s="737" t="s">
        <v>1315</v>
      </c>
      <c r="H51" s="740"/>
      <c r="I51" s="740"/>
      <c r="J51" s="737"/>
      <c r="K51" s="737"/>
      <c r="L51" s="740"/>
      <c r="M51" s="740"/>
      <c r="N51" s="737"/>
      <c r="O51" s="737"/>
      <c r="P51" s="740">
        <v>0.65</v>
      </c>
      <c r="Q51" s="740">
        <v>237.76999999999998</v>
      </c>
      <c r="R51" s="753"/>
      <c r="S51" s="741">
        <v>365.79999999999995</v>
      </c>
    </row>
    <row r="52" spans="1:19" ht="14.4" customHeight="1" x14ac:dyDescent="0.3">
      <c r="A52" s="736" t="s">
        <v>5245</v>
      </c>
      <c r="B52" s="737" t="s">
        <v>5246</v>
      </c>
      <c r="C52" s="737" t="s">
        <v>566</v>
      </c>
      <c r="D52" s="737" t="s">
        <v>5233</v>
      </c>
      <c r="E52" s="737" t="s">
        <v>5247</v>
      </c>
      <c r="F52" s="737" t="s">
        <v>5264</v>
      </c>
      <c r="G52" s="737" t="s">
        <v>5265</v>
      </c>
      <c r="H52" s="740">
        <v>1</v>
      </c>
      <c r="I52" s="740">
        <v>28623.43</v>
      </c>
      <c r="J52" s="737"/>
      <c r="K52" s="737">
        <v>28623.43</v>
      </c>
      <c r="L52" s="740"/>
      <c r="M52" s="740"/>
      <c r="N52" s="737"/>
      <c r="O52" s="737"/>
      <c r="P52" s="740"/>
      <c r="Q52" s="740"/>
      <c r="R52" s="753"/>
      <c r="S52" s="741"/>
    </row>
    <row r="53" spans="1:19" ht="14.4" customHeight="1" x14ac:dyDescent="0.3">
      <c r="A53" s="736" t="s">
        <v>5245</v>
      </c>
      <c r="B53" s="737" t="s">
        <v>5246</v>
      </c>
      <c r="C53" s="737" t="s">
        <v>566</v>
      </c>
      <c r="D53" s="737" t="s">
        <v>5233</v>
      </c>
      <c r="E53" s="737" t="s">
        <v>5247</v>
      </c>
      <c r="F53" s="737" t="s">
        <v>5266</v>
      </c>
      <c r="G53" s="737" t="s">
        <v>3074</v>
      </c>
      <c r="H53" s="740">
        <v>1</v>
      </c>
      <c r="I53" s="740">
        <v>28624.1</v>
      </c>
      <c r="J53" s="737"/>
      <c r="K53" s="737">
        <v>28624.1</v>
      </c>
      <c r="L53" s="740"/>
      <c r="M53" s="740"/>
      <c r="N53" s="737"/>
      <c r="O53" s="737"/>
      <c r="P53" s="740"/>
      <c r="Q53" s="740"/>
      <c r="R53" s="753"/>
      <c r="S53" s="741"/>
    </row>
    <row r="54" spans="1:19" ht="14.4" customHeight="1" x14ac:dyDescent="0.3">
      <c r="A54" s="736" t="s">
        <v>5245</v>
      </c>
      <c r="B54" s="737" t="s">
        <v>5246</v>
      </c>
      <c r="C54" s="737" t="s">
        <v>566</v>
      </c>
      <c r="D54" s="737" t="s">
        <v>5233</v>
      </c>
      <c r="E54" s="737" t="s">
        <v>5247</v>
      </c>
      <c r="F54" s="737" t="s">
        <v>5270</v>
      </c>
      <c r="G54" s="737" t="s">
        <v>3090</v>
      </c>
      <c r="H54" s="740">
        <v>108.43999999999998</v>
      </c>
      <c r="I54" s="740">
        <v>1619711.7</v>
      </c>
      <c r="J54" s="737">
        <v>0.67791950789216993</v>
      </c>
      <c r="K54" s="737">
        <v>14936.478236812985</v>
      </c>
      <c r="L54" s="740">
        <v>159.95999999999998</v>
      </c>
      <c r="M54" s="740">
        <v>2389238.96</v>
      </c>
      <c r="N54" s="737">
        <v>1</v>
      </c>
      <c r="O54" s="737">
        <v>14936.477619404854</v>
      </c>
      <c r="P54" s="740">
        <v>152.57</v>
      </c>
      <c r="Q54" s="740">
        <v>2156354.0300000003</v>
      </c>
      <c r="R54" s="753">
        <v>0.9025275688623462</v>
      </c>
      <c r="S54" s="741">
        <v>14133.538900176971</v>
      </c>
    </row>
    <row r="55" spans="1:19" ht="14.4" customHeight="1" x14ac:dyDescent="0.3">
      <c r="A55" s="736" t="s">
        <v>5245</v>
      </c>
      <c r="B55" s="737" t="s">
        <v>5246</v>
      </c>
      <c r="C55" s="737" t="s">
        <v>566</v>
      </c>
      <c r="D55" s="737" t="s">
        <v>5233</v>
      </c>
      <c r="E55" s="737" t="s">
        <v>5247</v>
      </c>
      <c r="F55" s="737" t="s">
        <v>5271</v>
      </c>
      <c r="G55" s="737" t="s">
        <v>5272</v>
      </c>
      <c r="H55" s="740">
        <v>7</v>
      </c>
      <c r="I55" s="740">
        <v>225719.27</v>
      </c>
      <c r="J55" s="737">
        <v>3.4999999999999996</v>
      </c>
      <c r="K55" s="737">
        <v>32245.609999999997</v>
      </c>
      <c r="L55" s="740">
        <v>2</v>
      </c>
      <c r="M55" s="740">
        <v>64491.22</v>
      </c>
      <c r="N55" s="737">
        <v>1</v>
      </c>
      <c r="O55" s="737">
        <v>32245.61</v>
      </c>
      <c r="P55" s="740">
        <v>3</v>
      </c>
      <c r="Q55" s="740">
        <v>85634.94</v>
      </c>
      <c r="R55" s="753">
        <v>1.327854241244002</v>
      </c>
      <c r="S55" s="741">
        <v>28544.98</v>
      </c>
    </row>
    <row r="56" spans="1:19" ht="14.4" customHeight="1" x14ac:dyDescent="0.3">
      <c r="A56" s="736" t="s">
        <v>5245</v>
      </c>
      <c r="B56" s="737" t="s">
        <v>5246</v>
      </c>
      <c r="C56" s="737" t="s">
        <v>566</v>
      </c>
      <c r="D56" s="737" t="s">
        <v>5233</v>
      </c>
      <c r="E56" s="737" t="s">
        <v>5247</v>
      </c>
      <c r="F56" s="737" t="s">
        <v>5273</v>
      </c>
      <c r="G56" s="737" t="s">
        <v>5272</v>
      </c>
      <c r="H56" s="740">
        <v>7</v>
      </c>
      <c r="I56" s="740">
        <v>451438.54000000004</v>
      </c>
      <c r="J56" s="737">
        <v>3.5000000000000004</v>
      </c>
      <c r="K56" s="737">
        <v>64491.220000000008</v>
      </c>
      <c r="L56" s="740">
        <v>2</v>
      </c>
      <c r="M56" s="740">
        <v>128982.44</v>
      </c>
      <c r="N56" s="737">
        <v>1</v>
      </c>
      <c r="O56" s="737">
        <v>64491.22</v>
      </c>
      <c r="P56" s="740">
        <v>3</v>
      </c>
      <c r="Q56" s="740">
        <v>173543.2</v>
      </c>
      <c r="R56" s="753">
        <v>1.3454792760937071</v>
      </c>
      <c r="S56" s="741">
        <v>57847.733333333337</v>
      </c>
    </row>
    <row r="57" spans="1:19" ht="14.4" customHeight="1" x14ac:dyDescent="0.3">
      <c r="A57" s="736" t="s">
        <v>5245</v>
      </c>
      <c r="B57" s="737" t="s">
        <v>5246</v>
      </c>
      <c r="C57" s="737" t="s">
        <v>566</v>
      </c>
      <c r="D57" s="737" t="s">
        <v>5233</v>
      </c>
      <c r="E57" s="737" t="s">
        <v>5247</v>
      </c>
      <c r="F57" s="737" t="s">
        <v>5274</v>
      </c>
      <c r="G57" s="737" t="s">
        <v>5272</v>
      </c>
      <c r="H57" s="740">
        <v>3</v>
      </c>
      <c r="I57" s="740">
        <v>386946.81</v>
      </c>
      <c r="J57" s="737">
        <v>0.77638840438758672</v>
      </c>
      <c r="K57" s="737">
        <v>128982.27</v>
      </c>
      <c r="L57" s="740">
        <v>4</v>
      </c>
      <c r="M57" s="740">
        <v>498393.34</v>
      </c>
      <c r="N57" s="737">
        <v>1</v>
      </c>
      <c r="O57" s="737">
        <v>124598.33500000001</v>
      </c>
      <c r="P57" s="740">
        <v>12</v>
      </c>
      <c r="Q57" s="740">
        <v>1337360.71</v>
      </c>
      <c r="R57" s="753">
        <v>2.6833438625002493</v>
      </c>
      <c r="S57" s="741">
        <v>111446.72583333333</v>
      </c>
    </row>
    <row r="58" spans="1:19" ht="14.4" customHeight="1" x14ac:dyDescent="0.3">
      <c r="A58" s="736" t="s">
        <v>5245</v>
      </c>
      <c r="B58" s="737" t="s">
        <v>5246</v>
      </c>
      <c r="C58" s="737" t="s">
        <v>566</v>
      </c>
      <c r="D58" s="737" t="s">
        <v>5233</v>
      </c>
      <c r="E58" s="737" t="s">
        <v>5247</v>
      </c>
      <c r="F58" s="737" t="s">
        <v>5275</v>
      </c>
      <c r="G58" s="737" t="s">
        <v>5276</v>
      </c>
      <c r="H58" s="740">
        <v>3</v>
      </c>
      <c r="I58" s="740">
        <v>273976.17</v>
      </c>
      <c r="J58" s="737">
        <v>1.7291866397731614</v>
      </c>
      <c r="K58" s="737">
        <v>91325.39</v>
      </c>
      <c r="L58" s="740">
        <v>2</v>
      </c>
      <c r="M58" s="740">
        <v>158442.22</v>
      </c>
      <c r="N58" s="737">
        <v>1</v>
      </c>
      <c r="O58" s="737">
        <v>79221.11</v>
      </c>
      <c r="P58" s="740">
        <v>2</v>
      </c>
      <c r="Q58" s="740">
        <v>157653.98000000001</v>
      </c>
      <c r="R58" s="753">
        <v>0.99502506339535013</v>
      </c>
      <c r="S58" s="741">
        <v>78826.990000000005</v>
      </c>
    </row>
    <row r="59" spans="1:19" ht="14.4" customHeight="1" x14ac:dyDescent="0.3">
      <c r="A59" s="736" t="s">
        <v>5245</v>
      </c>
      <c r="B59" s="737" t="s">
        <v>5246</v>
      </c>
      <c r="C59" s="737" t="s">
        <v>566</v>
      </c>
      <c r="D59" s="737" t="s">
        <v>5233</v>
      </c>
      <c r="E59" s="737" t="s">
        <v>5247</v>
      </c>
      <c r="F59" s="737" t="s">
        <v>5279</v>
      </c>
      <c r="G59" s="737" t="s">
        <v>5280</v>
      </c>
      <c r="H59" s="740">
        <v>8</v>
      </c>
      <c r="I59" s="740">
        <v>452193.52</v>
      </c>
      <c r="J59" s="737">
        <v>1</v>
      </c>
      <c r="K59" s="737">
        <v>56524.19</v>
      </c>
      <c r="L59" s="740">
        <v>8</v>
      </c>
      <c r="M59" s="740">
        <v>452193.52</v>
      </c>
      <c r="N59" s="737">
        <v>1</v>
      </c>
      <c r="O59" s="737">
        <v>56524.19</v>
      </c>
      <c r="P59" s="740">
        <v>16</v>
      </c>
      <c r="Q59" s="740">
        <v>889987.40999999992</v>
      </c>
      <c r="R59" s="753">
        <v>1.9681560452259463</v>
      </c>
      <c r="S59" s="741">
        <v>55624.213124999995</v>
      </c>
    </row>
    <row r="60" spans="1:19" ht="14.4" customHeight="1" x14ac:dyDescent="0.3">
      <c r="A60" s="736" t="s">
        <v>5245</v>
      </c>
      <c r="B60" s="737" t="s">
        <v>5246</v>
      </c>
      <c r="C60" s="737" t="s">
        <v>566</v>
      </c>
      <c r="D60" s="737" t="s">
        <v>5233</v>
      </c>
      <c r="E60" s="737" t="s">
        <v>5247</v>
      </c>
      <c r="F60" s="737" t="s">
        <v>5281</v>
      </c>
      <c r="G60" s="737" t="s">
        <v>5282</v>
      </c>
      <c r="H60" s="740">
        <v>2</v>
      </c>
      <c r="I60" s="740">
        <v>21271.94</v>
      </c>
      <c r="J60" s="737"/>
      <c r="K60" s="737">
        <v>10635.97</v>
      </c>
      <c r="L60" s="740"/>
      <c r="M60" s="740"/>
      <c r="N60" s="737"/>
      <c r="O60" s="737"/>
      <c r="P60" s="740">
        <v>2</v>
      </c>
      <c r="Q60" s="740">
        <v>16589.14</v>
      </c>
      <c r="R60" s="753"/>
      <c r="S60" s="741">
        <v>8294.57</v>
      </c>
    </row>
    <row r="61" spans="1:19" ht="14.4" customHeight="1" x14ac:dyDescent="0.3">
      <c r="A61" s="736" t="s">
        <v>5245</v>
      </c>
      <c r="B61" s="737" t="s">
        <v>5246</v>
      </c>
      <c r="C61" s="737" t="s">
        <v>566</v>
      </c>
      <c r="D61" s="737" t="s">
        <v>5233</v>
      </c>
      <c r="E61" s="737" t="s">
        <v>5247</v>
      </c>
      <c r="F61" s="737" t="s">
        <v>5283</v>
      </c>
      <c r="G61" s="737" t="s">
        <v>2298</v>
      </c>
      <c r="H61" s="740">
        <v>2</v>
      </c>
      <c r="I61" s="740">
        <v>47283.5</v>
      </c>
      <c r="J61" s="737">
        <v>0.1339983444154344</v>
      </c>
      <c r="K61" s="737">
        <v>23641.75</v>
      </c>
      <c r="L61" s="740">
        <v>15</v>
      </c>
      <c r="M61" s="740">
        <v>352866.3</v>
      </c>
      <c r="N61" s="737">
        <v>1</v>
      </c>
      <c r="O61" s="737">
        <v>23524.42</v>
      </c>
      <c r="P61" s="740">
        <v>3</v>
      </c>
      <c r="Q61" s="740">
        <v>68006.94</v>
      </c>
      <c r="R61" s="753">
        <v>0.19272721707910334</v>
      </c>
      <c r="S61" s="741">
        <v>22668.98</v>
      </c>
    </row>
    <row r="62" spans="1:19" ht="14.4" customHeight="1" x14ac:dyDescent="0.3">
      <c r="A62" s="736" t="s">
        <v>5245</v>
      </c>
      <c r="B62" s="737" t="s">
        <v>5246</v>
      </c>
      <c r="C62" s="737" t="s">
        <v>566</v>
      </c>
      <c r="D62" s="737" t="s">
        <v>5233</v>
      </c>
      <c r="E62" s="737" t="s">
        <v>5247</v>
      </c>
      <c r="F62" s="737" t="s">
        <v>5284</v>
      </c>
      <c r="G62" s="737" t="s">
        <v>5285</v>
      </c>
      <c r="H62" s="740"/>
      <c r="I62" s="740"/>
      <c r="J62" s="737"/>
      <c r="K62" s="737"/>
      <c r="L62" s="740"/>
      <c r="M62" s="740"/>
      <c r="N62" s="737"/>
      <c r="O62" s="737"/>
      <c r="P62" s="740">
        <v>2</v>
      </c>
      <c r="Q62" s="740">
        <v>33636</v>
      </c>
      <c r="R62" s="753"/>
      <c r="S62" s="741">
        <v>16818</v>
      </c>
    </row>
    <row r="63" spans="1:19" ht="14.4" customHeight="1" x14ac:dyDescent="0.3">
      <c r="A63" s="736" t="s">
        <v>5245</v>
      </c>
      <c r="B63" s="737" t="s">
        <v>5246</v>
      </c>
      <c r="C63" s="737" t="s">
        <v>566</v>
      </c>
      <c r="D63" s="737" t="s">
        <v>5233</v>
      </c>
      <c r="E63" s="737" t="s">
        <v>5247</v>
      </c>
      <c r="F63" s="737" t="s">
        <v>5286</v>
      </c>
      <c r="G63" s="737" t="s">
        <v>5280</v>
      </c>
      <c r="H63" s="740"/>
      <c r="I63" s="740"/>
      <c r="J63" s="737"/>
      <c r="K63" s="737"/>
      <c r="L63" s="740">
        <v>1</v>
      </c>
      <c r="M63" s="740">
        <v>169572.58</v>
      </c>
      <c r="N63" s="737">
        <v>1</v>
      </c>
      <c r="O63" s="737">
        <v>169572.58</v>
      </c>
      <c r="P63" s="740">
        <v>5</v>
      </c>
      <c r="Q63" s="740">
        <v>843644.91999999993</v>
      </c>
      <c r="R63" s="753">
        <v>4.9751258133832721</v>
      </c>
      <c r="S63" s="741">
        <v>168728.984</v>
      </c>
    </row>
    <row r="64" spans="1:19" ht="14.4" customHeight="1" x14ac:dyDescent="0.3">
      <c r="A64" s="736" t="s">
        <v>5245</v>
      </c>
      <c r="B64" s="737" t="s">
        <v>5246</v>
      </c>
      <c r="C64" s="737" t="s">
        <v>566</v>
      </c>
      <c r="D64" s="737" t="s">
        <v>5233</v>
      </c>
      <c r="E64" s="737" t="s">
        <v>5247</v>
      </c>
      <c r="F64" s="737" t="s">
        <v>5287</v>
      </c>
      <c r="G64" s="737" t="s">
        <v>2669</v>
      </c>
      <c r="H64" s="740">
        <v>36.620000000000005</v>
      </c>
      <c r="I64" s="740">
        <v>284742.76</v>
      </c>
      <c r="J64" s="737"/>
      <c r="K64" s="737">
        <v>7775.6078645548878</v>
      </c>
      <c r="L64" s="740"/>
      <c r="M64" s="740"/>
      <c r="N64" s="737"/>
      <c r="O64" s="737"/>
      <c r="P64" s="740"/>
      <c r="Q64" s="740"/>
      <c r="R64" s="753"/>
      <c r="S64" s="741"/>
    </row>
    <row r="65" spans="1:19" ht="14.4" customHeight="1" x14ac:dyDescent="0.3">
      <c r="A65" s="736" t="s">
        <v>5245</v>
      </c>
      <c r="B65" s="737" t="s">
        <v>5246</v>
      </c>
      <c r="C65" s="737" t="s">
        <v>566</v>
      </c>
      <c r="D65" s="737" t="s">
        <v>5233</v>
      </c>
      <c r="E65" s="737" t="s">
        <v>5247</v>
      </c>
      <c r="F65" s="737" t="s">
        <v>5288</v>
      </c>
      <c r="G65" s="737" t="s">
        <v>2669</v>
      </c>
      <c r="H65" s="740">
        <v>19.11</v>
      </c>
      <c r="I65" s="740">
        <v>594367.35</v>
      </c>
      <c r="J65" s="737"/>
      <c r="K65" s="737">
        <v>31102.425431711144</v>
      </c>
      <c r="L65" s="740"/>
      <c r="M65" s="740"/>
      <c r="N65" s="737"/>
      <c r="O65" s="737"/>
      <c r="P65" s="740"/>
      <c r="Q65" s="740"/>
      <c r="R65" s="753"/>
      <c r="S65" s="741"/>
    </row>
    <row r="66" spans="1:19" ht="14.4" customHeight="1" x14ac:dyDescent="0.3">
      <c r="A66" s="736" t="s">
        <v>5245</v>
      </c>
      <c r="B66" s="737" t="s">
        <v>5246</v>
      </c>
      <c r="C66" s="737" t="s">
        <v>566</v>
      </c>
      <c r="D66" s="737" t="s">
        <v>5233</v>
      </c>
      <c r="E66" s="737" t="s">
        <v>5247</v>
      </c>
      <c r="F66" s="737" t="s">
        <v>5289</v>
      </c>
      <c r="G66" s="737" t="s">
        <v>3094</v>
      </c>
      <c r="H66" s="740">
        <v>370.61</v>
      </c>
      <c r="I66" s="740">
        <v>2178953.06</v>
      </c>
      <c r="J66" s="737">
        <v>1.1577884141097841</v>
      </c>
      <c r="K66" s="737">
        <v>5879.3693100563933</v>
      </c>
      <c r="L66" s="740">
        <v>322.99000000000007</v>
      </c>
      <c r="M66" s="740">
        <v>1881995.9100000001</v>
      </c>
      <c r="N66" s="737">
        <v>1</v>
      </c>
      <c r="O66" s="737">
        <v>5826.7931205300465</v>
      </c>
      <c r="P66" s="740">
        <v>514.63</v>
      </c>
      <c r="Q66" s="740">
        <v>2564401.2900000005</v>
      </c>
      <c r="R66" s="753">
        <v>1.3625966328481556</v>
      </c>
      <c r="S66" s="741">
        <v>4983.0000000000009</v>
      </c>
    </row>
    <row r="67" spans="1:19" ht="14.4" customHeight="1" x14ac:dyDescent="0.3">
      <c r="A67" s="736" t="s">
        <v>5245</v>
      </c>
      <c r="B67" s="737" t="s">
        <v>5246</v>
      </c>
      <c r="C67" s="737" t="s">
        <v>566</v>
      </c>
      <c r="D67" s="737" t="s">
        <v>5233</v>
      </c>
      <c r="E67" s="737" t="s">
        <v>5247</v>
      </c>
      <c r="F67" s="737" t="s">
        <v>5290</v>
      </c>
      <c r="G67" s="737" t="s">
        <v>3100</v>
      </c>
      <c r="H67" s="740">
        <v>84.37</v>
      </c>
      <c r="I67" s="740">
        <v>984841.7</v>
      </c>
      <c r="J67" s="737">
        <v>0.65494493445118718</v>
      </c>
      <c r="K67" s="737">
        <v>11672.88965272016</v>
      </c>
      <c r="L67" s="740">
        <v>128.82</v>
      </c>
      <c r="M67" s="740">
        <v>1503701.53</v>
      </c>
      <c r="N67" s="737">
        <v>1</v>
      </c>
      <c r="O67" s="737">
        <v>11672.888759509393</v>
      </c>
      <c r="P67" s="740">
        <v>140.85999999999999</v>
      </c>
      <c r="Q67" s="740">
        <v>1484287.04</v>
      </c>
      <c r="R67" s="753">
        <v>0.98708886729669021</v>
      </c>
      <c r="S67" s="741">
        <v>10537.321027971037</v>
      </c>
    </row>
    <row r="68" spans="1:19" ht="14.4" customHeight="1" x14ac:dyDescent="0.3">
      <c r="A68" s="736" t="s">
        <v>5245</v>
      </c>
      <c r="B68" s="737" t="s">
        <v>5246</v>
      </c>
      <c r="C68" s="737" t="s">
        <v>566</v>
      </c>
      <c r="D68" s="737" t="s">
        <v>5233</v>
      </c>
      <c r="E68" s="737" t="s">
        <v>5247</v>
      </c>
      <c r="F68" s="737" t="s">
        <v>5293</v>
      </c>
      <c r="G68" s="737" t="s">
        <v>1238</v>
      </c>
      <c r="H68" s="740">
        <v>0.36</v>
      </c>
      <c r="I68" s="740">
        <v>38.08</v>
      </c>
      <c r="J68" s="737">
        <v>0.5</v>
      </c>
      <c r="K68" s="737">
        <v>105.77777777777777</v>
      </c>
      <c r="L68" s="740">
        <v>0.72</v>
      </c>
      <c r="M68" s="740">
        <v>76.16</v>
      </c>
      <c r="N68" s="737">
        <v>1</v>
      </c>
      <c r="O68" s="737">
        <v>105.77777777777777</v>
      </c>
      <c r="P68" s="740"/>
      <c r="Q68" s="740"/>
      <c r="R68" s="753"/>
      <c r="S68" s="741"/>
    </row>
    <row r="69" spans="1:19" ht="14.4" customHeight="1" x14ac:dyDescent="0.3">
      <c r="A69" s="736" t="s">
        <v>5245</v>
      </c>
      <c r="B69" s="737" t="s">
        <v>5246</v>
      </c>
      <c r="C69" s="737" t="s">
        <v>566</v>
      </c>
      <c r="D69" s="737" t="s">
        <v>5233</v>
      </c>
      <c r="E69" s="737" t="s">
        <v>5247</v>
      </c>
      <c r="F69" s="737" t="s">
        <v>5294</v>
      </c>
      <c r="G69" s="737" t="s">
        <v>1238</v>
      </c>
      <c r="H69" s="740">
        <v>2</v>
      </c>
      <c r="I69" s="740">
        <v>1057.96</v>
      </c>
      <c r="J69" s="737">
        <v>1.2048286072201344</v>
      </c>
      <c r="K69" s="737">
        <v>528.98</v>
      </c>
      <c r="L69" s="740">
        <v>1.6600000000000001</v>
      </c>
      <c r="M69" s="740">
        <v>878.1</v>
      </c>
      <c r="N69" s="737">
        <v>1</v>
      </c>
      <c r="O69" s="737">
        <v>528.97590361445782</v>
      </c>
      <c r="P69" s="740"/>
      <c r="Q69" s="740"/>
      <c r="R69" s="753"/>
      <c r="S69" s="741"/>
    </row>
    <row r="70" spans="1:19" ht="14.4" customHeight="1" x14ac:dyDescent="0.3">
      <c r="A70" s="736" t="s">
        <v>5245</v>
      </c>
      <c r="B70" s="737" t="s">
        <v>5246</v>
      </c>
      <c r="C70" s="737" t="s">
        <v>566</v>
      </c>
      <c r="D70" s="737" t="s">
        <v>5233</v>
      </c>
      <c r="E70" s="737" t="s">
        <v>5247</v>
      </c>
      <c r="F70" s="737" t="s">
        <v>5296</v>
      </c>
      <c r="G70" s="737" t="s">
        <v>2497</v>
      </c>
      <c r="H70" s="740">
        <v>3</v>
      </c>
      <c r="I70" s="740">
        <v>6845.25</v>
      </c>
      <c r="J70" s="737"/>
      <c r="K70" s="737">
        <v>2281.75</v>
      </c>
      <c r="L70" s="740"/>
      <c r="M70" s="740"/>
      <c r="N70" s="737"/>
      <c r="O70" s="737"/>
      <c r="P70" s="740">
        <v>2</v>
      </c>
      <c r="Q70" s="740">
        <v>4150.72</v>
      </c>
      <c r="R70" s="753"/>
      <c r="S70" s="741">
        <v>2075.36</v>
      </c>
    </row>
    <row r="71" spans="1:19" ht="14.4" customHeight="1" x14ac:dyDescent="0.3">
      <c r="A71" s="736" t="s">
        <v>5245</v>
      </c>
      <c r="B71" s="737" t="s">
        <v>5246</v>
      </c>
      <c r="C71" s="737" t="s">
        <v>566</v>
      </c>
      <c r="D71" s="737" t="s">
        <v>5233</v>
      </c>
      <c r="E71" s="737" t="s">
        <v>5247</v>
      </c>
      <c r="F71" s="737" t="s">
        <v>5300</v>
      </c>
      <c r="G71" s="737" t="s">
        <v>823</v>
      </c>
      <c r="H71" s="740">
        <v>0.4</v>
      </c>
      <c r="I71" s="740">
        <v>67.88</v>
      </c>
      <c r="J71" s="737">
        <v>0.93164973922591265</v>
      </c>
      <c r="K71" s="737">
        <v>169.7</v>
      </c>
      <c r="L71" s="740">
        <v>0.4</v>
      </c>
      <c r="M71" s="740">
        <v>72.86</v>
      </c>
      <c r="N71" s="737">
        <v>1</v>
      </c>
      <c r="O71" s="737">
        <v>182.14999999999998</v>
      </c>
      <c r="P71" s="740">
        <v>1</v>
      </c>
      <c r="Q71" s="740">
        <v>182.15</v>
      </c>
      <c r="R71" s="753">
        <v>2.5</v>
      </c>
      <c r="S71" s="741">
        <v>182.15</v>
      </c>
    </row>
    <row r="72" spans="1:19" ht="14.4" customHeight="1" x14ac:dyDescent="0.3">
      <c r="A72" s="736" t="s">
        <v>5245</v>
      </c>
      <c r="B72" s="737" t="s">
        <v>5246</v>
      </c>
      <c r="C72" s="737" t="s">
        <v>566</v>
      </c>
      <c r="D72" s="737" t="s">
        <v>5233</v>
      </c>
      <c r="E72" s="737" t="s">
        <v>5247</v>
      </c>
      <c r="F72" s="737" t="s">
        <v>5301</v>
      </c>
      <c r="G72" s="737" t="s">
        <v>835</v>
      </c>
      <c r="H72" s="740">
        <v>2.4</v>
      </c>
      <c r="I72" s="740">
        <v>169.8</v>
      </c>
      <c r="J72" s="737">
        <v>3</v>
      </c>
      <c r="K72" s="737">
        <v>70.750000000000014</v>
      </c>
      <c r="L72" s="740">
        <v>0.8</v>
      </c>
      <c r="M72" s="740">
        <v>56.6</v>
      </c>
      <c r="N72" s="737">
        <v>1</v>
      </c>
      <c r="O72" s="737">
        <v>70.75</v>
      </c>
      <c r="P72" s="740">
        <v>1.2000000000000002</v>
      </c>
      <c r="Q72" s="740">
        <v>84.9</v>
      </c>
      <c r="R72" s="753">
        <v>1.5</v>
      </c>
      <c r="S72" s="741">
        <v>70.75</v>
      </c>
    </row>
    <row r="73" spans="1:19" ht="14.4" customHeight="1" x14ac:dyDescent="0.3">
      <c r="A73" s="736" t="s">
        <v>5245</v>
      </c>
      <c r="B73" s="737" t="s">
        <v>5246</v>
      </c>
      <c r="C73" s="737" t="s">
        <v>566</v>
      </c>
      <c r="D73" s="737" t="s">
        <v>5233</v>
      </c>
      <c r="E73" s="737" t="s">
        <v>5247</v>
      </c>
      <c r="F73" s="737" t="s">
        <v>5302</v>
      </c>
      <c r="G73" s="737" t="s">
        <v>3745</v>
      </c>
      <c r="H73" s="740">
        <v>0.02</v>
      </c>
      <c r="I73" s="740">
        <v>9.7200000000000006</v>
      </c>
      <c r="J73" s="737">
        <v>9.9907493061979644E-2</v>
      </c>
      <c r="K73" s="737">
        <v>486</v>
      </c>
      <c r="L73" s="740">
        <v>0.2</v>
      </c>
      <c r="M73" s="740">
        <v>97.29</v>
      </c>
      <c r="N73" s="737">
        <v>1</v>
      </c>
      <c r="O73" s="737">
        <v>486.45</v>
      </c>
      <c r="P73" s="740"/>
      <c r="Q73" s="740"/>
      <c r="R73" s="753"/>
      <c r="S73" s="741"/>
    </row>
    <row r="74" spans="1:19" ht="14.4" customHeight="1" x14ac:dyDescent="0.3">
      <c r="A74" s="736" t="s">
        <v>5245</v>
      </c>
      <c r="B74" s="737" t="s">
        <v>5246</v>
      </c>
      <c r="C74" s="737" t="s">
        <v>566</v>
      </c>
      <c r="D74" s="737" t="s">
        <v>5233</v>
      </c>
      <c r="E74" s="737" t="s">
        <v>5247</v>
      </c>
      <c r="F74" s="737" t="s">
        <v>5303</v>
      </c>
      <c r="G74" s="737" t="s">
        <v>3745</v>
      </c>
      <c r="H74" s="740"/>
      <c r="I74" s="740"/>
      <c r="J74" s="737"/>
      <c r="K74" s="737"/>
      <c r="L74" s="740">
        <v>1</v>
      </c>
      <c r="M74" s="740">
        <v>121.61</v>
      </c>
      <c r="N74" s="737">
        <v>1</v>
      </c>
      <c r="O74" s="737">
        <v>121.61</v>
      </c>
      <c r="P74" s="740"/>
      <c r="Q74" s="740"/>
      <c r="R74" s="753"/>
      <c r="S74" s="741"/>
    </row>
    <row r="75" spans="1:19" ht="14.4" customHeight="1" x14ac:dyDescent="0.3">
      <c r="A75" s="736" t="s">
        <v>5245</v>
      </c>
      <c r="B75" s="737" t="s">
        <v>5246</v>
      </c>
      <c r="C75" s="737" t="s">
        <v>566</v>
      </c>
      <c r="D75" s="737" t="s">
        <v>5233</v>
      </c>
      <c r="E75" s="737" t="s">
        <v>5247</v>
      </c>
      <c r="F75" s="737" t="s">
        <v>5304</v>
      </c>
      <c r="G75" s="737" t="s">
        <v>3745</v>
      </c>
      <c r="H75" s="740">
        <v>1</v>
      </c>
      <c r="I75" s="740">
        <v>243.24</v>
      </c>
      <c r="J75" s="737"/>
      <c r="K75" s="737">
        <v>243.24</v>
      </c>
      <c r="L75" s="740"/>
      <c r="M75" s="740"/>
      <c r="N75" s="737"/>
      <c r="O75" s="737"/>
      <c r="P75" s="740"/>
      <c r="Q75" s="740"/>
      <c r="R75" s="753"/>
      <c r="S75" s="741"/>
    </row>
    <row r="76" spans="1:19" ht="14.4" customHeight="1" x14ac:dyDescent="0.3">
      <c r="A76" s="736" t="s">
        <v>5245</v>
      </c>
      <c r="B76" s="737" t="s">
        <v>5246</v>
      </c>
      <c r="C76" s="737" t="s">
        <v>566</v>
      </c>
      <c r="D76" s="737" t="s">
        <v>5233</v>
      </c>
      <c r="E76" s="737" t="s">
        <v>5247</v>
      </c>
      <c r="F76" s="737" t="s">
        <v>5308</v>
      </c>
      <c r="G76" s="737" t="s">
        <v>5309</v>
      </c>
      <c r="H76" s="740">
        <v>2.5999999999999996</v>
      </c>
      <c r="I76" s="740">
        <v>304.98</v>
      </c>
      <c r="J76" s="737">
        <v>1.5294117647058825</v>
      </c>
      <c r="K76" s="737">
        <v>117.30000000000003</v>
      </c>
      <c r="L76" s="740">
        <v>1.7</v>
      </c>
      <c r="M76" s="740">
        <v>199.41</v>
      </c>
      <c r="N76" s="737">
        <v>1</v>
      </c>
      <c r="O76" s="737">
        <v>117.3</v>
      </c>
      <c r="P76" s="740">
        <v>2.5</v>
      </c>
      <c r="Q76" s="740">
        <v>293.25</v>
      </c>
      <c r="R76" s="753">
        <v>1.4705882352941178</v>
      </c>
      <c r="S76" s="741">
        <v>117.3</v>
      </c>
    </row>
    <row r="77" spans="1:19" ht="14.4" customHeight="1" x14ac:dyDescent="0.3">
      <c r="A77" s="736" t="s">
        <v>5245</v>
      </c>
      <c r="B77" s="737" t="s">
        <v>5246</v>
      </c>
      <c r="C77" s="737" t="s">
        <v>566</v>
      </c>
      <c r="D77" s="737" t="s">
        <v>5233</v>
      </c>
      <c r="E77" s="737" t="s">
        <v>5247</v>
      </c>
      <c r="F77" s="737" t="s">
        <v>5310</v>
      </c>
      <c r="G77" s="737" t="s">
        <v>3072</v>
      </c>
      <c r="H77" s="740">
        <v>0.6</v>
      </c>
      <c r="I77" s="740">
        <v>50.91</v>
      </c>
      <c r="J77" s="737">
        <v>2.8441340782122904</v>
      </c>
      <c r="K77" s="737">
        <v>84.85</v>
      </c>
      <c r="L77" s="740">
        <v>0.2</v>
      </c>
      <c r="M77" s="740">
        <v>17.899999999999999</v>
      </c>
      <c r="N77" s="737">
        <v>1</v>
      </c>
      <c r="O77" s="737">
        <v>89.499999999999986</v>
      </c>
      <c r="P77" s="740"/>
      <c r="Q77" s="740"/>
      <c r="R77" s="753"/>
      <c r="S77" s="741"/>
    </row>
    <row r="78" spans="1:19" ht="14.4" customHeight="1" x14ac:dyDescent="0.3">
      <c r="A78" s="736" t="s">
        <v>5245</v>
      </c>
      <c r="B78" s="737" t="s">
        <v>5246</v>
      </c>
      <c r="C78" s="737" t="s">
        <v>566</v>
      </c>
      <c r="D78" s="737" t="s">
        <v>5233</v>
      </c>
      <c r="E78" s="737" t="s">
        <v>5247</v>
      </c>
      <c r="F78" s="737" t="s">
        <v>5314</v>
      </c>
      <c r="G78" s="737" t="s">
        <v>5315</v>
      </c>
      <c r="H78" s="740"/>
      <c r="I78" s="740"/>
      <c r="J78" s="737"/>
      <c r="K78" s="737"/>
      <c r="L78" s="740"/>
      <c r="M78" s="740"/>
      <c r="N78" s="737"/>
      <c r="O78" s="737"/>
      <c r="P78" s="740">
        <v>0.03</v>
      </c>
      <c r="Q78" s="740">
        <v>6.02</v>
      </c>
      <c r="R78" s="753"/>
      <c r="S78" s="741">
        <v>200.66666666666666</v>
      </c>
    </row>
    <row r="79" spans="1:19" ht="14.4" customHeight="1" x14ac:dyDescent="0.3">
      <c r="A79" s="736" t="s">
        <v>5245</v>
      </c>
      <c r="B79" s="737" t="s">
        <v>5246</v>
      </c>
      <c r="C79" s="737" t="s">
        <v>566</v>
      </c>
      <c r="D79" s="737" t="s">
        <v>5233</v>
      </c>
      <c r="E79" s="737" t="s">
        <v>5247</v>
      </c>
      <c r="F79" s="737" t="s">
        <v>5316</v>
      </c>
      <c r="G79" s="737" t="s">
        <v>5317</v>
      </c>
      <c r="H79" s="740">
        <v>1.98</v>
      </c>
      <c r="I79" s="740">
        <v>13952.88</v>
      </c>
      <c r="J79" s="737">
        <v>2.0842116584211654</v>
      </c>
      <c r="K79" s="737">
        <v>7046.909090909091</v>
      </c>
      <c r="L79" s="740">
        <v>0.95</v>
      </c>
      <c r="M79" s="740">
        <v>6694.56</v>
      </c>
      <c r="N79" s="737">
        <v>1</v>
      </c>
      <c r="O79" s="737">
        <v>7046.9052631578952</v>
      </c>
      <c r="P79" s="740">
        <v>2.4</v>
      </c>
      <c r="Q79" s="740">
        <v>5646.95</v>
      </c>
      <c r="R79" s="753">
        <v>0.84351324060132393</v>
      </c>
      <c r="S79" s="741">
        <v>2352.8958333333335</v>
      </c>
    </row>
    <row r="80" spans="1:19" ht="14.4" customHeight="1" x14ac:dyDescent="0.3">
      <c r="A80" s="736" t="s">
        <v>5245</v>
      </c>
      <c r="B80" s="737" t="s">
        <v>5246</v>
      </c>
      <c r="C80" s="737" t="s">
        <v>566</v>
      </c>
      <c r="D80" s="737" t="s">
        <v>5233</v>
      </c>
      <c r="E80" s="737" t="s">
        <v>5247</v>
      </c>
      <c r="F80" s="737" t="s">
        <v>5319</v>
      </c>
      <c r="G80" s="737" t="s">
        <v>5320</v>
      </c>
      <c r="H80" s="740"/>
      <c r="I80" s="740"/>
      <c r="J80" s="737"/>
      <c r="K80" s="737"/>
      <c r="L80" s="740">
        <v>0.66</v>
      </c>
      <c r="M80" s="740">
        <v>436.38</v>
      </c>
      <c r="N80" s="737">
        <v>1</v>
      </c>
      <c r="O80" s="737">
        <v>661.18181818181813</v>
      </c>
      <c r="P80" s="740">
        <v>0.16</v>
      </c>
      <c r="Q80" s="740">
        <v>79.64</v>
      </c>
      <c r="R80" s="753">
        <v>0.18250148952747605</v>
      </c>
      <c r="S80" s="741">
        <v>497.75</v>
      </c>
    </row>
    <row r="81" spans="1:19" ht="14.4" customHeight="1" x14ac:dyDescent="0.3">
      <c r="A81" s="736" t="s">
        <v>5245</v>
      </c>
      <c r="B81" s="737" t="s">
        <v>5246</v>
      </c>
      <c r="C81" s="737" t="s">
        <v>566</v>
      </c>
      <c r="D81" s="737" t="s">
        <v>5233</v>
      </c>
      <c r="E81" s="737" t="s">
        <v>5247</v>
      </c>
      <c r="F81" s="737" t="s">
        <v>5321</v>
      </c>
      <c r="G81" s="737" t="s">
        <v>5320</v>
      </c>
      <c r="H81" s="740"/>
      <c r="I81" s="740"/>
      <c r="J81" s="737"/>
      <c r="K81" s="737"/>
      <c r="L81" s="740"/>
      <c r="M81" s="740"/>
      <c r="N81" s="737"/>
      <c r="O81" s="737"/>
      <c r="P81" s="740">
        <v>0.5</v>
      </c>
      <c r="Q81" s="740">
        <v>82.96</v>
      </c>
      <c r="R81" s="753"/>
      <c r="S81" s="741">
        <v>165.92</v>
      </c>
    </row>
    <row r="82" spans="1:19" ht="14.4" customHeight="1" x14ac:dyDescent="0.3">
      <c r="A82" s="736" t="s">
        <v>5245</v>
      </c>
      <c r="B82" s="737" t="s">
        <v>5246</v>
      </c>
      <c r="C82" s="737" t="s">
        <v>566</v>
      </c>
      <c r="D82" s="737" t="s">
        <v>5233</v>
      </c>
      <c r="E82" s="737" t="s">
        <v>5247</v>
      </c>
      <c r="F82" s="737" t="s">
        <v>5327</v>
      </c>
      <c r="G82" s="737" t="s">
        <v>5328</v>
      </c>
      <c r="H82" s="740"/>
      <c r="I82" s="740"/>
      <c r="J82" s="737"/>
      <c r="K82" s="737"/>
      <c r="L82" s="740"/>
      <c r="M82" s="740"/>
      <c r="N82" s="737"/>
      <c r="O82" s="737"/>
      <c r="P82" s="740">
        <v>0.95</v>
      </c>
      <c r="Q82" s="740">
        <v>679.89</v>
      </c>
      <c r="R82" s="753"/>
      <c r="S82" s="741">
        <v>715.67368421052629</v>
      </c>
    </row>
    <row r="83" spans="1:19" ht="14.4" customHeight="1" x14ac:dyDescent="0.3">
      <c r="A83" s="736" t="s">
        <v>5245</v>
      </c>
      <c r="B83" s="737" t="s">
        <v>5246</v>
      </c>
      <c r="C83" s="737" t="s">
        <v>566</v>
      </c>
      <c r="D83" s="737" t="s">
        <v>5233</v>
      </c>
      <c r="E83" s="737" t="s">
        <v>5247</v>
      </c>
      <c r="F83" s="737" t="s">
        <v>5329</v>
      </c>
      <c r="G83" s="737" t="s">
        <v>5328</v>
      </c>
      <c r="H83" s="740"/>
      <c r="I83" s="740"/>
      <c r="J83" s="737"/>
      <c r="K83" s="737"/>
      <c r="L83" s="740"/>
      <c r="M83" s="740"/>
      <c r="N83" s="737"/>
      <c r="O83" s="737"/>
      <c r="P83" s="740">
        <v>1</v>
      </c>
      <c r="Q83" s="740">
        <v>1431.35</v>
      </c>
      <c r="R83" s="753"/>
      <c r="S83" s="741">
        <v>1431.35</v>
      </c>
    </row>
    <row r="84" spans="1:19" ht="14.4" customHeight="1" x14ac:dyDescent="0.3">
      <c r="A84" s="736" t="s">
        <v>5245</v>
      </c>
      <c r="B84" s="737" t="s">
        <v>5246</v>
      </c>
      <c r="C84" s="737" t="s">
        <v>566</v>
      </c>
      <c r="D84" s="737" t="s">
        <v>5233</v>
      </c>
      <c r="E84" s="737" t="s">
        <v>5247</v>
      </c>
      <c r="F84" s="737" t="s">
        <v>5333</v>
      </c>
      <c r="G84" s="737" t="s">
        <v>3081</v>
      </c>
      <c r="H84" s="740">
        <v>19</v>
      </c>
      <c r="I84" s="740">
        <v>1705910.25</v>
      </c>
      <c r="J84" s="737">
        <v>0.86538028981639548</v>
      </c>
      <c r="K84" s="737">
        <v>89784.75</v>
      </c>
      <c r="L84" s="740">
        <v>22</v>
      </c>
      <c r="M84" s="740">
        <v>1971283.92</v>
      </c>
      <c r="N84" s="737">
        <v>1</v>
      </c>
      <c r="O84" s="737">
        <v>89603.814545454545</v>
      </c>
      <c r="P84" s="740">
        <v>7</v>
      </c>
      <c r="Q84" s="740">
        <v>612234.15</v>
      </c>
      <c r="R84" s="753">
        <v>0.31057634254937772</v>
      </c>
      <c r="S84" s="741">
        <v>87462.021428571432</v>
      </c>
    </row>
    <row r="85" spans="1:19" ht="14.4" customHeight="1" x14ac:dyDescent="0.3">
      <c r="A85" s="736" t="s">
        <v>5245</v>
      </c>
      <c r="B85" s="737" t="s">
        <v>5246</v>
      </c>
      <c r="C85" s="737" t="s">
        <v>566</v>
      </c>
      <c r="D85" s="737" t="s">
        <v>5233</v>
      </c>
      <c r="E85" s="737" t="s">
        <v>5247</v>
      </c>
      <c r="F85" s="737" t="s">
        <v>5337</v>
      </c>
      <c r="G85" s="737" t="s">
        <v>5338</v>
      </c>
      <c r="H85" s="740">
        <v>5</v>
      </c>
      <c r="I85" s="740">
        <v>56113.75</v>
      </c>
      <c r="J85" s="737"/>
      <c r="K85" s="737">
        <v>11222.75</v>
      </c>
      <c r="L85" s="740"/>
      <c r="M85" s="740"/>
      <c r="N85" s="737"/>
      <c r="O85" s="737"/>
      <c r="P85" s="740"/>
      <c r="Q85" s="740"/>
      <c r="R85" s="753"/>
      <c r="S85" s="741"/>
    </row>
    <row r="86" spans="1:19" ht="14.4" customHeight="1" x14ac:dyDescent="0.3">
      <c r="A86" s="736" t="s">
        <v>5245</v>
      </c>
      <c r="B86" s="737" t="s">
        <v>5246</v>
      </c>
      <c r="C86" s="737" t="s">
        <v>566</v>
      </c>
      <c r="D86" s="737" t="s">
        <v>5233</v>
      </c>
      <c r="E86" s="737" t="s">
        <v>5247</v>
      </c>
      <c r="F86" s="737" t="s">
        <v>5339</v>
      </c>
      <c r="G86" s="737" t="s">
        <v>5340</v>
      </c>
      <c r="H86" s="740">
        <v>2.14</v>
      </c>
      <c r="I86" s="740">
        <v>1519.2900000000002</v>
      </c>
      <c r="J86" s="737"/>
      <c r="K86" s="737">
        <v>709.94859813084122</v>
      </c>
      <c r="L86" s="740"/>
      <c r="M86" s="740"/>
      <c r="N86" s="737"/>
      <c r="O86" s="737"/>
      <c r="P86" s="740"/>
      <c r="Q86" s="740"/>
      <c r="R86" s="753"/>
      <c r="S86" s="741"/>
    </row>
    <row r="87" spans="1:19" ht="14.4" customHeight="1" x14ac:dyDescent="0.3">
      <c r="A87" s="736" t="s">
        <v>5245</v>
      </c>
      <c r="B87" s="737" t="s">
        <v>5246</v>
      </c>
      <c r="C87" s="737" t="s">
        <v>566</v>
      </c>
      <c r="D87" s="737" t="s">
        <v>5233</v>
      </c>
      <c r="E87" s="737" t="s">
        <v>5247</v>
      </c>
      <c r="F87" s="737" t="s">
        <v>5348</v>
      </c>
      <c r="G87" s="737" t="s">
        <v>5349</v>
      </c>
      <c r="H87" s="740">
        <v>0.87</v>
      </c>
      <c r="I87" s="740">
        <v>597.98</v>
      </c>
      <c r="J87" s="737"/>
      <c r="K87" s="737">
        <v>687.33333333333337</v>
      </c>
      <c r="L87" s="740"/>
      <c r="M87" s="740"/>
      <c r="N87" s="737"/>
      <c r="O87" s="737"/>
      <c r="P87" s="740"/>
      <c r="Q87" s="740"/>
      <c r="R87" s="753"/>
      <c r="S87" s="741"/>
    </row>
    <row r="88" spans="1:19" ht="14.4" customHeight="1" x14ac:dyDescent="0.3">
      <c r="A88" s="736" t="s">
        <v>5245</v>
      </c>
      <c r="B88" s="737" t="s">
        <v>5246</v>
      </c>
      <c r="C88" s="737" t="s">
        <v>566</v>
      </c>
      <c r="D88" s="737" t="s">
        <v>5233</v>
      </c>
      <c r="E88" s="737" t="s">
        <v>5247</v>
      </c>
      <c r="F88" s="737" t="s">
        <v>5352</v>
      </c>
      <c r="G88" s="737" t="s">
        <v>5353</v>
      </c>
      <c r="H88" s="740">
        <v>4.28</v>
      </c>
      <c r="I88" s="740">
        <v>1470.95</v>
      </c>
      <c r="J88" s="737"/>
      <c r="K88" s="737">
        <v>343.67990654205607</v>
      </c>
      <c r="L88" s="740"/>
      <c r="M88" s="740"/>
      <c r="N88" s="737"/>
      <c r="O88" s="737"/>
      <c r="P88" s="740"/>
      <c r="Q88" s="740"/>
      <c r="R88" s="753"/>
      <c r="S88" s="741"/>
    </row>
    <row r="89" spans="1:19" ht="14.4" customHeight="1" x14ac:dyDescent="0.3">
      <c r="A89" s="736" t="s">
        <v>5245</v>
      </c>
      <c r="B89" s="737" t="s">
        <v>5246</v>
      </c>
      <c r="C89" s="737" t="s">
        <v>566</v>
      </c>
      <c r="D89" s="737" t="s">
        <v>5233</v>
      </c>
      <c r="E89" s="737" t="s">
        <v>5247</v>
      </c>
      <c r="F89" s="737" t="s">
        <v>5355</v>
      </c>
      <c r="G89" s="737" t="s">
        <v>3108</v>
      </c>
      <c r="H89" s="740">
        <v>2</v>
      </c>
      <c r="I89" s="740">
        <v>143544.76</v>
      </c>
      <c r="J89" s="737"/>
      <c r="K89" s="737">
        <v>71772.38</v>
      </c>
      <c r="L89" s="740"/>
      <c r="M89" s="740"/>
      <c r="N89" s="737"/>
      <c r="O89" s="737"/>
      <c r="P89" s="740"/>
      <c r="Q89" s="740"/>
      <c r="R89" s="753"/>
      <c r="S89" s="741"/>
    </row>
    <row r="90" spans="1:19" ht="14.4" customHeight="1" x14ac:dyDescent="0.3">
      <c r="A90" s="736" t="s">
        <v>5245</v>
      </c>
      <c r="B90" s="737" t="s">
        <v>5246</v>
      </c>
      <c r="C90" s="737" t="s">
        <v>566</v>
      </c>
      <c r="D90" s="737" t="s">
        <v>5233</v>
      </c>
      <c r="E90" s="737" t="s">
        <v>5247</v>
      </c>
      <c r="F90" s="737" t="s">
        <v>5356</v>
      </c>
      <c r="G90" s="737" t="s">
        <v>5357</v>
      </c>
      <c r="H90" s="740"/>
      <c r="I90" s="740"/>
      <c r="J90" s="737"/>
      <c r="K90" s="737"/>
      <c r="L90" s="740">
        <v>1</v>
      </c>
      <c r="M90" s="740">
        <v>6711.62</v>
      </c>
      <c r="N90" s="737">
        <v>1</v>
      </c>
      <c r="O90" s="737">
        <v>6711.62</v>
      </c>
      <c r="P90" s="740">
        <v>1</v>
      </c>
      <c r="Q90" s="740">
        <v>6711.62</v>
      </c>
      <c r="R90" s="753">
        <v>1</v>
      </c>
      <c r="S90" s="741">
        <v>6711.62</v>
      </c>
    </row>
    <row r="91" spans="1:19" ht="14.4" customHeight="1" x14ac:dyDescent="0.3">
      <c r="A91" s="736" t="s">
        <v>5245</v>
      </c>
      <c r="B91" s="737" t="s">
        <v>5246</v>
      </c>
      <c r="C91" s="737" t="s">
        <v>566</v>
      </c>
      <c r="D91" s="737" t="s">
        <v>5233</v>
      </c>
      <c r="E91" s="737" t="s">
        <v>5247</v>
      </c>
      <c r="F91" s="737" t="s">
        <v>5358</v>
      </c>
      <c r="G91" s="737" t="s">
        <v>5340</v>
      </c>
      <c r="H91" s="740">
        <v>1.9500000000000002</v>
      </c>
      <c r="I91" s="740">
        <v>13844.220000000001</v>
      </c>
      <c r="J91" s="737"/>
      <c r="K91" s="737">
        <v>7099.6</v>
      </c>
      <c r="L91" s="740"/>
      <c r="M91" s="740"/>
      <c r="N91" s="737"/>
      <c r="O91" s="737"/>
      <c r="P91" s="740">
        <v>0.85</v>
      </c>
      <c r="Q91" s="740">
        <v>2242.16</v>
      </c>
      <c r="R91" s="753"/>
      <c r="S91" s="741">
        <v>2637.8352941176468</v>
      </c>
    </row>
    <row r="92" spans="1:19" ht="14.4" customHeight="1" x14ac:dyDescent="0.3">
      <c r="A92" s="736" t="s">
        <v>5245</v>
      </c>
      <c r="B92" s="737" t="s">
        <v>5246</v>
      </c>
      <c r="C92" s="737" t="s">
        <v>566</v>
      </c>
      <c r="D92" s="737" t="s">
        <v>5233</v>
      </c>
      <c r="E92" s="737" t="s">
        <v>5247</v>
      </c>
      <c r="F92" s="737" t="s">
        <v>5359</v>
      </c>
      <c r="G92" s="737" t="s">
        <v>5340</v>
      </c>
      <c r="H92" s="740">
        <v>1</v>
      </c>
      <c r="I92" s="740">
        <v>3549.81</v>
      </c>
      <c r="J92" s="737"/>
      <c r="K92" s="737">
        <v>3549.81</v>
      </c>
      <c r="L92" s="740"/>
      <c r="M92" s="740"/>
      <c r="N92" s="737"/>
      <c r="O92" s="737"/>
      <c r="P92" s="740"/>
      <c r="Q92" s="740"/>
      <c r="R92" s="753"/>
      <c r="S92" s="741"/>
    </row>
    <row r="93" spans="1:19" ht="14.4" customHeight="1" x14ac:dyDescent="0.3">
      <c r="A93" s="736" t="s">
        <v>5245</v>
      </c>
      <c r="B93" s="737" t="s">
        <v>5246</v>
      </c>
      <c r="C93" s="737" t="s">
        <v>566</v>
      </c>
      <c r="D93" s="737" t="s">
        <v>5233</v>
      </c>
      <c r="E93" s="737" t="s">
        <v>5247</v>
      </c>
      <c r="F93" s="737" t="s">
        <v>5361</v>
      </c>
      <c r="G93" s="737" t="s">
        <v>2919</v>
      </c>
      <c r="H93" s="740"/>
      <c r="I93" s="740"/>
      <c r="J93" s="737"/>
      <c r="K93" s="737"/>
      <c r="L93" s="740">
        <v>0.4</v>
      </c>
      <c r="M93" s="740">
        <v>1814</v>
      </c>
      <c r="N93" s="737">
        <v>1</v>
      </c>
      <c r="O93" s="737">
        <v>4535</v>
      </c>
      <c r="P93" s="740"/>
      <c r="Q93" s="740"/>
      <c r="R93" s="753"/>
      <c r="S93" s="741"/>
    </row>
    <row r="94" spans="1:19" ht="14.4" customHeight="1" x14ac:dyDescent="0.3">
      <c r="A94" s="736" t="s">
        <v>5245</v>
      </c>
      <c r="B94" s="737" t="s">
        <v>5246</v>
      </c>
      <c r="C94" s="737" t="s">
        <v>566</v>
      </c>
      <c r="D94" s="737" t="s">
        <v>5233</v>
      </c>
      <c r="E94" s="737" t="s">
        <v>5247</v>
      </c>
      <c r="F94" s="737" t="s">
        <v>5362</v>
      </c>
      <c r="G94" s="737" t="s">
        <v>2919</v>
      </c>
      <c r="H94" s="740">
        <v>7.6</v>
      </c>
      <c r="I94" s="740">
        <v>64723.12</v>
      </c>
      <c r="J94" s="737">
        <v>0.37014067241001375</v>
      </c>
      <c r="K94" s="737">
        <v>8516.2000000000007</v>
      </c>
      <c r="L94" s="740">
        <v>25.4</v>
      </c>
      <c r="M94" s="740">
        <v>174860.87</v>
      </c>
      <c r="N94" s="737">
        <v>1</v>
      </c>
      <c r="O94" s="737">
        <v>6884.2862204724415</v>
      </c>
      <c r="P94" s="740">
        <v>25.6</v>
      </c>
      <c r="Q94" s="740">
        <v>172325.12</v>
      </c>
      <c r="R94" s="753">
        <v>0.9854984708700123</v>
      </c>
      <c r="S94" s="741">
        <v>6731.45</v>
      </c>
    </row>
    <row r="95" spans="1:19" ht="14.4" customHeight="1" x14ac:dyDescent="0.3">
      <c r="A95" s="736" t="s">
        <v>5245</v>
      </c>
      <c r="B95" s="737" t="s">
        <v>5246</v>
      </c>
      <c r="C95" s="737" t="s">
        <v>566</v>
      </c>
      <c r="D95" s="737" t="s">
        <v>5233</v>
      </c>
      <c r="E95" s="737" t="s">
        <v>5247</v>
      </c>
      <c r="F95" s="737" t="s">
        <v>1184</v>
      </c>
      <c r="G95" s="737" t="s">
        <v>5364</v>
      </c>
      <c r="H95" s="740">
        <v>2</v>
      </c>
      <c r="I95" s="740">
        <v>186024</v>
      </c>
      <c r="J95" s="737"/>
      <c r="K95" s="737">
        <v>93012</v>
      </c>
      <c r="L95" s="740"/>
      <c r="M95" s="740"/>
      <c r="N95" s="737"/>
      <c r="O95" s="737"/>
      <c r="P95" s="740"/>
      <c r="Q95" s="740"/>
      <c r="R95" s="753"/>
      <c r="S95" s="741"/>
    </row>
    <row r="96" spans="1:19" ht="14.4" customHeight="1" x14ac:dyDescent="0.3">
      <c r="A96" s="736" t="s">
        <v>5245</v>
      </c>
      <c r="B96" s="737" t="s">
        <v>5246</v>
      </c>
      <c r="C96" s="737" t="s">
        <v>566</v>
      </c>
      <c r="D96" s="737" t="s">
        <v>5233</v>
      </c>
      <c r="E96" s="737" t="s">
        <v>5247</v>
      </c>
      <c r="F96" s="737" t="s">
        <v>5366</v>
      </c>
      <c r="G96" s="737" t="s">
        <v>3105</v>
      </c>
      <c r="H96" s="740"/>
      <c r="I96" s="740"/>
      <c r="J96" s="737"/>
      <c r="K96" s="737"/>
      <c r="L96" s="740"/>
      <c r="M96" s="740"/>
      <c r="N96" s="737"/>
      <c r="O96" s="737"/>
      <c r="P96" s="740">
        <v>6</v>
      </c>
      <c r="Q96" s="740">
        <v>155273.44</v>
      </c>
      <c r="R96" s="753"/>
      <c r="S96" s="741">
        <v>25878.906666666666</v>
      </c>
    </row>
    <row r="97" spans="1:19" ht="14.4" customHeight="1" x14ac:dyDescent="0.3">
      <c r="A97" s="736" t="s">
        <v>5245</v>
      </c>
      <c r="B97" s="737" t="s">
        <v>5246</v>
      </c>
      <c r="C97" s="737" t="s">
        <v>566</v>
      </c>
      <c r="D97" s="737" t="s">
        <v>5233</v>
      </c>
      <c r="E97" s="737" t="s">
        <v>5247</v>
      </c>
      <c r="F97" s="737" t="s">
        <v>5367</v>
      </c>
      <c r="G97" s="737" t="s">
        <v>5368</v>
      </c>
      <c r="H97" s="740"/>
      <c r="I97" s="740"/>
      <c r="J97" s="737"/>
      <c r="K97" s="737"/>
      <c r="L97" s="740">
        <v>2</v>
      </c>
      <c r="M97" s="740">
        <v>7599.76</v>
      </c>
      <c r="N97" s="737">
        <v>1</v>
      </c>
      <c r="O97" s="737">
        <v>3799.88</v>
      </c>
      <c r="P97" s="740"/>
      <c r="Q97" s="740"/>
      <c r="R97" s="753"/>
      <c r="S97" s="741"/>
    </row>
    <row r="98" spans="1:19" ht="14.4" customHeight="1" x14ac:dyDescent="0.3">
      <c r="A98" s="736" t="s">
        <v>5245</v>
      </c>
      <c r="B98" s="737" t="s">
        <v>5246</v>
      </c>
      <c r="C98" s="737" t="s">
        <v>566</v>
      </c>
      <c r="D98" s="737" t="s">
        <v>5233</v>
      </c>
      <c r="E98" s="737" t="s">
        <v>5247</v>
      </c>
      <c r="F98" s="737" t="s">
        <v>5370</v>
      </c>
      <c r="G98" s="737" t="s">
        <v>5371</v>
      </c>
      <c r="H98" s="740"/>
      <c r="I98" s="740"/>
      <c r="J98" s="737"/>
      <c r="K98" s="737"/>
      <c r="L98" s="740">
        <v>1</v>
      </c>
      <c r="M98" s="740">
        <v>88751.16</v>
      </c>
      <c r="N98" s="737">
        <v>1</v>
      </c>
      <c r="O98" s="737">
        <v>88751.16</v>
      </c>
      <c r="P98" s="740">
        <v>2</v>
      </c>
      <c r="Q98" s="740">
        <v>93200</v>
      </c>
      <c r="R98" s="753">
        <v>1.0501271194652555</v>
      </c>
      <c r="S98" s="741">
        <v>46600</v>
      </c>
    </row>
    <row r="99" spans="1:19" ht="14.4" customHeight="1" x14ac:dyDescent="0.3">
      <c r="A99" s="736" t="s">
        <v>5245</v>
      </c>
      <c r="B99" s="737" t="s">
        <v>5246</v>
      </c>
      <c r="C99" s="737" t="s">
        <v>566</v>
      </c>
      <c r="D99" s="737" t="s">
        <v>5233</v>
      </c>
      <c r="E99" s="737" t="s">
        <v>5247</v>
      </c>
      <c r="F99" s="737" t="s">
        <v>5372</v>
      </c>
      <c r="G99" s="737" t="s">
        <v>5373</v>
      </c>
      <c r="H99" s="740">
        <v>7</v>
      </c>
      <c r="I99" s="740">
        <v>3037073.13</v>
      </c>
      <c r="J99" s="737">
        <v>1.2211815502254268</v>
      </c>
      <c r="K99" s="737">
        <v>433867.58999999997</v>
      </c>
      <c r="L99" s="740">
        <v>8</v>
      </c>
      <c r="M99" s="740">
        <v>2486995.59</v>
      </c>
      <c r="N99" s="737">
        <v>1</v>
      </c>
      <c r="O99" s="737">
        <v>310874.44874999998</v>
      </c>
      <c r="P99" s="740"/>
      <c r="Q99" s="740"/>
      <c r="R99" s="753"/>
      <c r="S99" s="741"/>
    </row>
    <row r="100" spans="1:19" ht="14.4" customHeight="1" x14ac:dyDescent="0.3">
      <c r="A100" s="736" t="s">
        <v>5245</v>
      </c>
      <c r="B100" s="737" t="s">
        <v>5246</v>
      </c>
      <c r="C100" s="737" t="s">
        <v>566</v>
      </c>
      <c r="D100" s="737" t="s">
        <v>5233</v>
      </c>
      <c r="E100" s="737" t="s">
        <v>5247</v>
      </c>
      <c r="F100" s="737" t="s">
        <v>5374</v>
      </c>
      <c r="G100" s="737" t="s">
        <v>5373</v>
      </c>
      <c r="H100" s="740"/>
      <c r="I100" s="740"/>
      <c r="J100" s="737"/>
      <c r="K100" s="737"/>
      <c r="L100" s="740">
        <v>11.7</v>
      </c>
      <c r="M100" s="740">
        <v>857914.2</v>
      </c>
      <c r="N100" s="737">
        <v>1</v>
      </c>
      <c r="O100" s="737">
        <v>73326</v>
      </c>
      <c r="P100" s="740"/>
      <c r="Q100" s="740"/>
      <c r="R100" s="753"/>
      <c r="S100" s="741"/>
    </row>
    <row r="101" spans="1:19" ht="14.4" customHeight="1" x14ac:dyDescent="0.3">
      <c r="A101" s="736" t="s">
        <v>5245</v>
      </c>
      <c r="B101" s="737" t="s">
        <v>5246</v>
      </c>
      <c r="C101" s="737" t="s">
        <v>566</v>
      </c>
      <c r="D101" s="737" t="s">
        <v>5233</v>
      </c>
      <c r="E101" s="737" t="s">
        <v>5247</v>
      </c>
      <c r="F101" s="737" t="s">
        <v>5375</v>
      </c>
      <c r="G101" s="737" t="s">
        <v>3112</v>
      </c>
      <c r="H101" s="740">
        <v>11</v>
      </c>
      <c r="I101" s="740">
        <v>882726.89999999991</v>
      </c>
      <c r="J101" s="737">
        <v>1.375</v>
      </c>
      <c r="K101" s="737">
        <v>80247.899999999994</v>
      </c>
      <c r="L101" s="740">
        <v>8</v>
      </c>
      <c r="M101" s="740">
        <v>641983.19999999995</v>
      </c>
      <c r="N101" s="737">
        <v>1</v>
      </c>
      <c r="O101" s="737">
        <v>80247.899999999994</v>
      </c>
      <c r="P101" s="740"/>
      <c r="Q101" s="740"/>
      <c r="R101" s="753"/>
      <c r="S101" s="741"/>
    </row>
    <row r="102" spans="1:19" ht="14.4" customHeight="1" x14ac:dyDescent="0.3">
      <c r="A102" s="736" t="s">
        <v>5245</v>
      </c>
      <c r="B102" s="737" t="s">
        <v>5246</v>
      </c>
      <c r="C102" s="737" t="s">
        <v>566</v>
      </c>
      <c r="D102" s="737" t="s">
        <v>5233</v>
      </c>
      <c r="E102" s="737" t="s">
        <v>5247</v>
      </c>
      <c r="F102" s="737" t="s">
        <v>5378</v>
      </c>
      <c r="G102" s="737" t="s">
        <v>5379</v>
      </c>
      <c r="H102" s="740">
        <v>7.0000000000000007E-2</v>
      </c>
      <c r="I102" s="740">
        <v>98.05</v>
      </c>
      <c r="J102" s="737">
        <v>9.0443686006825938E-2</v>
      </c>
      <c r="K102" s="737">
        <v>1400.7142857142856</v>
      </c>
      <c r="L102" s="740">
        <v>1</v>
      </c>
      <c r="M102" s="740">
        <v>1084.0999999999999</v>
      </c>
      <c r="N102" s="737">
        <v>1</v>
      </c>
      <c r="O102" s="737">
        <v>1084.0999999999999</v>
      </c>
      <c r="P102" s="740">
        <v>0.59</v>
      </c>
      <c r="Q102" s="740">
        <v>639.61</v>
      </c>
      <c r="R102" s="753">
        <v>0.58999169818282449</v>
      </c>
      <c r="S102" s="741">
        <v>1084.0847457627119</v>
      </c>
    </row>
    <row r="103" spans="1:19" ht="14.4" customHeight="1" x14ac:dyDescent="0.3">
      <c r="A103" s="736" t="s">
        <v>5245</v>
      </c>
      <c r="B103" s="737" t="s">
        <v>5246</v>
      </c>
      <c r="C103" s="737" t="s">
        <v>566</v>
      </c>
      <c r="D103" s="737" t="s">
        <v>5233</v>
      </c>
      <c r="E103" s="737" t="s">
        <v>5247</v>
      </c>
      <c r="F103" s="737" t="s">
        <v>5380</v>
      </c>
      <c r="G103" s="737" t="s">
        <v>5379</v>
      </c>
      <c r="H103" s="740">
        <v>1.1000000000000001</v>
      </c>
      <c r="I103" s="740">
        <v>513.61</v>
      </c>
      <c r="J103" s="737">
        <v>1.4212856628939867</v>
      </c>
      <c r="K103" s="737">
        <v>466.91818181818178</v>
      </c>
      <c r="L103" s="740">
        <v>1</v>
      </c>
      <c r="M103" s="740">
        <v>361.37</v>
      </c>
      <c r="N103" s="737">
        <v>1</v>
      </c>
      <c r="O103" s="737">
        <v>361.37</v>
      </c>
      <c r="P103" s="740">
        <v>1</v>
      </c>
      <c r="Q103" s="740">
        <v>361.37</v>
      </c>
      <c r="R103" s="753">
        <v>1</v>
      </c>
      <c r="S103" s="741">
        <v>361.37</v>
      </c>
    </row>
    <row r="104" spans="1:19" ht="14.4" customHeight="1" x14ac:dyDescent="0.3">
      <c r="A104" s="736" t="s">
        <v>5245</v>
      </c>
      <c r="B104" s="737" t="s">
        <v>5246</v>
      </c>
      <c r="C104" s="737" t="s">
        <v>566</v>
      </c>
      <c r="D104" s="737" t="s">
        <v>5233</v>
      </c>
      <c r="E104" s="737" t="s">
        <v>5247</v>
      </c>
      <c r="F104" s="737" t="s">
        <v>5381</v>
      </c>
      <c r="G104" s="737" t="s">
        <v>5379</v>
      </c>
      <c r="H104" s="740">
        <v>3.67</v>
      </c>
      <c r="I104" s="740">
        <v>578.97</v>
      </c>
      <c r="J104" s="737">
        <v>2.4033623910336241</v>
      </c>
      <c r="K104" s="737">
        <v>157.7574931880109</v>
      </c>
      <c r="L104" s="740">
        <v>2</v>
      </c>
      <c r="M104" s="740">
        <v>240.9</v>
      </c>
      <c r="N104" s="737">
        <v>1</v>
      </c>
      <c r="O104" s="737">
        <v>120.45</v>
      </c>
      <c r="P104" s="740"/>
      <c r="Q104" s="740"/>
      <c r="R104" s="753"/>
      <c r="S104" s="741"/>
    </row>
    <row r="105" spans="1:19" ht="14.4" customHeight="1" x14ac:dyDescent="0.3">
      <c r="A105" s="736" t="s">
        <v>5245</v>
      </c>
      <c r="B105" s="737" t="s">
        <v>5246</v>
      </c>
      <c r="C105" s="737" t="s">
        <v>566</v>
      </c>
      <c r="D105" s="737" t="s">
        <v>5233</v>
      </c>
      <c r="E105" s="737" t="s">
        <v>5247</v>
      </c>
      <c r="F105" s="737" t="s">
        <v>5384</v>
      </c>
      <c r="G105" s="737" t="s">
        <v>5379</v>
      </c>
      <c r="H105" s="740">
        <v>2.7800000000000002</v>
      </c>
      <c r="I105" s="740">
        <v>5262.73</v>
      </c>
      <c r="J105" s="737">
        <v>2.7792781850060204</v>
      </c>
      <c r="K105" s="737">
        <v>1893.0683453237407</v>
      </c>
      <c r="L105" s="740">
        <v>1.31</v>
      </c>
      <c r="M105" s="740">
        <v>1893.56</v>
      </c>
      <c r="N105" s="737">
        <v>1</v>
      </c>
      <c r="O105" s="737">
        <v>1445.4656488549617</v>
      </c>
      <c r="P105" s="740">
        <v>0.98</v>
      </c>
      <c r="Q105" s="740">
        <v>1416.56</v>
      </c>
      <c r="R105" s="753">
        <v>0.74809353809755175</v>
      </c>
      <c r="S105" s="741">
        <v>1445.4693877551019</v>
      </c>
    </row>
    <row r="106" spans="1:19" ht="14.4" customHeight="1" x14ac:dyDescent="0.3">
      <c r="A106" s="736" t="s">
        <v>5245</v>
      </c>
      <c r="B106" s="737" t="s">
        <v>5246</v>
      </c>
      <c r="C106" s="737" t="s">
        <v>566</v>
      </c>
      <c r="D106" s="737" t="s">
        <v>5233</v>
      </c>
      <c r="E106" s="737" t="s">
        <v>5247</v>
      </c>
      <c r="F106" s="737" t="s">
        <v>5387</v>
      </c>
      <c r="G106" s="737" t="s">
        <v>2628</v>
      </c>
      <c r="H106" s="740"/>
      <c r="I106" s="740"/>
      <c r="J106" s="737"/>
      <c r="K106" s="737"/>
      <c r="L106" s="740">
        <v>12</v>
      </c>
      <c r="M106" s="740">
        <v>128688.84</v>
      </c>
      <c r="N106" s="737">
        <v>1</v>
      </c>
      <c r="O106" s="737">
        <v>10724.07</v>
      </c>
      <c r="P106" s="740">
        <v>50.730000000000004</v>
      </c>
      <c r="Q106" s="740">
        <v>460871.17000000004</v>
      </c>
      <c r="R106" s="753">
        <v>3.5812831167022723</v>
      </c>
      <c r="S106" s="741">
        <v>9084.7855312438405</v>
      </c>
    </row>
    <row r="107" spans="1:19" ht="14.4" customHeight="1" x14ac:dyDescent="0.3">
      <c r="A107" s="736" t="s">
        <v>5245</v>
      </c>
      <c r="B107" s="737" t="s">
        <v>5246</v>
      </c>
      <c r="C107" s="737" t="s">
        <v>566</v>
      </c>
      <c r="D107" s="737" t="s">
        <v>5233</v>
      </c>
      <c r="E107" s="737" t="s">
        <v>5247</v>
      </c>
      <c r="F107" s="737" t="s">
        <v>5388</v>
      </c>
      <c r="G107" s="737" t="s">
        <v>5317</v>
      </c>
      <c r="H107" s="740">
        <v>9.69</v>
      </c>
      <c r="I107" s="740">
        <v>22761.51</v>
      </c>
      <c r="J107" s="737"/>
      <c r="K107" s="737">
        <v>2348.9690402476781</v>
      </c>
      <c r="L107" s="740"/>
      <c r="M107" s="740"/>
      <c r="N107" s="737"/>
      <c r="O107" s="737"/>
      <c r="P107" s="740">
        <v>1</v>
      </c>
      <c r="Q107" s="740">
        <v>784.3</v>
      </c>
      <c r="R107" s="753"/>
      <c r="S107" s="741">
        <v>784.3</v>
      </c>
    </row>
    <row r="108" spans="1:19" ht="14.4" customHeight="1" x14ac:dyDescent="0.3">
      <c r="A108" s="736" t="s">
        <v>5245</v>
      </c>
      <c r="B108" s="737" t="s">
        <v>5246</v>
      </c>
      <c r="C108" s="737" t="s">
        <v>566</v>
      </c>
      <c r="D108" s="737" t="s">
        <v>5233</v>
      </c>
      <c r="E108" s="737" t="s">
        <v>5247</v>
      </c>
      <c r="F108" s="737" t="s">
        <v>5389</v>
      </c>
      <c r="G108" s="737" t="s">
        <v>5390</v>
      </c>
      <c r="H108" s="740">
        <v>0.56000000000000005</v>
      </c>
      <c r="I108" s="740">
        <v>176.46</v>
      </c>
      <c r="J108" s="737"/>
      <c r="K108" s="737">
        <v>315.10714285714283</v>
      </c>
      <c r="L108" s="740"/>
      <c r="M108" s="740"/>
      <c r="N108" s="737"/>
      <c r="O108" s="737"/>
      <c r="P108" s="740"/>
      <c r="Q108" s="740"/>
      <c r="R108" s="753"/>
      <c r="S108" s="741"/>
    </row>
    <row r="109" spans="1:19" ht="14.4" customHeight="1" x14ac:dyDescent="0.3">
      <c r="A109" s="736" t="s">
        <v>5245</v>
      </c>
      <c r="B109" s="737" t="s">
        <v>5246</v>
      </c>
      <c r="C109" s="737" t="s">
        <v>566</v>
      </c>
      <c r="D109" s="737" t="s">
        <v>5233</v>
      </c>
      <c r="E109" s="737" t="s">
        <v>5247</v>
      </c>
      <c r="F109" s="737" t="s">
        <v>5391</v>
      </c>
      <c r="G109" s="737" t="s">
        <v>5390</v>
      </c>
      <c r="H109" s="740">
        <v>3.91</v>
      </c>
      <c r="I109" s="740">
        <v>6160.83</v>
      </c>
      <c r="J109" s="737"/>
      <c r="K109" s="737">
        <v>1575.6598465473146</v>
      </c>
      <c r="L109" s="740"/>
      <c r="M109" s="740"/>
      <c r="N109" s="737"/>
      <c r="O109" s="737"/>
      <c r="P109" s="740"/>
      <c r="Q109" s="740"/>
      <c r="R109" s="753"/>
      <c r="S109" s="741"/>
    </row>
    <row r="110" spans="1:19" ht="14.4" customHeight="1" x14ac:dyDescent="0.3">
      <c r="A110" s="736" t="s">
        <v>5245</v>
      </c>
      <c r="B110" s="737" t="s">
        <v>5246</v>
      </c>
      <c r="C110" s="737" t="s">
        <v>566</v>
      </c>
      <c r="D110" s="737" t="s">
        <v>5233</v>
      </c>
      <c r="E110" s="737" t="s">
        <v>5247</v>
      </c>
      <c r="F110" s="737" t="s">
        <v>5394</v>
      </c>
      <c r="G110" s="737" t="s">
        <v>5395</v>
      </c>
      <c r="H110" s="740">
        <v>19.939999999999998</v>
      </c>
      <c r="I110" s="740">
        <v>1568883.58</v>
      </c>
      <c r="J110" s="737">
        <v>0.52906188707602975</v>
      </c>
      <c r="K110" s="737">
        <v>78680.219658976945</v>
      </c>
      <c r="L110" s="740">
        <v>37</v>
      </c>
      <c r="M110" s="740">
        <v>2965406.54</v>
      </c>
      <c r="N110" s="737">
        <v>1</v>
      </c>
      <c r="O110" s="737">
        <v>80146.122702702705</v>
      </c>
      <c r="P110" s="740">
        <v>16</v>
      </c>
      <c r="Q110" s="740">
        <v>1279759.8799999999</v>
      </c>
      <c r="R110" s="753">
        <v>0.4315630463268621</v>
      </c>
      <c r="S110" s="741">
        <v>79984.992499999993</v>
      </c>
    </row>
    <row r="111" spans="1:19" ht="14.4" customHeight="1" x14ac:dyDescent="0.3">
      <c r="A111" s="736" t="s">
        <v>5245</v>
      </c>
      <c r="B111" s="737" t="s">
        <v>5246</v>
      </c>
      <c r="C111" s="737" t="s">
        <v>566</v>
      </c>
      <c r="D111" s="737" t="s">
        <v>5233</v>
      </c>
      <c r="E111" s="737" t="s">
        <v>5247</v>
      </c>
      <c r="F111" s="737" t="s">
        <v>5396</v>
      </c>
      <c r="G111" s="737" t="s">
        <v>5397</v>
      </c>
      <c r="H111" s="740">
        <v>1.1499999999999999</v>
      </c>
      <c r="I111" s="740">
        <v>869.44</v>
      </c>
      <c r="J111" s="737">
        <v>2.5416276894293737</v>
      </c>
      <c r="K111" s="737">
        <v>756.03478260869576</v>
      </c>
      <c r="L111" s="740">
        <v>0.83000000000000007</v>
      </c>
      <c r="M111" s="740">
        <v>342.08</v>
      </c>
      <c r="N111" s="737">
        <v>1</v>
      </c>
      <c r="O111" s="737">
        <v>412.14457831325296</v>
      </c>
      <c r="P111" s="740"/>
      <c r="Q111" s="740"/>
      <c r="R111" s="753"/>
      <c r="S111" s="741"/>
    </row>
    <row r="112" spans="1:19" ht="14.4" customHeight="1" x14ac:dyDescent="0.3">
      <c r="A112" s="736" t="s">
        <v>5245</v>
      </c>
      <c r="B112" s="737" t="s">
        <v>5246</v>
      </c>
      <c r="C112" s="737" t="s">
        <v>566</v>
      </c>
      <c r="D112" s="737" t="s">
        <v>5233</v>
      </c>
      <c r="E112" s="737" t="s">
        <v>5247</v>
      </c>
      <c r="F112" s="737" t="s">
        <v>5399</v>
      </c>
      <c r="G112" s="737" t="s">
        <v>3090</v>
      </c>
      <c r="H112" s="740">
        <v>82</v>
      </c>
      <c r="I112" s="740">
        <v>3549106.6299999994</v>
      </c>
      <c r="J112" s="737">
        <v>1.0286265739357767</v>
      </c>
      <c r="K112" s="737">
        <v>43281.788170731699</v>
      </c>
      <c r="L112" s="740">
        <v>77</v>
      </c>
      <c r="M112" s="740">
        <v>3450335.35</v>
      </c>
      <c r="N112" s="737">
        <v>1</v>
      </c>
      <c r="O112" s="737">
        <v>44809.55</v>
      </c>
      <c r="P112" s="740">
        <v>45</v>
      </c>
      <c r="Q112" s="740">
        <v>1908293.7200000002</v>
      </c>
      <c r="R112" s="753">
        <v>0.55307485401382805</v>
      </c>
      <c r="S112" s="741">
        <v>42406.527111111114</v>
      </c>
    </row>
    <row r="113" spans="1:19" ht="14.4" customHeight="1" x14ac:dyDescent="0.3">
      <c r="A113" s="736" t="s">
        <v>5245</v>
      </c>
      <c r="B113" s="737" t="s">
        <v>5246</v>
      </c>
      <c r="C113" s="737" t="s">
        <v>566</v>
      </c>
      <c r="D113" s="737" t="s">
        <v>5233</v>
      </c>
      <c r="E113" s="737" t="s">
        <v>5247</v>
      </c>
      <c r="F113" s="737" t="s">
        <v>5401</v>
      </c>
      <c r="G113" s="737" t="s">
        <v>5402</v>
      </c>
      <c r="H113" s="740">
        <v>1</v>
      </c>
      <c r="I113" s="740">
        <v>1602.3</v>
      </c>
      <c r="J113" s="737"/>
      <c r="K113" s="737">
        <v>1602.3</v>
      </c>
      <c r="L113" s="740"/>
      <c r="M113" s="740"/>
      <c r="N113" s="737"/>
      <c r="O113" s="737"/>
      <c r="P113" s="740"/>
      <c r="Q113" s="740"/>
      <c r="R113" s="753"/>
      <c r="S113" s="741"/>
    </row>
    <row r="114" spans="1:19" ht="14.4" customHeight="1" x14ac:dyDescent="0.3">
      <c r="A114" s="736" t="s">
        <v>5245</v>
      </c>
      <c r="B114" s="737" t="s">
        <v>5246</v>
      </c>
      <c r="C114" s="737" t="s">
        <v>566</v>
      </c>
      <c r="D114" s="737" t="s">
        <v>5233</v>
      </c>
      <c r="E114" s="737" t="s">
        <v>5247</v>
      </c>
      <c r="F114" s="737" t="s">
        <v>5403</v>
      </c>
      <c r="G114" s="737" t="s">
        <v>5317</v>
      </c>
      <c r="H114" s="740">
        <v>2.11</v>
      </c>
      <c r="I114" s="740">
        <v>1486.8799999999999</v>
      </c>
      <c r="J114" s="737"/>
      <c r="K114" s="737">
        <v>704.6824644549763</v>
      </c>
      <c r="L114" s="740"/>
      <c r="M114" s="740"/>
      <c r="N114" s="737"/>
      <c r="O114" s="737"/>
      <c r="P114" s="740"/>
      <c r="Q114" s="740"/>
      <c r="R114" s="753"/>
      <c r="S114" s="741"/>
    </row>
    <row r="115" spans="1:19" ht="14.4" customHeight="1" x14ac:dyDescent="0.3">
      <c r="A115" s="736" t="s">
        <v>5245</v>
      </c>
      <c r="B115" s="737" t="s">
        <v>5246</v>
      </c>
      <c r="C115" s="737" t="s">
        <v>566</v>
      </c>
      <c r="D115" s="737" t="s">
        <v>5233</v>
      </c>
      <c r="E115" s="737" t="s">
        <v>5247</v>
      </c>
      <c r="F115" s="737" t="s">
        <v>5404</v>
      </c>
      <c r="G115" s="737" t="s">
        <v>5405</v>
      </c>
      <c r="H115" s="740">
        <v>2.69</v>
      </c>
      <c r="I115" s="740">
        <v>23618.01</v>
      </c>
      <c r="J115" s="737">
        <v>0.53799996127531768</v>
      </c>
      <c r="K115" s="737">
        <v>8779.9293680297396</v>
      </c>
      <c r="L115" s="740">
        <v>5</v>
      </c>
      <c r="M115" s="740">
        <v>43899.65</v>
      </c>
      <c r="N115" s="737">
        <v>1</v>
      </c>
      <c r="O115" s="737">
        <v>8779.93</v>
      </c>
      <c r="P115" s="740"/>
      <c r="Q115" s="740"/>
      <c r="R115" s="753"/>
      <c r="S115" s="741"/>
    </row>
    <row r="116" spans="1:19" ht="14.4" customHeight="1" x14ac:dyDescent="0.3">
      <c r="A116" s="736" t="s">
        <v>5245</v>
      </c>
      <c r="B116" s="737" t="s">
        <v>5246</v>
      </c>
      <c r="C116" s="737" t="s">
        <v>566</v>
      </c>
      <c r="D116" s="737" t="s">
        <v>5233</v>
      </c>
      <c r="E116" s="737" t="s">
        <v>5247</v>
      </c>
      <c r="F116" s="737" t="s">
        <v>5414</v>
      </c>
      <c r="G116" s="737" t="s">
        <v>5411</v>
      </c>
      <c r="H116" s="740"/>
      <c r="I116" s="740"/>
      <c r="J116" s="737"/>
      <c r="K116" s="737"/>
      <c r="L116" s="740"/>
      <c r="M116" s="740"/>
      <c r="N116" s="737"/>
      <c r="O116" s="737"/>
      <c r="P116" s="740">
        <v>2</v>
      </c>
      <c r="Q116" s="740">
        <v>2928.04</v>
      </c>
      <c r="R116" s="753"/>
      <c r="S116" s="741">
        <v>1464.02</v>
      </c>
    </row>
    <row r="117" spans="1:19" ht="14.4" customHeight="1" x14ac:dyDescent="0.3">
      <c r="A117" s="736" t="s">
        <v>5245</v>
      </c>
      <c r="B117" s="737" t="s">
        <v>5246</v>
      </c>
      <c r="C117" s="737" t="s">
        <v>566</v>
      </c>
      <c r="D117" s="737" t="s">
        <v>5233</v>
      </c>
      <c r="E117" s="737" t="s">
        <v>5247</v>
      </c>
      <c r="F117" s="737" t="s">
        <v>5415</v>
      </c>
      <c r="G117" s="737" t="s">
        <v>2654</v>
      </c>
      <c r="H117" s="740">
        <v>1</v>
      </c>
      <c r="I117" s="740">
        <v>91923.839999999997</v>
      </c>
      <c r="J117" s="737"/>
      <c r="K117" s="737">
        <v>91923.839999999997</v>
      </c>
      <c r="L117" s="740"/>
      <c r="M117" s="740"/>
      <c r="N117" s="737"/>
      <c r="O117" s="737"/>
      <c r="P117" s="740">
        <v>1</v>
      </c>
      <c r="Q117" s="740">
        <v>51357.37</v>
      </c>
      <c r="R117" s="753"/>
      <c r="S117" s="741">
        <v>51357.37</v>
      </c>
    </row>
    <row r="118" spans="1:19" ht="14.4" customHeight="1" x14ac:dyDescent="0.3">
      <c r="A118" s="736" t="s">
        <v>5245</v>
      </c>
      <c r="B118" s="737" t="s">
        <v>5246</v>
      </c>
      <c r="C118" s="737" t="s">
        <v>566</v>
      </c>
      <c r="D118" s="737" t="s">
        <v>5233</v>
      </c>
      <c r="E118" s="737" t="s">
        <v>5247</v>
      </c>
      <c r="F118" s="737" t="s">
        <v>5419</v>
      </c>
      <c r="G118" s="737" t="s">
        <v>3102</v>
      </c>
      <c r="H118" s="740"/>
      <c r="I118" s="740"/>
      <c r="J118" s="737"/>
      <c r="K118" s="737"/>
      <c r="L118" s="740">
        <v>17.489999999999998</v>
      </c>
      <c r="M118" s="740">
        <v>900456.74</v>
      </c>
      <c r="N118" s="737">
        <v>1</v>
      </c>
      <c r="O118" s="737">
        <v>51484.090337335627</v>
      </c>
      <c r="P118" s="740">
        <v>7.61</v>
      </c>
      <c r="Q118" s="740">
        <v>381080.2</v>
      </c>
      <c r="R118" s="753">
        <v>0.42320767125359071</v>
      </c>
      <c r="S118" s="741">
        <v>50076.241787122206</v>
      </c>
    </row>
    <row r="119" spans="1:19" ht="14.4" customHeight="1" x14ac:dyDescent="0.3">
      <c r="A119" s="736" t="s">
        <v>5245</v>
      </c>
      <c r="B119" s="737" t="s">
        <v>5246</v>
      </c>
      <c r="C119" s="737" t="s">
        <v>566</v>
      </c>
      <c r="D119" s="737" t="s">
        <v>5233</v>
      </c>
      <c r="E119" s="737" t="s">
        <v>5247</v>
      </c>
      <c r="F119" s="737" t="s">
        <v>5420</v>
      </c>
      <c r="G119" s="737" t="s">
        <v>5405</v>
      </c>
      <c r="H119" s="740"/>
      <c r="I119" s="740"/>
      <c r="J119" s="737"/>
      <c r="K119" s="737"/>
      <c r="L119" s="740">
        <v>9</v>
      </c>
      <c r="M119" s="740">
        <v>158038.82999999999</v>
      </c>
      <c r="N119" s="737">
        <v>1</v>
      </c>
      <c r="O119" s="737">
        <v>17559.87</v>
      </c>
      <c r="P119" s="740"/>
      <c r="Q119" s="740"/>
      <c r="R119" s="753"/>
      <c r="S119" s="741"/>
    </row>
    <row r="120" spans="1:19" ht="14.4" customHeight="1" x14ac:dyDescent="0.3">
      <c r="A120" s="736" t="s">
        <v>5245</v>
      </c>
      <c r="B120" s="737" t="s">
        <v>5246</v>
      </c>
      <c r="C120" s="737" t="s">
        <v>566</v>
      </c>
      <c r="D120" s="737" t="s">
        <v>5233</v>
      </c>
      <c r="E120" s="737" t="s">
        <v>5247</v>
      </c>
      <c r="F120" s="737" t="s">
        <v>5421</v>
      </c>
      <c r="G120" s="737" t="s">
        <v>3556</v>
      </c>
      <c r="H120" s="740"/>
      <c r="I120" s="740"/>
      <c r="J120" s="737"/>
      <c r="K120" s="737"/>
      <c r="L120" s="740">
        <v>0.4</v>
      </c>
      <c r="M120" s="740">
        <v>28.28</v>
      </c>
      <c r="N120" s="737">
        <v>1</v>
      </c>
      <c r="O120" s="737">
        <v>70.7</v>
      </c>
      <c r="P120" s="740">
        <v>0.2</v>
      </c>
      <c r="Q120" s="740">
        <v>14.14</v>
      </c>
      <c r="R120" s="753">
        <v>0.5</v>
      </c>
      <c r="S120" s="741">
        <v>70.7</v>
      </c>
    </row>
    <row r="121" spans="1:19" ht="14.4" customHeight="1" x14ac:dyDescent="0.3">
      <c r="A121" s="736" t="s">
        <v>5245</v>
      </c>
      <c r="B121" s="737" t="s">
        <v>5246</v>
      </c>
      <c r="C121" s="737" t="s">
        <v>566</v>
      </c>
      <c r="D121" s="737" t="s">
        <v>5233</v>
      </c>
      <c r="E121" s="737" t="s">
        <v>5247</v>
      </c>
      <c r="F121" s="737" t="s">
        <v>5423</v>
      </c>
      <c r="G121" s="737" t="s">
        <v>5424</v>
      </c>
      <c r="H121" s="740"/>
      <c r="I121" s="740"/>
      <c r="J121" s="737"/>
      <c r="K121" s="737"/>
      <c r="L121" s="740">
        <v>2</v>
      </c>
      <c r="M121" s="740">
        <v>178484.24</v>
      </c>
      <c r="N121" s="737">
        <v>1</v>
      </c>
      <c r="O121" s="737">
        <v>89242.12</v>
      </c>
      <c r="P121" s="740">
        <v>2</v>
      </c>
      <c r="Q121" s="740">
        <v>153735.18</v>
      </c>
      <c r="R121" s="753">
        <v>0.86133756123229699</v>
      </c>
      <c r="S121" s="741">
        <v>76867.59</v>
      </c>
    </row>
    <row r="122" spans="1:19" ht="14.4" customHeight="1" x14ac:dyDescent="0.3">
      <c r="A122" s="736" t="s">
        <v>5245</v>
      </c>
      <c r="B122" s="737" t="s">
        <v>5246</v>
      </c>
      <c r="C122" s="737" t="s">
        <v>566</v>
      </c>
      <c r="D122" s="737" t="s">
        <v>5233</v>
      </c>
      <c r="E122" s="737" t="s">
        <v>5247</v>
      </c>
      <c r="F122" s="737" t="s">
        <v>5427</v>
      </c>
      <c r="G122" s="737" t="s">
        <v>3046</v>
      </c>
      <c r="H122" s="740"/>
      <c r="I122" s="740"/>
      <c r="J122" s="737"/>
      <c r="K122" s="737"/>
      <c r="L122" s="740">
        <v>2</v>
      </c>
      <c r="M122" s="740">
        <v>3498.16</v>
      </c>
      <c r="N122" s="737">
        <v>1</v>
      </c>
      <c r="O122" s="737">
        <v>1749.08</v>
      </c>
      <c r="P122" s="740">
        <v>5</v>
      </c>
      <c r="Q122" s="740">
        <v>8745.4</v>
      </c>
      <c r="R122" s="753">
        <v>2.5</v>
      </c>
      <c r="S122" s="741">
        <v>1749.08</v>
      </c>
    </row>
    <row r="123" spans="1:19" ht="14.4" customHeight="1" x14ac:dyDescent="0.3">
      <c r="A123" s="736" t="s">
        <v>5245</v>
      </c>
      <c r="B123" s="737" t="s">
        <v>5246</v>
      </c>
      <c r="C123" s="737" t="s">
        <v>566</v>
      </c>
      <c r="D123" s="737" t="s">
        <v>5233</v>
      </c>
      <c r="E123" s="737" t="s">
        <v>5247</v>
      </c>
      <c r="F123" s="737" t="s">
        <v>5428</v>
      </c>
      <c r="G123" s="737" t="s">
        <v>2988</v>
      </c>
      <c r="H123" s="740"/>
      <c r="I123" s="740"/>
      <c r="J123" s="737"/>
      <c r="K123" s="737"/>
      <c r="L123" s="740">
        <v>0.1</v>
      </c>
      <c r="M123" s="740">
        <v>28.28</v>
      </c>
      <c r="N123" s="737">
        <v>1</v>
      </c>
      <c r="O123" s="737">
        <v>282.8</v>
      </c>
      <c r="P123" s="740">
        <v>0.30000000000000004</v>
      </c>
      <c r="Q123" s="740">
        <v>84.84</v>
      </c>
      <c r="R123" s="753">
        <v>3</v>
      </c>
      <c r="S123" s="741">
        <v>282.79999999999995</v>
      </c>
    </row>
    <row r="124" spans="1:19" ht="14.4" customHeight="1" x14ac:dyDescent="0.3">
      <c r="A124" s="736" t="s">
        <v>5245</v>
      </c>
      <c r="B124" s="737" t="s">
        <v>5246</v>
      </c>
      <c r="C124" s="737" t="s">
        <v>566</v>
      </c>
      <c r="D124" s="737" t="s">
        <v>5233</v>
      </c>
      <c r="E124" s="737" t="s">
        <v>5247</v>
      </c>
      <c r="F124" s="737" t="s">
        <v>5429</v>
      </c>
      <c r="G124" s="737" t="s">
        <v>5320</v>
      </c>
      <c r="H124" s="740"/>
      <c r="I124" s="740"/>
      <c r="J124" s="737"/>
      <c r="K124" s="737"/>
      <c r="L124" s="740">
        <v>0.08</v>
      </c>
      <c r="M124" s="740">
        <v>51.14</v>
      </c>
      <c r="N124" s="737">
        <v>1</v>
      </c>
      <c r="O124" s="737">
        <v>639.25</v>
      </c>
      <c r="P124" s="740"/>
      <c r="Q124" s="740"/>
      <c r="R124" s="753"/>
      <c r="S124" s="741"/>
    </row>
    <row r="125" spans="1:19" ht="14.4" customHeight="1" x14ac:dyDescent="0.3">
      <c r="A125" s="736" t="s">
        <v>5245</v>
      </c>
      <c r="B125" s="737" t="s">
        <v>5246</v>
      </c>
      <c r="C125" s="737" t="s">
        <v>566</v>
      </c>
      <c r="D125" s="737" t="s">
        <v>5233</v>
      </c>
      <c r="E125" s="737" t="s">
        <v>5247</v>
      </c>
      <c r="F125" s="737" t="s">
        <v>5432</v>
      </c>
      <c r="G125" s="737" t="s">
        <v>3116</v>
      </c>
      <c r="H125" s="740"/>
      <c r="I125" s="740"/>
      <c r="J125" s="737"/>
      <c r="K125" s="737"/>
      <c r="L125" s="740"/>
      <c r="M125" s="740"/>
      <c r="N125" s="737"/>
      <c r="O125" s="737"/>
      <c r="P125" s="740">
        <v>2</v>
      </c>
      <c r="Q125" s="740">
        <v>342288.26</v>
      </c>
      <c r="R125" s="753"/>
      <c r="S125" s="741">
        <v>171144.13</v>
      </c>
    </row>
    <row r="126" spans="1:19" ht="14.4" customHeight="1" x14ac:dyDescent="0.3">
      <c r="A126" s="736" t="s">
        <v>5245</v>
      </c>
      <c r="B126" s="737" t="s">
        <v>5246</v>
      </c>
      <c r="C126" s="737" t="s">
        <v>566</v>
      </c>
      <c r="D126" s="737" t="s">
        <v>5233</v>
      </c>
      <c r="E126" s="737" t="s">
        <v>5247</v>
      </c>
      <c r="F126" s="737" t="s">
        <v>5442</v>
      </c>
      <c r="G126" s="737" t="s">
        <v>5443</v>
      </c>
      <c r="H126" s="740"/>
      <c r="I126" s="740"/>
      <c r="J126" s="737"/>
      <c r="K126" s="737"/>
      <c r="L126" s="740"/>
      <c r="M126" s="740"/>
      <c r="N126" s="737"/>
      <c r="O126" s="737"/>
      <c r="P126" s="740">
        <v>3</v>
      </c>
      <c r="Q126" s="740">
        <v>371450.67</v>
      </c>
      <c r="R126" s="753"/>
      <c r="S126" s="741">
        <v>123816.89</v>
      </c>
    </row>
    <row r="127" spans="1:19" ht="14.4" customHeight="1" x14ac:dyDescent="0.3">
      <c r="A127" s="736" t="s">
        <v>5245</v>
      </c>
      <c r="B127" s="737" t="s">
        <v>5246</v>
      </c>
      <c r="C127" s="737" t="s">
        <v>566</v>
      </c>
      <c r="D127" s="737" t="s">
        <v>5233</v>
      </c>
      <c r="E127" s="737" t="s">
        <v>5247</v>
      </c>
      <c r="F127" s="737" t="s">
        <v>5446</v>
      </c>
      <c r="G127" s="737" t="s">
        <v>3078</v>
      </c>
      <c r="H127" s="740"/>
      <c r="I127" s="740"/>
      <c r="J127" s="737"/>
      <c r="K127" s="737"/>
      <c r="L127" s="740"/>
      <c r="M127" s="740"/>
      <c r="N127" s="737"/>
      <c r="O127" s="737"/>
      <c r="P127" s="740">
        <v>4</v>
      </c>
      <c r="Q127" s="740">
        <v>15274.16</v>
      </c>
      <c r="R127" s="753"/>
      <c r="S127" s="741">
        <v>3818.54</v>
      </c>
    </row>
    <row r="128" spans="1:19" ht="14.4" customHeight="1" x14ac:dyDescent="0.3">
      <c r="A128" s="736" t="s">
        <v>5245</v>
      </c>
      <c r="B128" s="737" t="s">
        <v>5246</v>
      </c>
      <c r="C128" s="737" t="s">
        <v>566</v>
      </c>
      <c r="D128" s="737" t="s">
        <v>5233</v>
      </c>
      <c r="E128" s="737" t="s">
        <v>5247</v>
      </c>
      <c r="F128" s="737" t="s">
        <v>5447</v>
      </c>
      <c r="G128" s="737" t="s">
        <v>3078</v>
      </c>
      <c r="H128" s="740"/>
      <c r="I128" s="740"/>
      <c r="J128" s="737"/>
      <c r="K128" s="737"/>
      <c r="L128" s="740"/>
      <c r="M128" s="740"/>
      <c r="N128" s="737"/>
      <c r="O128" s="737"/>
      <c r="P128" s="740">
        <v>1</v>
      </c>
      <c r="Q128" s="740">
        <v>35926.730000000003</v>
      </c>
      <c r="R128" s="753"/>
      <c r="S128" s="741">
        <v>35926.730000000003</v>
      </c>
    </row>
    <row r="129" spans="1:19" ht="14.4" customHeight="1" x14ac:dyDescent="0.3">
      <c r="A129" s="736" t="s">
        <v>5245</v>
      </c>
      <c r="B129" s="737" t="s">
        <v>5246</v>
      </c>
      <c r="C129" s="737" t="s">
        <v>566</v>
      </c>
      <c r="D129" s="737" t="s">
        <v>5233</v>
      </c>
      <c r="E129" s="737" t="s">
        <v>5455</v>
      </c>
      <c r="F129" s="737" t="s">
        <v>5456</v>
      </c>
      <c r="G129" s="737" t="s">
        <v>5457</v>
      </c>
      <c r="H129" s="740"/>
      <c r="I129" s="740"/>
      <c r="J129" s="737"/>
      <c r="K129" s="737"/>
      <c r="L129" s="740"/>
      <c r="M129" s="740"/>
      <c r="N129" s="737"/>
      <c r="O129" s="737"/>
      <c r="P129" s="740">
        <v>7</v>
      </c>
      <c r="Q129" s="740">
        <v>14644.79</v>
      </c>
      <c r="R129" s="753"/>
      <c r="S129" s="741">
        <v>2092.1128571428571</v>
      </c>
    </row>
    <row r="130" spans="1:19" ht="14.4" customHeight="1" x14ac:dyDescent="0.3">
      <c r="A130" s="736" t="s">
        <v>5245</v>
      </c>
      <c r="B130" s="737" t="s">
        <v>5246</v>
      </c>
      <c r="C130" s="737" t="s">
        <v>566</v>
      </c>
      <c r="D130" s="737" t="s">
        <v>5233</v>
      </c>
      <c r="E130" s="737" t="s">
        <v>5460</v>
      </c>
      <c r="F130" s="737" t="s">
        <v>5463</v>
      </c>
      <c r="G130" s="737" t="s">
        <v>5464</v>
      </c>
      <c r="H130" s="740"/>
      <c r="I130" s="740"/>
      <c r="J130" s="737"/>
      <c r="K130" s="737"/>
      <c r="L130" s="740"/>
      <c r="M130" s="740"/>
      <c r="N130" s="737"/>
      <c r="O130" s="737"/>
      <c r="P130" s="740">
        <v>1</v>
      </c>
      <c r="Q130" s="740">
        <v>867</v>
      </c>
      <c r="R130" s="753"/>
      <c r="S130" s="741">
        <v>867</v>
      </c>
    </row>
    <row r="131" spans="1:19" ht="14.4" customHeight="1" x14ac:dyDescent="0.3">
      <c r="A131" s="736" t="s">
        <v>5245</v>
      </c>
      <c r="B131" s="737" t="s">
        <v>5246</v>
      </c>
      <c r="C131" s="737" t="s">
        <v>566</v>
      </c>
      <c r="D131" s="737" t="s">
        <v>5233</v>
      </c>
      <c r="E131" s="737" t="s">
        <v>5460</v>
      </c>
      <c r="F131" s="737" t="s">
        <v>5465</v>
      </c>
      <c r="G131" s="737" t="s">
        <v>5466</v>
      </c>
      <c r="H131" s="740">
        <v>2</v>
      </c>
      <c r="I131" s="740">
        <v>1928</v>
      </c>
      <c r="J131" s="737"/>
      <c r="K131" s="737">
        <v>964</v>
      </c>
      <c r="L131" s="740"/>
      <c r="M131" s="740"/>
      <c r="N131" s="737"/>
      <c r="O131" s="737"/>
      <c r="P131" s="740"/>
      <c r="Q131" s="740"/>
      <c r="R131" s="753"/>
      <c r="S131" s="741"/>
    </row>
    <row r="132" spans="1:19" ht="14.4" customHeight="1" x14ac:dyDescent="0.3">
      <c r="A132" s="736" t="s">
        <v>5245</v>
      </c>
      <c r="B132" s="737" t="s">
        <v>5246</v>
      </c>
      <c r="C132" s="737" t="s">
        <v>566</v>
      </c>
      <c r="D132" s="737" t="s">
        <v>5233</v>
      </c>
      <c r="E132" s="737" t="s">
        <v>5469</v>
      </c>
      <c r="F132" s="737" t="s">
        <v>5472</v>
      </c>
      <c r="G132" s="737" t="s">
        <v>5473</v>
      </c>
      <c r="H132" s="740">
        <v>171</v>
      </c>
      <c r="I132" s="740">
        <v>19323</v>
      </c>
      <c r="J132" s="737">
        <v>1.7598360655737706</v>
      </c>
      <c r="K132" s="737">
        <v>113</v>
      </c>
      <c r="L132" s="740">
        <v>90</v>
      </c>
      <c r="M132" s="740">
        <v>10980</v>
      </c>
      <c r="N132" s="737">
        <v>1</v>
      </c>
      <c r="O132" s="737">
        <v>122</v>
      </c>
      <c r="P132" s="740">
        <v>32</v>
      </c>
      <c r="Q132" s="740">
        <v>3904</v>
      </c>
      <c r="R132" s="753">
        <v>0.35555555555555557</v>
      </c>
      <c r="S132" s="741">
        <v>122</v>
      </c>
    </row>
    <row r="133" spans="1:19" ht="14.4" customHeight="1" x14ac:dyDescent="0.3">
      <c r="A133" s="736" t="s">
        <v>5245</v>
      </c>
      <c r="B133" s="737" t="s">
        <v>5246</v>
      </c>
      <c r="C133" s="737" t="s">
        <v>566</v>
      </c>
      <c r="D133" s="737" t="s">
        <v>5233</v>
      </c>
      <c r="E133" s="737" t="s">
        <v>5469</v>
      </c>
      <c r="F133" s="737" t="s">
        <v>5474</v>
      </c>
      <c r="G133" s="737" t="s">
        <v>5475</v>
      </c>
      <c r="H133" s="740">
        <v>9</v>
      </c>
      <c r="I133" s="740">
        <v>1296</v>
      </c>
      <c r="J133" s="737">
        <v>1.7753424657534247</v>
      </c>
      <c r="K133" s="737">
        <v>144</v>
      </c>
      <c r="L133" s="740">
        <v>5</v>
      </c>
      <c r="M133" s="740">
        <v>730</v>
      </c>
      <c r="N133" s="737">
        <v>1</v>
      </c>
      <c r="O133" s="737">
        <v>146</v>
      </c>
      <c r="P133" s="740">
        <v>6</v>
      </c>
      <c r="Q133" s="740">
        <v>882</v>
      </c>
      <c r="R133" s="753">
        <v>1.2082191780821918</v>
      </c>
      <c r="S133" s="741">
        <v>147</v>
      </c>
    </row>
    <row r="134" spans="1:19" ht="14.4" customHeight="1" x14ac:dyDescent="0.3">
      <c r="A134" s="736" t="s">
        <v>5245</v>
      </c>
      <c r="B134" s="737" t="s">
        <v>5246</v>
      </c>
      <c r="C134" s="737" t="s">
        <v>566</v>
      </c>
      <c r="D134" s="737" t="s">
        <v>5233</v>
      </c>
      <c r="E134" s="737" t="s">
        <v>5469</v>
      </c>
      <c r="F134" s="737" t="s">
        <v>5476</v>
      </c>
      <c r="G134" s="737" t="s">
        <v>5477</v>
      </c>
      <c r="H134" s="740"/>
      <c r="I134" s="740"/>
      <c r="J134" s="737"/>
      <c r="K134" s="737"/>
      <c r="L134" s="740"/>
      <c r="M134" s="740"/>
      <c r="N134" s="737"/>
      <c r="O134" s="737"/>
      <c r="P134" s="740">
        <v>3</v>
      </c>
      <c r="Q134" s="740">
        <v>588</v>
      </c>
      <c r="R134" s="753"/>
      <c r="S134" s="741">
        <v>196</v>
      </c>
    </row>
    <row r="135" spans="1:19" ht="14.4" customHeight="1" x14ac:dyDescent="0.3">
      <c r="A135" s="736" t="s">
        <v>5245</v>
      </c>
      <c r="B135" s="737" t="s">
        <v>5246</v>
      </c>
      <c r="C135" s="737" t="s">
        <v>566</v>
      </c>
      <c r="D135" s="737" t="s">
        <v>5233</v>
      </c>
      <c r="E135" s="737" t="s">
        <v>5469</v>
      </c>
      <c r="F135" s="737" t="s">
        <v>5478</v>
      </c>
      <c r="G135" s="737" t="s">
        <v>5479</v>
      </c>
      <c r="H135" s="740">
        <v>70</v>
      </c>
      <c r="I135" s="740">
        <v>2450</v>
      </c>
      <c r="J135" s="737">
        <v>0.89481373265157049</v>
      </c>
      <c r="K135" s="737">
        <v>35</v>
      </c>
      <c r="L135" s="740">
        <v>74</v>
      </c>
      <c r="M135" s="740">
        <v>2738</v>
      </c>
      <c r="N135" s="737">
        <v>1</v>
      </c>
      <c r="O135" s="737">
        <v>37</v>
      </c>
      <c r="P135" s="740">
        <v>168</v>
      </c>
      <c r="Q135" s="740">
        <v>6216</v>
      </c>
      <c r="R135" s="753">
        <v>2.2702702702702702</v>
      </c>
      <c r="S135" s="741">
        <v>37</v>
      </c>
    </row>
    <row r="136" spans="1:19" ht="14.4" customHeight="1" x14ac:dyDescent="0.3">
      <c r="A136" s="736" t="s">
        <v>5245</v>
      </c>
      <c r="B136" s="737" t="s">
        <v>5246</v>
      </c>
      <c r="C136" s="737" t="s">
        <v>566</v>
      </c>
      <c r="D136" s="737" t="s">
        <v>5233</v>
      </c>
      <c r="E136" s="737" t="s">
        <v>5469</v>
      </c>
      <c r="F136" s="737" t="s">
        <v>5480</v>
      </c>
      <c r="G136" s="737" t="s">
        <v>5481</v>
      </c>
      <c r="H136" s="740">
        <v>3</v>
      </c>
      <c r="I136" s="740">
        <v>15</v>
      </c>
      <c r="J136" s="737">
        <v>1</v>
      </c>
      <c r="K136" s="737">
        <v>5</v>
      </c>
      <c r="L136" s="740">
        <v>3</v>
      </c>
      <c r="M136" s="740">
        <v>15</v>
      </c>
      <c r="N136" s="737">
        <v>1</v>
      </c>
      <c r="O136" s="737">
        <v>5</v>
      </c>
      <c r="P136" s="740">
        <v>1</v>
      </c>
      <c r="Q136" s="740">
        <v>5</v>
      </c>
      <c r="R136" s="753">
        <v>0.33333333333333331</v>
      </c>
      <c r="S136" s="741">
        <v>5</v>
      </c>
    </row>
    <row r="137" spans="1:19" ht="14.4" customHeight="1" x14ac:dyDescent="0.3">
      <c r="A137" s="736" t="s">
        <v>5245</v>
      </c>
      <c r="B137" s="737" t="s">
        <v>5246</v>
      </c>
      <c r="C137" s="737" t="s">
        <v>566</v>
      </c>
      <c r="D137" s="737" t="s">
        <v>5233</v>
      </c>
      <c r="E137" s="737" t="s">
        <v>5469</v>
      </c>
      <c r="F137" s="737" t="s">
        <v>5482</v>
      </c>
      <c r="G137" s="737" t="s">
        <v>5483</v>
      </c>
      <c r="H137" s="740">
        <v>2</v>
      </c>
      <c r="I137" s="740">
        <v>330</v>
      </c>
      <c r="J137" s="737">
        <v>0.62146892655367236</v>
      </c>
      <c r="K137" s="737">
        <v>165</v>
      </c>
      <c r="L137" s="740">
        <v>3</v>
      </c>
      <c r="M137" s="740">
        <v>531</v>
      </c>
      <c r="N137" s="737">
        <v>1</v>
      </c>
      <c r="O137" s="737">
        <v>177</v>
      </c>
      <c r="P137" s="740">
        <v>4</v>
      </c>
      <c r="Q137" s="740">
        <v>708</v>
      </c>
      <c r="R137" s="753">
        <v>1.3333333333333333</v>
      </c>
      <c r="S137" s="741">
        <v>177</v>
      </c>
    </row>
    <row r="138" spans="1:19" ht="14.4" customHeight="1" x14ac:dyDescent="0.3">
      <c r="A138" s="736" t="s">
        <v>5245</v>
      </c>
      <c r="B138" s="737" t="s">
        <v>5246</v>
      </c>
      <c r="C138" s="737" t="s">
        <v>566</v>
      </c>
      <c r="D138" s="737" t="s">
        <v>5233</v>
      </c>
      <c r="E138" s="737" t="s">
        <v>5469</v>
      </c>
      <c r="F138" s="737" t="s">
        <v>5484</v>
      </c>
      <c r="G138" s="737" t="s">
        <v>5485</v>
      </c>
      <c r="H138" s="740">
        <v>296</v>
      </c>
      <c r="I138" s="740">
        <v>0</v>
      </c>
      <c r="J138" s="737"/>
      <c r="K138" s="737">
        <v>0</v>
      </c>
      <c r="L138" s="740">
        <v>315</v>
      </c>
      <c r="M138" s="740">
        <v>0</v>
      </c>
      <c r="N138" s="737"/>
      <c r="O138" s="737">
        <v>0</v>
      </c>
      <c r="P138" s="740">
        <v>313</v>
      </c>
      <c r="Q138" s="740">
        <v>0</v>
      </c>
      <c r="R138" s="753"/>
      <c r="S138" s="741">
        <v>0</v>
      </c>
    </row>
    <row r="139" spans="1:19" ht="14.4" customHeight="1" x14ac:dyDescent="0.3">
      <c r="A139" s="736" t="s">
        <v>5245</v>
      </c>
      <c r="B139" s="737" t="s">
        <v>5246</v>
      </c>
      <c r="C139" s="737" t="s">
        <v>566</v>
      </c>
      <c r="D139" s="737" t="s">
        <v>5233</v>
      </c>
      <c r="E139" s="737" t="s">
        <v>5469</v>
      </c>
      <c r="F139" s="737" t="s">
        <v>5486</v>
      </c>
      <c r="G139" s="737" t="s">
        <v>5487</v>
      </c>
      <c r="H139" s="740">
        <v>13</v>
      </c>
      <c r="I139" s="740">
        <v>1378</v>
      </c>
      <c r="J139" s="737">
        <v>1.5659090909090909</v>
      </c>
      <c r="K139" s="737">
        <v>106</v>
      </c>
      <c r="L139" s="740">
        <v>8</v>
      </c>
      <c r="M139" s="740">
        <v>880</v>
      </c>
      <c r="N139" s="737">
        <v>1</v>
      </c>
      <c r="O139" s="737">
        <v>110</v>
      </c>
      <c r="P139" s="740">
        <v>7</v>
      </c>
      <c r="Q139" s="740">
        <v>1701</v>
      </c>
      <c r="R139" s="753">
        <v>1.9329545454545454</v>
      </c>
      <c r="S139" s="741">
        <v>243</v>
      </c>
    </row>
    <row r="140" spans="1:19" ht="14.4" customHeight="1" x14ac:dyDescent="0.3">
      <c r="A140" s="736" t="s">
        <v>5245</v>
      </c>
      <c r="B140" s="737" t="s">
        <v>5246</v>
      </c>
      <c r="C140" s="737" t="s">
        <v>566</v>
      </c>
      <c r="D140" s="737" t="s">
        <v>5233</v>
      </c>
      <c r="E140" s="737" t="s">
        <v>5469</v>
      </c>
      <c r="F140" s="737" t="s">
        <v>5488</v>
      </c>
      <c r="G140" s="737" t="s">
        <v>5489</v>
      </c>
      <c r="H140" s="740">
        <v>2784</v>
      </c>
      <c r="I140" s="740">
        <v>0</v>
      </c>
      <c r="J140" s="737">
        <v>0</v>
      </c>
      <c r="K140" s="737">
        <v>0</v>
      </c>
      <c r="L140" s="740">
        <v>2</v>
      </c>
      <c r="M140" s="740">
        <v>66.67</v>
      </c>
      <c r="N140" s="737">
        <v>1</v>
      </c>
      <c r="O140" s="737">
        <v>33.335000000000001</v>
      </c>
      <c r="P140" s="740">
        <v>7</v>
      </c>
      <c r="Q140" s="740">
        <v>233.32999999999998</v>
      </c>
      <c r="R140" s="753">
        <v>3.499775011249437</v>
      </c>
      <c r="S140" s="741">
        <v>33.332857142857144</v>
      </c>
    </row>
    <row r="141" spans="1:19" ht="14.4" customHeight="1" x14ac:dyDescent="0.3">
      <c r="A141" s="736" t="s">
        <v>5245</v>
      </c>
      <c r="B141" s="737" t="s">
        <v>5246</v>
      </c>
      <c r="C141" s="737" t="s">
        <v>566</v>
      </c>
      <c r="D141" s="737" t="s">
        <v>5233</v>
      </c>
      <c r="E141" s="737" t="s">
        <v>5469</v>
      </c>
      <c r="F141" s="737" t="s">
        <v>5490</v>
      </c>
      <c r="G141" s="737" t="s">
        <v>5491</v>
      </c>
      <c r="H141" s="740">
        <v>2</v>
      </c>
      <c r="I141" s="740">
        <v>72</v>
      </c>
      <c r="J141" s="737">
        <v>1.9459459459459461</v>
      </c>
      <c r="K141" s="737">
        <v>36</v>
      </c>
      <c r="L141" s="740">
        <v>1</v>
      </c>
      <c r="M141" s="740">
        <v>37</v>
      </c>
      <c r="N141" s="737">
        <v>1</v>
      </c>
      <c r="O141" s="737">
        <v>37</v>
      </c>
      <c r="P141" s="740">
        <v>2</v>
      </c>
      <c r="Q141" s="740">
        <v>74</v>
      </c>
      <c r="R141" s="753">
        <v>2</v>
      </c>
      <c r="S141" s="741">
        <v>37</v>
      </c>
    </row>
    <row r="142" spans="1:19" ht="14.4" customHeight="1" x14ac:dyDescent="0.3">
      <c r="A142" s="736" t="s">
        <v>5245</v>
      </c>
      <c r="B142" s="737" t="s">
        <v>5246</v>
      </c>
      <c r="C142" s="737" t="s">
        <v>566</v>
      </c>
      <c r="D142" s="737" t="s">
        <v>5233</v>
      </c>
      <c r="E142" s="737" t="s">
        <v>5469</v>
      </c>
      <c r="F142" s="737" t="s">
        <v>5494</v>
      </c>
      <c r="G142" s="737" t="s">
        <v>5495</v>
      </c>
      <c r="H142" s="740">
        <v>80</v>
      </c>
      <c r="I142" s="740">
        <v>2480</v>
      </c>
      <c r="J142" s="737">
        <v>0.51666666666666672</v>
      </c>
      <c r="K142" s="737">
        <v>31</v>
      </c>
      <c r="L142" s="740">
        <v>150</v>
      </c>
      <c r="M142" s="740">
        <v>4800</v>
      </c>
      <c r="N142" s="737">
        <v>1</v>
      </c>
      <c r="O142" s="737">
        <v>32</v>
      </c>
      <c r="P142" s="740">
        <v>139</v>
      </c>
      <c r="Q142" s="740">
        <v>4448</v>
      </c>
      <c r="R142" s="753">
        <v>0.92666666666666664</v>
      </c>
      <c r="S142" s="741">
        <v>32</v>
      </c>
    </row>
    <row r="143" spans="1:19" ht="14.4" customHeight="1" x14ac:dyDescent="0.3">
      <c r="A143" s="736" t="s">
        <v>5245</v>
      </c>
      <c r="B143" s="737" t="s">
        <v>5246</v>
      </c>
      <c r="C143" s="737" t="s">
        <v>566</v>
      </c>
      <c r="D143" s="737" t="s">
        <v>5233</v>
      </c>
      <c r="E143" s="737" t="s">
        <v>5469</v>
      </c>
      <c r="F143" s="737" t="s">
        <v>5498</v>
      </c>
      <c r="G143" s="737" t="s">
        <v>5499</v>
      </c>
      <c r="H143" s="740">
        <v>13</v>
      </c>
      <c r="I143" s="740">
        <v>1677</v>
      </c>
      <c r="J143" s="737">
        <v>4.2671755725190836</v>
      </c>
      <c r="K143" s="737">
        <v>129</v>
      </c>
      <c r="L143" s="740">
        <v>3</v>
      </c>
      <c r="M143" s="740">
        <v>393</v>
      </c>
      <c r="N143" s="737">
        <v>1</v>
      </c>
      <c r="O143" s="737">
        <v>131</v>
      </c>
      <c r="P143" s="740">
        <v>6</v>
      </c>
      <c r="Q143" s="740">
        <v>792</v>
      </c>
      <c r="R143" s="753">
        <v>2.0152671755725189</v>
      </c>
      <c r="S143" s="741">
        <v>132</v>
      </c>
    </row>
    <row r="144" spans="1:19" ht="14.4" customHeight="1" x14ac:dyDescent="0.3">
      <c r="A144" s="736" t="s">
        <v>5245</v>
      </c>
      <c r="B144" s="737" t="s">
        <v>5246</v>
      </c>
      <c r="C144" s="737" t="s">
        <v>566</v>
      </c>
      <c r="D144" s="737" t="s">
        <v>5233</v>
      </c>
      <c r="E144" s="737" t="s">
        <v>5469</v>
      </c>
      <c r="F144" s="737" t="s">
        <v>5501</v>
      </c>
      <c r="G144" s="737" t="s">
        <v>5502</v>
      </c>
      <c r="H144" s="740">
        <v>2</v>
      </c>
      <c r="I144" s="740">
        <v>662</v>
      </c>
      <c r="J144" s="737"/>
      <c r="K144" s="737">
        <v>331</v>
      </c>
      <c r="L144" s="740"/>
      <c r="M144" s="740"/>
      <c r="N144" s="737"/>
      <c r="O144" s="737"/>
      <c r="P144" s="740">
        <v>3</v>
      </c>
      <c r="Q144" s="740">
        <v>1065</v>
      </c>
      <c r="R144" s="753"/>
      <c r="S144" s="741">
        <v>355</v>
      </c>
    </row>
    <row r="145" spans="1:19" ht="14.4" customHeight="1" x14ac:dyDescent="0.3">
      <c r="A145" s="736" t="s">
        <v>5245</v>
      </c>
      <c r="B145" s="737" t="s">
        <v>5246</v>
      </c>
      <c r="C145" s="737" t="s">
        <v>566</v>
      </c>
      <c r="D145" s="737" t="s">
        <v>5233</v>
      </c>
      <c r="E145" s="737" t="s">
        <v>5469</v>
      </c>
      <c r="F145" s="737" t="s">
        <v>5503</v>
      </c>
      <c r="G145" s="737" t="s">
        <v>5504</v>
      </c>
      <c r="H145" s="740">
        <v>25</v>
      </c>
      <c r="I145" s="740">
        <v>1425</v>
      </c>
      <c r="J145" s="737">
        <v>1.271186440677966</v>
      </c>
      <c r="K145" s="737">
        <v>57</v>
      </c>
      <c r="L145" s="740">
        <v>19</v>
      </c>
      <c r="M145" s="740">
        <v>1121</v>
      </c>
      <c r="N145" s="737">
        <v>1</v>
      </c>
      <c r="O145" s="737">
        <v>59</v>
      </c>
      <c r="P145" s="740">
        <v>25</v>
      </c>
      <c r="Q145" s="740">
        <v>1475</v>
      </c>
      <c r="R145" s="753">
        <v>1.3157894736842106</v>
      </c>
      <c r="S145" s="741">
        <v>59</v>
      </c>
    </row>
    <row r="146" spans="1:19" ht="14.4" customHeight="1" x14ac:dyDescent="0.3">
      <c r="A146" s="736" t="s">
        <v>5245</v>
      </c>
      <c r="B146" s="737" t="s">
        <v>5246</v>
      </c>
      <c r="C146" s="737" t="s">
        <v>566</v>
      </c>
      <c r="D146" s="737" t="s">
        <v>3143</v>
      </c>
      <c r="E146" s="737" t="s">
        <v>5469</v>
      </c>
      <c r="F146" s="737" t="s">
        <v>5478</v>
      </c>
      <c r="G146" s="737" t="s">
        <v>5479</v>
      </c>
      <c r="H146" s="740"/>
      <c r="I146" s="740"/>
      <c r="J146" s="737"/>
      <c r="K146" s="737"/>
      <c r="L146" s="740">
        <v>1</v>
      </c>
      <c r="M146" s="740">
        <v>37</v>
      </c>
      <c r="N146" s="737">
        <v>1</v>
      </c>
      <c r="O146" s="737">
        <v>37</v>
      </c>
      <c r="P146" s="740"/>
      <c r="Q146" s="740"/>
      <c r="R146" s="753"/>
      <c r="S146" s="741"/>
    </row>
    <row r="147" spans="1:19" ht="14.4" customHeight="1" x14ac:dyDescent="0.3">
      <c r="A147" s="736" t="s">
        <v>5245</v>
      </c>
      <c r="B147" s="737" t="s">
        <v>5246</v>
      </c>
      <c r="C147" s="737" t="s">
        <v>566</v>
      </c>
      <c r="D147" s="737" t="s">
        <v>3147</v>
      </c>
      <c r="E147" s="737" t="s">
        <v>5247</v>
      </c>
      <c r="F147" s="737" t="s">
        <v>5248</v>
      </c>
      <c r="G147" s="737" t="s">
        <v>5249</v>
      </c>
      <c r="H147" s="740"/>
      <c r="I147" s="740"/>
      <c r="J147" s="737"/>
      <c r="K147" s="737"/>
      <c r="L147" s="740">
        <v>0.2</v>
      </c>
      <c r="M147" s="740">
        <v>10.82</v>
      </c>
      <c r="N147" s="737">
        <v>1</v>
      </c>
      <c r="O147" s="737">
        <v>54.1</v>
      </c>
      <c r="P147" s="740"/>
      <c r="Q147" s="740"/>
      <c r="R147" s="753"/>
      <c r="S147" s="741"/>
    </row>
    <row r="148" spans="1:19" ht="14.4" customHeight="1" x14ac:dyDescent="0.3">
      <c r="A148" s="736" t="s">
        <v>5245</v>
      </c>
      <c r="B148" s="737" t="s">
        <v>5246</v>
      </c>
      <c r="C148" s="737" t="s">
        <v>566</v>
      </c>
      <c r="D148" s="737" t="s">
        <v>3147</v>
      </c>
      <c r="E148" s="737" t="s">
        <v>5247</v>
      </c>
      <c r="F148" s="737" t="s">
        <v>5250</v>
      </c>
      <c r="G148" s="737" t="s">
        <v>5251</v>
      </c>
      <c r="H148" s="740"/>
      <c r="I148" s="740"/>
      <c r="J148" s="737"/>
      <c r="K148" s="737"/>
      <c r="L148" s="740"/>
      <c r="M148" s="740"/>
      <c r="N148" s="737"/>
      <c r="O148" s="737"/>
      <c r="P148" s="740">
        <v>0.4</v>
      </c>
      <c r="Q148" s="740">
        <v>43.31</v>
      </c>
      <c r="R148" s="753"/>
      <c r="S148" s="741">
        <v>108.27500000000001</v>
      </c>
    </row>
    <row r="149" spans="1:19" ht="14.4" customHeight="1" x14ac:dyDescent="0.3">
      <c r="A149" s="736" t="s">
        <v>5245</v>
      </c>
      <c r="B149" s="737" t="s">
        <v>5246</v>
      </c>
      <c r="C149" s="737" t="s">
        <v>566</v>
      </c>
      <c r="D149" s="737" t="s">
        <v>3147</v>
      </c>
      <c r="E149" s="737" t="s">
        <v>5247</v>
      </c>
      <c r="F149" s="737" t="s">
        <v>5255</v>
      </c>
      <c r="G149" s="737" t="s">
        <v>5256</v>
      </c>
      <c r="H149" s="740"/>
      <c r="I149" s="740"/>
      <c r="J149" s="737"/>
      <c r="K149" s="737"/>
      <c r="L149" s="740">
        <v>0.4</v>
      </c>
      <c r="M149" s="740">
        <v>5.15</v>
      </c>
      <c r="N149" s="737">
        <v>1</v>
      </c>
      <c r="O149" s="737">
        <v>12.875</v>
      </c>
      <c r="P149" s="740"/>
      <c r="Q149" s="740"/>
      <c r="R149" s="753"/>
      <c r="S149" s="741"/>
    </row>
    <row r="150" spans="1:19" ht="14.4" customHeight="1" x14ac:dyDescent="0.3">
      <c r="A150" s="736" t="s">
        <v>5245</v>
      </c>
      <c r="B150" s="737" t="s">
        <v>5246</v>
      </c>
      <c r="C150" s="737" t="s">
        <v>566</v>
      </c>
      <c r="D150" s="737" t="s">
        <v>3147</v>
      </c>
      <c r="E150" s="737" t="s">
        <v>5247</v>
      </c>
      <c r="F150" s="737" t="s">
        <v>5257</v>
      </c>
      <c r="G150" s="737" t="s">
        <v>5258</v>
      </c>
      <c r="H150" s="740"/>
      <c r="I150" s="740"/>
      <c r="J150" s="737"/>
      <c r="K150" s="737"/>
      <c r="L150" s="740">
        <v>0.5</v>
      </c>
      <c r="M150" s="740">
        <v>94.350000000000009</v>
      </c>
      <c r="N150" s="737">
        <v>1</v>
      </c>
      <c r="O150" s="737">
        <v>188.70000000000002</v>
      </c>
      <c r="P150" s="740">
        <v>0.30000000000000004</v>
      </c>
      <c r="Q150" s="740">
        <v>61.62</v>
      </c>
      <c r="R150" s="753">
        <v>0.65310015898251184</v>
      </c>
      <c r="S150" s="741">
        <v>205.39999999999995</v>
      </c>
    </row>
    <row r="151" spans="1:19" ht="14.4" customHeight="1" x14ac:dyDescent="0.3">
      <c r="A151" s="736" t="s">
        <v>5245</v>
      </c>
      <c r="B151" s="737" t="s">
        <v>5246</v>
      </c>
      <c r="C151" s="737" t="s">
        <v>566</v>
      </c>
      <c r="D151" s="737" t="s">
        <v>3147</v>
      </c>
      <c r="E151" s="737" t="s">
        <v>5247</v>
      </c>
      <c r="F151" s="737" t="s">
        <v>5270</v>
      </c>
      <c r="G151" s="737" t="s">
        <v>3090</v>
      </c>
      <c r="H151" s="740"/>
      <c r="I151" s="740"/>
      <c r="J151" s="737"/>
      <c r="K151" s="737"/>
      <c r="L151" s="740"/>
      <c r="M151" s="740"/>
      <c r="N151" s="737"/>
      <c r="O151" s="737"/>
      <c r="P151" s="740">
        <v>5.73</v>
      </c>
      <c r="Q151" s="740">
        <v>80660.289999999994</v>
      </c>
      <c r="R151" s="753"/>
      <c r="S151" s="741">
        <v>14076.839441535774</v>
      </c>
    </row>
    <row r="152" spans="1:19" ht="14.4" customHeight="1" x14ac:dyDescent="0.3">
      <c r="A152" s="736" t="s">
        <v>5245</v>
      </c>
      <c r="B152" s="737" t="s">
        <v>5246</v>
      </c>
      <c r="C152" s="737" t="s">
        <v>566</v>
      </c>
      <c r="D152" s="737" t="s">
        <v>3147</v>
      </c>
      <c r="E152" s="737" t="s">
        <v>5247</v>
      </c>
      <c r="F152" s="737" t="s">
        <v>5271</v>
      </c>
      <c r="G152" s="737" t="s">
        <v>5272</v>
      </c>
      <c r="H152" s="740"/>
      <c r="I152" s="740"/>
      <c r="J152" s="737"/>
      <c r="K152" s="737"/>
      <c r="L152" s="740">
        <v>6</v>
      </c>
      <c r="M152" s="740">
        <v>189773.02</v>
      </c>
      <c r="N152" s="737">
        <v>1</v>
      </c>
      <c r="O152" s="737">
        <v>31628.836666666666</v>
      </c>
      <c r="P152" s="740">
        <v>1</v>
      </c>
      <c r="Q152" s="740">
        <v>28544.97</v>
      </c>
      <c r="R152" s="753">
        <v>0.15041637636372127</v>
      </c>
      <c r="S152" s="741">
        <v>28544.97</v>
      </c>
    </row>
    <row r="153" spans="1:19" ht="14.4" customHeight="1" x14ac:dyDescent="0.3">
      <c r="A153" s="736" t="s">
        <v>5245</v>
      </c>
      <c r="B153" s="737" t="s">
        <v>5246</v>
      </c>
      <c r="C153" s="737" t="s">
        <v>566</v>
      </c>
      <c r="D153" s="737" t="s">
        <v>3147</v>
      </c>
      <c r="E153" s="737" t="s">
        <v>5247</v>
      </c>
      <c r="F153" s="737" t="s">
        <v>5273</v>
      </c>
      <c r="G153" s="737" t="s">
        <v>5272</v>
      </c>
      <c r="H153" s="740"/>
      <c r="I153" s="740"/>
      <c r="J153" s="737"/>
      <c r="K153" s="737"/>
      <c r="L153" s="740">
        <v>5</v>
      </c>
      <c r="M153" s="740">
        <v>315812.47999999998</v>
      </c>
      <c r="N153" s="737">
        <v>1</v>
      </c>
      <c r="O153" s="737">
        <v>63162.495999999999</v>
      </c>
      <c r="P153" s="740">
        <v>1</v>
      </c>
      <c r="Q153" s="740">
        <v>57847.6</v>
      </c>
      <c r="R153" s="753">
        <v>0.18317072206899487</v>
      </c>
      <c r="S153" s="741">
        <v>57847.6</v>
      </c>
    </row>
    <row r="154" spans="1:19" ht="14.4" customHeight="1" x14ac:dyDescent="0.3">
      <c r="A154" s="736" t="s">
        <v>5245</v>
      </c>
      <c r="B154" s="737" t="s">
        <v>5246</v>
      </c>
      <c r="C154" s="737" t="s">
        <v>566</v>
      </c>
      <c r="D154" s="737" t="s">
        <v>3147</v>
      </c>
      <c r="E154" s="737" t="s">
        <v>5247</v>
      </c>
      <c r="F154" s="737" t="s">
        <v>5274</v>
      </c>
      <c r="G154" s="737" t="s">
        <v>5272</v>
      </c>
      <c r="H154" s="740"/>
      <c r="I154" s="740"/>
      <c r="J154" s="737"/>
      <c r="K154" s="737"/>
      <c r="L154" s="740">
        <v>8</v>
      </c>
      <c r="M154" s="740">
        <v>1014322.42</v>
      </c>
      <c r="N154" s="737">
        <v>1</v>
      </c>
      <c r="O154" s="737">
        <v>126790.30250000001</v>
      </c>
      <c r="P154" s="740">
        <v>4</v>
      </c>
      <c r="Q154" s="740">
        <v>445786.59</v>
      </c>
      <c r="R154" s="753">
        <v>0.43949200097539004</v>
      </c>
      <c r="S154" s="741">
        <v>111446.64750000001</v>
      </c>
    </row>
    <row r="155" spans="1:19" ht="14.4" customHeight="1" x14ac:dyDescent="0.3">
      <c r="A155" s="736" t="s">
        <v>5245</v>
      </c>
      <c r="B155" s="737" t="s">
        <v>5246</v>
      </c>
      <c r="C155" s="737" t="s">
        <v>566</v>
      </c>
      <c r="D155" s="737" t="s">
        <v>3147</v>
      </c>
      <c r="E155" s="737" t="s">
        <v>5247</v>
      </c>
      <c r="F155" s="737" t="s">
        <v>5277</v>
      </c>
      <c r="G155" s="737" t="s">
        <v>5278</v>
      </c>
      <c r="H155" s="740"/>
      <c r="I155" s="740"/>
      <c r="J155" s="737"/>
      <c r="K155" s="737"/>
      <c r="L155" s="740">
        <v>1</v>
      </c>
      <c r="M155" s="740">
        <v>1749.08</v>
      </c>
      <c r="N155" s="737">
        <v>1</v>
      </c>
      <c r="O155" s="737">
        <v>1749.08</v>
      </c>
      <c r="P155" s="740"/>
      <c r="Q155" s="740"/>
      <c r="R155" s="753"/>
      <c r="S155" s="741"/>
    </row>
    <row r="156" spans="1:19" ht="14.4" customHeight="1" x14ac:dyDescent="0.3">
      <c r="A156" s="736" t="s">
        <v>5245</v>
      </c>
      <c r="B156" s="737" t="s">
        <v>5246</v>
      </c>
      <c r="C156" s="737" t="s">
        <v>566</v>
      </c>
      <c r="D156" s="737" t="s">
        <v>3147</v>
      </c>
      <c r="E156" s="737" t="s">
        <v>5247</v>
      </c>
      <c r="F156" s="737" t="s">
        <v>5281</v>
      </c>
      <c r="G156" s="737" t="s">
        <v>5282</v>
      </c>
      <c r="H156" s="740"/>
      <c r="I156" s="740"/>
      <c r="J156" s="737"/>
      <c r="K156" s="737"/>
      <c r="L156" s="740">
        <v>2</v>
      </c>
      <c r="M156" s="740">
        <v>16589.14</v>
      </c>
      <c r="N156" s="737">
        <v>1</v>
      </c>
      <c r="O156" s="737">
        <v>8294.57</v>
      </c>
      <c r="P156" s="740"/>
      <c r="Q156" s="740"/>
      <c r="R156" s="753"/>
      <c r="S156" s="741"/>
    </row>
    <row r="157" spans="1:19" ht="14.4" customHeight="1" x14ac:dyDescent="0.3">
      <c r="A157" s="736" t="s">
        <v>5245</v>
      </c>
      <c r="B157" s="737" t="s">
        <v>5246</v>
      </c>
      <c r="C157" s="737" t="s">
        <v>566</v>
      </c>
      <c r="D157" s="737" t="s">
        <v>3147</v>
      </c>
      <c r="E157" s="737" t="s">
        <v>5247</v>
      </c>
      <c r="F157" s="737" t="s">
        <v>5283</v>
      </c>
      <c r="G157" s="737" t="s">
        <v>2298</v>
      </c>
      <c r="H157" s="740"/>
      <c r="I157" s="740"/>
      <c r="J157" s="737"/>
      <c r="K157" s="737"/>
      <c r="L157" s="740"/>
      <c r="M157" s="740"/>
      <c r="N157" s="737"/>
      <c r="O157" s="737"/>
      <c r="P157" s="740">
        <v>1</v>
      </c>
      <c r="Q157" s="740">
        <v>22668.98</v>
      </c>
      <c r="R157" s="753"/>
      <c r="S157" s="741">
        <v>22668.98</v>
      </c>
    </row>
    <row r="158" spans="1:19" ht="14.4" customHeight="1" x14ac:dyDescent="0.3">
      <c r="A158" s="736" t="s">
        <v>5245</v>
      </c>
      <c r="B158" s="737" t="s">
        <v>5246</v>
      </c>
      <c r="C158" s="737" t="s">
        <v>566</v>
      </c>
      <c r="D158" s="737" t="s">
        <v>3147</v>
      </c>
      <c r="E158" s="737" t="s">
        <v>5247</v>
      </c>
      <c r="F158" s="737" t="s">
        <v>5296</v>
      </c>
      <c r="G158" s="737" t="s">
        <v>2497</v>
      </c>
      <c r="H158" s="740"/>
      <c r="I158" s="740"/>
      <c r="J158" s="737"/>
      <c r="K158" s="737"/>
      <c r="L158" s="740"/>
      <c r="M158" s="740"/>
      <c r="N158" s="737"/>
      <c r="O158" s="737"/>
      <c r="P158" s="740">
        <v>2</v>
      </c>
      <c r="Q158" s="740">
        <v>4150.72</v>
      </c>
      <c r="R158" s="753"/>
      <c r="S158" s="741">
        <v>2075.36</v>
      </c>
    </row>
    <row r="159" spans="1:19" ht="14.4" customHeight="1" x14ac:dyDescent="0.3">
      <c r="A159" s="736" t="s">
        <v>5245</v>
      </c>
      <c r="B159" s="737" t="s">
        <v>5246</v>
      </c>
      <c r="C159" s="737" t="s">
        <v>566</v>
      </c>
      <c r="D159" s="737" t="s">
        <v>3147</v>
      </c>
      <c r="E159" s="737" t="s">
        <v>5247</v>
      </c>
      <c r="F159" s="737" t="s">
        <v>5297</v>
      </c>
      <c r="G159" s="737" t="s">
        <v>1112</v>
      </c>
      <c r="H159" s="740"/>
      <c r="I159" s="740"/>
      <c r="J159" s="737"/>
      <c r="K159" s="737"/>
      <c r="L159" s="740"/>
      <c r="M159" s="740"/>
      <c r="N159" s="737"/>
      <c r="O159" s="737"/>
      <c r="P159" s="740">
        <v>0.1</v>
      </c>
      <c r="Q159" s="740">
        <v>7.8</v>
      </c>
      <c r="R159" s="753"/>
      <c r="S159" s="741">
        <v>78</v>
      </c>
    </row>
    <row r="160" spans="1:19" ht="14.4" customHeight="1" x14ac:dyDescent="0.3">
      <c r="A160" s="736" t="s">
        <v>5245</v>
      </c>
      <c r="B160" s="737" t="s">
        <v>5246</v>
      </c>
      <c r="C160" s="737" t="s">
        <v>566</v>
      </c>
      <c r="D160" s="737" t="s">
        <v>3147</v>
      </c>
      <c r="E160" s="737" t="s">
        <v>5247</v>
      </c>
      <c r="F160" s="737" t="s">
        <v>5300</v>
      </c>
      <c r="G160" s="737" t="s">
        <v>823</v>
      </c>
      <c r="H160" s="740"/>
      <c r="I160" s="740"/>
      <c r="J160" s="737"/>
      <c r="K160" s="737"/>
      <c r="L160" s="740">
        <v>0.4</v>
      </c>
      <c r="M160" s="740">
        <v>72.86</v>
      </c>
      <c r="N160" s="737">
        <v>1</v>
      </c>
      <c r="O160" s="737">
        <v>182.14999999999998</v>
      </c>
      <c r="P160" s="740">
        <v>0.4</v>
      </c>
      <c r="Q160" s="740">
        <v>72.86</v>
      </c>
      <c r="R160" s="753">
        <v>1</v>
      </c>
      <c r="S160" s="741">
        <v>182.14999999999998</v>
      </c>
    </row>
    <row r="161" spans="1:19" ht="14.4" customHeight="1" x14ac:dyDescent="0.3">
      <c r="A161" s="736" t="s">
        <v>5245</v>
      </c>
      <c r="B161" s="737" t="s">
        <v>5246</v>
      </c>
      <c r="C161" s="737" t="s">
        <v>566</v>
      </c>
      <c r="D161" s="737" t="s">
        <v>3147</v>
      </c>
      <c r="E161" s="737" t="s">
        <v>5247</v>
      </c>
      <c r="F161" s="737" t="s">
        <v>5301</v>
      </c>
      <c r="G161" s="737" t="s">
        <v>835</v>
      </c>
      <c r="H161" s="740"/>
      <c r="I161" s="740"/>
      <c r="J161" s="737"/>
      <c r="K161" s="737"/>
      <c r="L161" s="740">
        <v>1.8</v>
      </c>
      <c r="M161" s="740">
        <v>127.35</v>
      </c>
      <c r="N161" s="737">
        <v>1</v>
      </c>
      <c r="O161" s="737">
        <v>70.75</v>
      </c>
      <c r="P161" s="740">
        <v>1</v>
      </c>
      <c r="Q161" s="740">
        <v>70.75</v>
      </c>
      <c r="R161" s="753">
        <v>0.55555555555555558</v>
      </c>
      <c r="S161" s="741">
        <v>70.75</v>
      </c>
    </row>
    <row r="162" spans="1:19" ht="14.4" customHeight="1" x14ac:dyDescent="0.3">
      <c r="A162" s="736" t="s">
        <v>5245</v>
      </c>
      <c r="B162" s="737" t="s">
        <v>5246</v>
      </c>
      <c r="C162" s="737" t="s">
        <v>566</v>
      </c>
      <c r="D162" s="737" t="s">
        <v>3147</v>
      </c>
      <c r="E162" s="737" t="s">
        <v>5247</v>
      </c>
      <c r="F162" s="737" t="s">
        <v>5308</v>
      </c>
      <c r="G162" s="737" t="s">
        <v>5309</v>
      </c>
      <c r="H162" s="740"/>
      <c r="I162" s="740"/>
      <c r="J162" s="737"/>
      <c r="K162" s="737"/>
      <c r="L162" s="740"/>
      <c r="M162" s="740"/>
      <c r="N162" s="737"/>
      <c r="O162" s="737"/>
      <c r="P162" s="740">
        <v>0.2</v>
      </c>
      <c r="Q162" s="740">
        <v>23.46</v>
      </c>
      <c r="R162" s="753"/>
      <c r="S162" s="741">
        <v>117.3</v>
      </c>
    </row>
    <row r="163" spans="1:19" ht="14.4" customHeight="1" x14ac:dyDescent="0.3">
      <c r="A163" s="736" t="s">
        <v>5245</v>
      </c>
      <c r="B163" s="737" t="s">
        <v>5246</v>
      </c>
      <c r="C163" s="737" t="s">
        <v>566</v>
      </c>
      <c r="D163" s="737" t="s">
        <v>3147</v>
      </c>
      <c r="E163" s="737" t="s">
        <v>5247</v>
      </c>
      <c r="F163" s="737" t="s">
        <v>5310</v>
      </c>
      <c r="G163" s="737" t="s">
        <v>3072</v>
      </c>
      <c r="H163" s="740"/>
      <c r="I163" s="740"/>
      <c r="J163" s="737"/>
      <c r="K163" s="737"/>
      <c r="L163" s="740"/>
      <c r="M163" s="740"/>
      <c r="N163" s="737"/>
      <c r="O163" s="737"/>
      <c r="P163" s="740">
        <v>0.2</v>
      </c>
      <c r="Q163" s="740">
        <v>17.899999999999999</v>
      </c>
      <c r="R163" s="753"/>
      <c r="S163" s="741">
        <v>89.499999999999986</v>
      </c>
    </row>
    <row r="164" spans="1:19" ht="14.4" customHeight="1" x14ac:dyDescent="0.3">
      <c r="A164" s="736" t="s">
        <v>5245</v>
      </c>
      <c r="B164" s="737" t="s">
        <v>5246</v>
      </c>
      <c r="C164" s="737" t="s">
        <v>566</v>
      </c>
      <c r="D164" s="737" t="s">
        <v>3147</v>
      </c>
      <c r="E164" s="737" t="s">
        <v>5247</v>
      </c>
      <c r="F164" s="737" t="s">
        <v>5316</v>
      </c>
      <c r="G164" s="737" t="s">
        <v>5317</v>
      </c>
      <c r="H164" s="740"/>
      <c r="I164" s="740"/>
      <c r="J164" s="737"/>
      <c r="K164" s="737"/>
      <c r="L164" s="740">
        <v>2</v>
      </c>
      <c r="M164" s="740">
        <v>14093.8</v>
      </c>
      <c r="N164" s="737">
        <v>1</v>
      </c>
      <c r="O164" s="737">
        <v>7046.9</v>
      </c>
      <c r="P164" s="740">
        <v>0.71</v>
      </c>
      <c r="Q164" s="740">
        <v>1670.55</v>
      </c>
      <c r="R164" s="753">
        <v>0.11853084334955796</v>
      </c>
      <c r="S164" s="741">
        <v>2352.8873239436621</v>
      </c>
    </row>
    <row r="165" spans="1:19" ht="14.4" customHeight="1" x14ac:dyDescent="0.3">
      <c r="A165" s="736" t="s">
        <v>5245</v>
      </c>
      <c r="B165" s="737" t="s">
        <v>5246</v>
      </c>
      <c r="C165" s="737" t="s">
        <v>566</v>
      </c>
      <c r="D165" s="737" t="s">
        <v>3147</v>
      </c>
      <c r="E165" s="737" t="s">
        <v>5247</v>
      </c>
      <c r="F165" s="737" t="s">
        <v>5318</v>
      </c>
      <c r="G165" s="737" t="s">
        <v>2912</v>
      </c>
      <c r="H165" s="740"/>
      <c r="I165" s="740"/>
      <c r="J165" s="737"/>
      <c r="K165" s="737"/>
      <c r="L165" s="740">
        <v>0.36</v>
      </c>
      <c r="M165" s="740">
        <v>829.65</v>
      </c>
      <c r="N165" s="737">
        <v>1</v>
      </c>
      <c r="O165" s="737">
        <v>2304.5833333333335</v>
      </c>
      <c r="P165" s="740"/>
      <c r="Q165" s="740"/>
      <c r="R165" s="753"/>
      <c r="S165" s="741"/>
    </row>
    <row r="166" spans="1:19" ht="14.4" customHeight="1" x14ac:dyDescent="0.3">
      <c r="A166" s="736" t="s">
        <v>5245</v>
      </c>
      <c r="B166" s="737" t="s">
        <v>5246</v>
      </c>
      <c r="C166" s="737" t="s">
        <v>566</v>
      </c>
      <c r="D166" s="737" t="s">
        <v>3147</v>
      </c>
      <c r="E166" s="737" t="s">
        <v>5247</v>
      </c>
      <c r="F166" s="737" t="s">
        <v>5321</v>
      </c>
      <c r="G166" s="737" t="s">
        <v>5320</v>
      </c>
      <c r="H166" s="740"/>
      <c r="I166" s="740"/>
      <c r="J166" s="737"/>
      <c r="K166" s="737"/>
      <c r="L166" s="740">
        <v>0.49</v>
      </c>
      <c r="M166" s="740">
        <v>107.99</v>
      </c>
      <c r="N166" s="737">
        <v>1</v>
      </c>
      <c r="O166" s="737">
        <v>220.38775510204081</v>
      </c>
      <c r="P166" s="740"/>
      <c r="Q166" s="740"/>
      <c r="R166" s="753"/>
      <c r="S166" s="741"/>
    </row>
    <row r="167" spans="1:19" ht="14.4" customHeight="1" x14ac:dyDescent="0.3">
      <c r="A167" s="736" t="s">
        <v>5245</v>
      </c>
      <c r="B167" s="737" t="s">
        <v>5246</v>
      </c>
      <c r="C167" s="737" t="s">
        <v>566</v>
      </c>
      <c r="D167" s="737" t="s">
        <v>3147</v>
      </c>
      <c r="E167" s="737" t="s">
        <v>5247</v>
      </c>
      <c r="F167" s="737" t="s">
        <v>5333</v>
      </c>
      <c r="G167" s="737" t="s">
        <v>3081</v>
      </c>
      <c r="H167" s="740"/>
      <c r="I167" s="740"/>
      <c r="J167" s="737"/>
      <c r="K167" s="737"/>
      <c r="L167" s="740">
        <v>1</v>
      </c>
      <c r="M167" s="740">
        <v>88457.89</v>
      </c>
      <c r="N167" s="737">
        <v>1</v>
      </c>
      <c r="O167" s="737">
        <v>88457.89</v>
      </c>
      <c r="P167" s="740"/>
      <c r="Q167" s="740"/>
      <c r="R167" s="753"/>
      <c r="S167" s="741"/>
    </row>
    <row r="168" spans="1:19" ht="14.4" customHeight="1" x14ac:dyDescent="0.3">
      <c r="A168" s="736" t="s">
        <v>5245</v>
      </c>
      <c r="B168" s="737" t="s">
        <v>5246</v>
      </c>
      <c r="C168" s="737" t="s">
        <v>566</v>
      </c>
      <c r="D168" s="737" t="s">
        <v>3147</v>
      </c>
      <c r="E168" s="737" t="s">
        <v>5247</v>
      </c>
      <c r="F168" s="737" t="s">
        <v>5339</v>
      </c>
      <c r="G168" s="737" t="s">
        <v>5340</v>
      </c>
      <c r="H168" s="740"/>
      <c r="I168" s="740"/>
      <c r="J168" s="737"/>
      <c r="K168" s="737"/>
      <c r="L168" s="740">
        <v>3.4699999999999998</v>
      </c>
      <c r="M168" s="740">
        <v>915.31</v>
      </c>
      <c r="N168" s="737">
        <v>1</v>
      </c>
      <c r="O168" s="737">
        <v>263.77809798270891</v>
      </c>
      <c r="P168" s="740"/>
      <c r="Q168" s="740"/>
      <c r="R168" s="753"/>
      <c r="S168" s="741"/>
    </row>
    <row r="169" spans="1:19" ht="14.4" customHeight="1" x14ac:dyDescent="0.3">
      <c r="A169" s="736" t="s">
        <v>5245</v>
      </c>
      <c r="B169" s="737" t="s">
        <v>5246</v>
      </c>
      <c r="C169" s="737" t="s">
        <v>566</v>
      </c>
      <c r="D169" s="737" t="s">
        <v>3147</v>
      </c>
      <c r="E169" s="737" t="s">
        <v>5247</v>
      </c>
      <c r="F169" s="737" t="s">
        <v>5354</v>
      </c>
      <c r="G169" s="737" t="s">
        <v>3108</v>
      </c>
      <c r="H169" s="740"/>
      <c r="I169" s="740"/>
      <c r="J169" s="737"/>
      <c r="K169" s="737"/>
      <c r="L169" s="740">
        <v>6</v>
      </c>
      <c r="M169" s="740">
        <v>105219.3</v>
      </c>
      <c r="N169" s="737">
        <v>1</v>
      </c>
      <c r="O169" s="737">
        <v>17536.55</v>
      </c>
      <c r="P169" s="740"/>
      <c r="Q169" s="740"/>
      <c r="R169" s="753"/>
      <c r="S169" s="741"/>
    </row>
    <row r="170" spans="1:19" ht="14.4" customHeight="1" x14ac:dyDescent="0.3">
      <c r="A170" s="736" t="s">
        <v>5245</v>
      </c>
      <c r="B170" s="737" t="s">
        <v>5246</v>
      </c>
      <c r="C170" s="737" t="s">
        <v>566</v>
      </c>
      <c r="D170" s="737" t="s">
        <v>3147</v>
      </c>
      <c r="E170" s="737" t="s">
        <v>5247</v>
      </c>
      <c r="F170" s="737" t="s">
        <v>5355</v>
      </c>
      <c r="G170" s="737" t="s">
        <v>3108</v>
      </c>
      <c r="H170" s="740"/>
      <c r="I170" s="740"/>
      <c r="J170" s="737"/>
      <c r="K170" s="737"/>
      <c r="L170" s="740">
        <v>3</v>
      </c>
      <c r="M170" s="740">
        <v>215317.14</v>
      </c>
      <c r="N170" s="737">
        <v>1</v>
      </c>
      <c r="O170" s="737">
        <v>71772.38</v>
      </c>
      <c r="P170" s="740">
        <v>2</v>
      </c>
      <c r="Q170" s="740">
        <v>140043.6</v>
      </c>
      <c r="R170" s="753">
        <v>0.65040618689250651</v>
      </c>
      <c r="S170" s="741">
        <v>70021.8</v>
      </c>
    </row>
    <row r="171" spans="1:19" ht="14.4" customHeight="1" x14ac:dyDescent="0.3">
      <c r="A171" s="736" t="s">
        <v>5245</v>
      </c>
      <c r="B171" s="737" t="s">
        <v>5246</v>
      </c>
      <c r="C171" s="737" t="s">
        <v>566</v>
      </c>
      <c r="D171" s="737" t="s">
        <v>3147</v>
      </c>
      <c r="E171" s="737" t="s">
        <v>5247</v>
      </c>
      <c r="F171" s="737" t="s">
        <v>5356</v>
      </c>
      <c r="G171" s="737" t="s">
        <v>5357</v>
      </c>
      <c r="H171" s="740"/>
      <c r="I171" s="740"/>
      <c r="J171" s="737"/>
      <c r="K171" s="737"/>
      <c r="L171" s="740">
        <v>2</v>
      </c>
      <c r="M171" s="740">
        <v>13423.24</v>
      </c>
      <c r="N171" s="737">
        <v>1</v>
      </c>
      <c r="O171" s="737">
        <v>6711.62</v>
      </c>
      <c r="P171" s="740">
        <v>4</v>
      </c>
      <c r="Q171" s="740">
        <v>26846.48</v>
      </c>
      <c r="R171" s="753">
        <v>2</v>
      </c>
      <c r="S171" s="741">
        <v>6711.62</v>
      </c>
    </row>
    <row r="172" spans="1:19" ht="14.4" customHeight="1" x14ac:dyDescent="0.3">
      <c r="A172" s="736" t="s">
        <v>5245</v>
      </c>
      <c r="B172" s="737" t="s">
        <v>5246</v>
      </c>
      <c r="C172" s="737" t="s">
        <v>566</v>
      </c>
      <c r="D172" s="737" t="s">
        <v>3147</v>
      </c>
      <c r="E172" s="737" t="s">
        <v>5247</v>
      </c>
      <c r="F172" s="737" t="s">
        <v>5359</v>
      </c>
      <c r="G172" s="737" t="s">
        <v>5340</v>
      </c>
      <c r="H172" s="740"/>
      <c r="I172" s="740"/>
      <c r="J172" s="737"/>
      <c r="K172" s="737"/>
      <c r="L172" s="740">
        <v>1</v>
      </c>
      <c r="M172" s="740">
        <v>1318.91</v>
      </c>
      <c r="N172" s="737">
        <v>1</v>
      </c>
      <c r="O172" s="737">
        <v>1318.91</v>
      </c>
      <c r="P172" s="740"/>
      <c r="Q172" s="740"/>
      <c r="R172" s="753"/>
      <c r="S172" s="741"/>
    </row>
    <row r="173" spans="1:19" ht="14.4" customHeight="1" x14ac:dyDescent="0.3">
      <c r="A173" s="736" t="s">
        <v>5245</v>
      </c>
      <c r="B173" s="737" t="s">
        <v>5246</v>
      </c>
      <c r="C173" s="737" t="s">
        <v>566</v>
      </c>
      <c r="D173" s="737" t="s">
        <v>3147</v>
      </c>
      <c r="E173" s="737" t="s">
        <v>5247</v>
      </c>
      <c r="F173" s="737" t="s">
        <v>5362</v>
      </c>
      <c r="G173" s="737" t="s">
        <v>2919</v>
      </c>
      <c r="H173" s="740"/>
      <c r="I173" s="740"/>
      <c r="J173" s="737"/>
      <c r="K173" s="737"/>
      <c r="L173" s="740">
        <v>0.6</v>
      </c>
      <c r="M173" s="740">
        <v>4248.71</v>
      </c>
      <c r="N173" s="737">
        <v>1</v>
      </c>
      <c r="O173" s="737">
        <v>7081.1833333333334</v>
      </c>
      <c r="P173" s="740"/>
      <c r="Q173" s="740"/>
      <c r="R173" s="753"/>
      <c r="S173" s="741"/>
    </row>
    <row r="174" spans="1:19" ht="14.4" customHeight="1" x14ac:dyDescent="0.3">
      <c r="A174" s="736" t="s">
        <v>5245</v>
      </c>
      <c r="B174" s="737" t="s">
        <v>5246</v>
      </c>
      <c r="C174" s="737" t="s">
        <v>566</v>
      </c>
      <c r="D174" s="737" t="s">
        <v>3147</v>
      </c>
      <c r="E174" s="737" t="s">
        <v>5247</v>
      </c>
      <c r="F174" s="737" t="s">
        <v>5367</v>
      </c>
      <c r="G174" s="737" t="s">
        <v>5368</v>
      </c>
      <c r="H174" s="740"/>
      <c r="I174" s="740"/>
      <c r="J174" s="737"/>
      <c r="K174" s="737"/>
      <c r="L174" s="740">
        <v>4</v>
      </c>
      <c r="M174" s="740">
        <v>15199.52</v>
      </c>
      <c r="N174" s="737">
        <v>1</v>
      </c>
      <c r="O174" s="737">
        <v>3799.88</v>
      </c>
      <c r="P174" s="740">
        <v>15</v>
      </c>
      <c r="Q174" s="740">
        <v>56998.200000000004</v>
      </c>
      <c r="R174" s="753">
        <v>3.75</v>
      </c>
      <c r="S174" s="741">
        <v>3799.88</v>
      </c>
    </row>
    <row r="175" spans="1:19" ht="14.4" customHeight="1" x14ac:dyDescent="0.3">
      <c r="A175" s="736" t="s">
        <v>5245</v>
      </c>
      <c r="B175" s="737" t="s">
        <v>5246</v>
      </c>
      <c r="C175" s="737" t="s">
        <v>566</v>
      </c>
      <c r="D175" s="737" t="s">
        <v>3147</v>
      </c>
      <c r="E175" s="737" t="s">
        <v>5247</v>
      </c>
      <c r="F175" s="737" t="s">
        <v>5370</v>
      </c>
      <c r="G175" s="737" t="s">
        <v>5371</v>
      </c>
      <c r="H175" s="740"/>
      <c r="I175" s="740"/>
      <c r="J175" s="737"/>
      <c r="K175" s="737"/>
      <c r="L175" s="740">
        <v>1</v>
      </c>
      <c r="M175" s="740">
        <v>54368.49</v>
      </c>
      <c r="N175" s="737">
        <v>1</v>
      </c>
      <c r="O175" s="737">
        <v>54368.49</v>
      </c>
      <c r="P175" s="740">
        <v>6</v>
      </c>
      <c r="Q175" s="740">
        <v>279600</v>
      </c>
      <c r="R175" s="753">
        <v>5.1426846690058898</v>
      </c>
      <c r="S175" s="741">
        <v>46600</v>
      </c>
    </row>
    <row r="176" spans="1:19" ht="14.4" customHeight="1" x14ac:dyDescent="0.3">
      <c r="A176" s="736" t="s">
        <v>5245</v>
      </c>
      <c r="B176" s="737" t="s">
        <v>5246</v>
      </c>
      <c r="C176" s="737" t="s">
        <v>566</v>
      </c>
      <c r="D176" s="737" t="s">
        <v>3147</v>
      </c>
      <c r="E176" s="737" t="s">
        <v>5247</v>
      </c>
      <c r="F176" s="737" t="s">
        <v>5375</v>
      </c>
      <c r="G176" s="737" t="s">
        <v>3112</v>
      </c>
      <c r="H176" s="740"/>
      <c r="I176" s="740"/>
      <c r="J176" s="737"/>
      <c r="K176" s="737"/>
      <c r="L176" s="740">
        <v>3</v>
      </c>
      <c r="M176" s="740">
        <v>240743.69999999998</v>
      </c>
      <c r="N176" s="737">
        <v>1</v>
      </c>
      <c r="O176" s="737">
        <v>80247.899999999994</v>
      </c>
      <c r="P176" s="740"/>
      <c r="Q176" s="740"/>
      <c r="R176" s="753"/>
      <c r="S176" s="741"/>
    </row>
    <row r="177" spans="1:19" ht="14.4" customHeight="1" x14ac:dyDescent="0.3">
      <c r="A177" s="736" t="s">
        <v>5245</v>
      </c>
      <c r="B177" s="737" t="s">
        <v>5246</v>
      </c>
      <c r="C177" s="737" t="s">
        <v>566</v>
      </c>
      <c r="D177" s="737" t="s">
        <v>3147</v>
      </c>
      <c r="E177" s="737" t="s">
        <v>5247</v>
      </c>
      <c r="F177" s="737" t="s">
        <v>5376</v>
      </c>
      <c r="G177" s="737" t="s">
        <v>5377</v>
      </c>
      <c r="H177" s="740"/>
      <c r="I177" s="740"/>
      <c r="J177" s="737"/>
      <c r="K177" s="737"/>
      <c r="L177" s="740">
        <v>1</v>
      </c>
      <c r="M177" s="740">
        <v>117648.01</v>
      </c>
      <c r="N177" s="737">
        <v>1</v>
      </c>
      <c r="O177" s="737">
        <v>117648.01</v>
      </c>
      <c r="P177" s="740"/>
      <c r="Q177" s="740"/>
      <c r="R177" s="753"/>
      <c r="S177" s="741"/>
    </row>
    <row r="178" spans="1:19" ht="14.4" customHeight="1" x14ac:dyDescent="0.3">
      <c r="A178" s="736" t="s">
        <v>5245</v>
      </c>
      <c r="B178" s="737" t="s">
        <v>5246</v>
      </c>
      <c r="C178" s="737" t="s">
        <v>566</v>
      </c>
      <c r="D178" s="737" t="s">
        <v>3147</v>
      </c>
      <c r="E178" s="737" t="s">
        <v>5247</v>
      </c>
      <c r="F178" s="737" t="s">
        <v>5378</v>
      </c>
      <c r="G178" s="737" t="s">
        <v>5379</v>
      </c>
      <c r="H178" s="740"/>
      <c r="I178" s="740"/>
      <c r="J178" s="737"/>
      <c r="K178" s="737"/>
      <c r="L178" s="740">
        <v>1.3</v>
      </c>
      <c r="M178" s="740">
        <v>1409.32</v>
      </c>
      <c r="N178" s="737">
        <v>1</v>
      </c>
      <c r="O178" s="737">
        <v>1084.0923076923077</v>
      </c>
      <c r="P178" s="740"/>
      <c r="Q178" s="740"/>
      <c r="R178" s="753"/>
      <c r="S178" s="741"/>
    </row>
    <row r="179" spans="1:19" ht="14.4" customHeight="1" x14ac:dyDescent="0.3">
      <c r="A179" s="736" t="s">
        <v>5245</v>
      </c>
      <c r="B179" s="737" t="s">
        <v>5246</v>
      </c>
      <c r="C179" s="737" t="s">
        <v>566</v>
      </c>
      <c r="D179" s="737" t="s">
        <v>3147</v>
      </c>
      <c r="E179" s="737" t="s">
        <v>5247</v>
      </c>
      <c r="F179" s="737" t="s">
        <v>5380</v>
      </c>
      <c r="G179" s="737" t="s">
        <v>5379</v>
      </c>
      <c r="H179" s="740"/>
      <c r="I179" s="740"/>
      <c r="J179" s="737"/>
      <c r="K179" s="737"/>
      <c r="L179" s="740">
        <v>1.9</v>
      </c>
      <c r="M179" s="740">
        <v>686.6</v>
      </c>
      <c r="N179" s="737">
        <v>1</v>
      </c>
      <c r="O179" s="737">
        <v>361.36842105263162</v>
      </c>
      <c r="P179" s="740"/>
      <c r="Q179" s="740"/>
      <c r="R179" s="753"/>
      <c r="S179" s="741"/>
    </row>
    <row r="180" spans="1:19" ht="14.4" customHeight="1" x14ac:dyDescent="0.3">
      <c r="A180" s="736" t="s">
        <v>5245</v>
      </c>
      <c r="B180" s="737" t="s">
        <v>5246</v>
      </c>
      <c r="C180" s="737" t="s">
        <v>566</v>
      </c>
      <c r="D180" s="737" t="s">
        <v>3147</v>
      </c>
      <c r="E180" s="737" t="s">
        <v>5247</v>
      </c>
      <c r="F180" s="737" t="s">
        <v>5381</v>
      </c>
      <c r="G180" s="737" t="s">
        <v>5379</v>
      </c>
      <c r="H180" s="740"/>
      <c r="I180" s="740"/>
      <c r="J180" s="737"/>
      <c r="K180" s="737"/>
      <c r="L180" s="740">
        <v>2.99</v>
      </c>
      <c r="M180" s="740">
        <v>360.13</v>
      </c>
      <c r="N180" s="737">
        <v>1</v>
      </c>
      <c r="O180" s="737">
        <v>120.4448160535117</v>
      </c>
      <c r="P180" s="740"/>
      <c r="Q180" s="740"/>
      <c r="R180" s="753"/>
      <c r="S180" s="741"/>
    </row>
    <row r="181" spans="1:19" ht="14.4" customHeight="1" x14ac:dyDescent="0.3">
      <c r="A181" s="736" t="s">
        <v>5245</v>
      </c>
      <c r="B181" s="737" t="s">
        <v>5246</v>
      </c>
      <c r="C181" s="737" t="s">
        <v>566</v>
      </c>
      <c r="D181" s="737" t="s">
        <v>3147</v>
      </c>
      <c r="E181" s="737" t="s">
        <v>5247</v>
      </c>
      <c r="F181" s="737" t="s">
        <v>5388</v>
      </c>
      <c r="G181" s="737" t="s">
        <v>5317</v>
      </c>
      <c r="H181" s="740"/>
      <c r="I181" s="740"/>
      <c r="J181" s="737"/>
      <c r="K181" s="737"/>
      <c r="L181" s="740">
        <v>0.84</v>
      </c>
      <c r="M181" s="740">
        <v>1973.13</v>
      </c>
      <c r="N181" s="737">
        <v>1</v>
      </c>
      <c r="O181" s="737">
        <v>2348.9642857142858</v>
      </c>
      <c r="P181" s="740">
        <v>2.11</v>
      </c>
      <c r="Q181" s="740">
        <v>1654.87</v>
      </c>
      <c r="R181" s="753">
        <v>0.83870297446189546</v>
      </c>
      <c r="S181" s="741">
        <v>784.29857819905214</v>
      </c>
    </row>
    <row r="182" spans="1:19" ht="14.4" customHeight="1" x14ac:dyDescent="0.3">
      <c r="A182" s="736" t="s">
        <v>5245</v>
      </c>
      <c r="B182" s="737" t="s">
        <v>5246</v>
      </c>
      <c r="C182" s="737" t="s">
        <v>566</v>
      </c>
      <c r="D182" s="737" t="s">
        <v>3147</v>
      </c>
      <c r="E182" s="737" t="s">
        <v>5247</v>
      </c>
      <c r="F182" s="737" t="s">
        <v>5392</v>
      </c>
      <c r="G182" s="737" t="s">
        <v>2912</v>
      </c>
      <c r="H182" s="740"/>
      <c r="I182" s="740"/>
      <c r="J182" s="737"/>
      <c r="K182" s="737"/>
      <c r="L182" s="740">
        <v>0.79</v>
      </c>
      <c r="M182" s="740">
        <v>242.75</v>
      </c>
      <c r="N182" s="737">
        <v>1</v>
      </c>
      <c r="O182" s="737">
        <v>307.27848101265823</v>
      </c>
      <c r="P182" s="740"/>
      <c r="Q182" s="740"/>
      <c r="R182" s="753"/>
      <c r="S182" s="741"/>
    </row>
    <row r="183" spans="1:19" ht="14.4" customHeight="1" x14ac:dyDescent="0.3">
      <c r="A183" s="736" t="s">
        <v>5245</v>
      </c>
      <c r="B183" s="737" t="s">
        <v>5246</v>
      </c>
      <c r="C183" s="737" t="s">
        <v>566</v>
      </c>
      <c r="D183" s="737" t="s">
        <v>3147</v>
      </c>
      <c r="E183" s="737" t="s">
        <v>5247</v>
      </c>
      <c r="F183" s="737" t="s">
        <v>5393</v>
      </c>
      <c r="G183" s="737" t="s">
        <v>2912</v>
      </c>
      <c r="H183" s="740"/>
      <c r="I183" s="740"/>
      <c r="J183" s="737"/>
      <c r="K183" s="737"/>
      <c r="L183" s="740">
        <v>3.2800000000000002</v>
      </c>
      <c r="M183" s="740">
        <v>2519.69</v>
      </c>
      <c r="N183" s="737">
        <v>1</v>
      </c>
      <c r="O183" s="737">
        <v>768.19817073170725</v>
      </c>
      <c r="P183" s="740"/>
      <c r="Q183" s="740"/>
      <c r="R183" s="753"/>
      <c r="S183" s="741"/>
    </row>
    <row r="184" spans="1:19" ht="14.4" customHeight="1" x14ac:dyDescent="0.3">
      <c r="A184" s="736" t="s">
        <v>5245</v>
      </c>
      <c r="B184" s="737" t="s">
        <v>5246</v>
      </c>
      <c r="C184" s="737" t="s">
        <v>566</v>
      </c>
      <c r="D184" s="737" t="s">
        <v>3147</v>
      </c>
      <c r="E184" s="737" t="s">
        <v>5247</v>
      </c>
      <c r="F184" s="737" t="s">
        <v>5396</v>
      </c>
      <c r="G184" s="737" t="s">
        <v>5397</v>
      </c>
      <c r="H184" s="740"/>
      <c r="I184" s="740"/>
      <c r="J184" s="737"/>
      <c r="K184" s="737"/>
      <c r="L184" s="740">
        <v>2.21</v>
      </c>
      <c r="M184" s="740">
        <v>910.89</v>
      </c>
      <c r="N184" s="737">
        <v>1</v>
      </c>
      <c r="O184" s="737">
        <v>412.16742081447961</v>
      </c>
      <c r="P184" s="740"/>
      <c r="Q184" s="740"/>
      <c r="R184" s="753"/>
      <c r="S184" s="741"/>
    </row>
    <row r="185" spans="1:19" ht="14.4" customHeight="1" x14ac:dyDescent="0.3">
      <c r="A185" s="736" t="s">
        <v>5245</v>
      </c>
      <c r="B185" s="737" t="s">
        <v>5246</v>
      </c>
      <c r="C185" s="737" t="s">
        <v>566</v>
      </c>
      <c r="D185" s="737" t="s">
        <v>3147</v>
      </c>
      <c r="E185" s="737" t="s">
        <v>5247</v>
      </c>
      <c r="F185" s="737" t="s">
        <v>5401</v>
      </c>
      <c r="G185" s="737" t="s">
        <v>5402</v>
      </c>
      <c r="H185" s="740"/>
      <c r="I185" s="740"/>
      <c r="J185" s="737"/>
      <c r="K185" s="737"/>
      <c r="L185" s="740">
        <v>2</v>
      </c>
      <c r="M185" s="740">
        <v>3498.16</v>
      </c>
      <c r="N185" s="737">
        <v>1</v>
      </c>
      <c r="O185" s="737">
        <v>1749.08</v>
      </c>
      <c r="P185" s="740"/>
      <c r="Q185" s="740"/>
      <c r="R185" s="753"/>
      <c r="S185" s="741"/>
    </row>
    <row r="186" spans="1:19" ht="14.4" customHeight="1" x14ac:dyDescent="0.3">
      <c r="A186" s="736" t="s">
        <v>5245</v>
      </c>
      <c r="B186" s="737" t="s">
        <v>5246</v>
      </c>
      <c r="C186" s="737" t="s">
        <v>566</v>
      </c>
      <c r="D186" s="737" t="s">
        <v>3147</v>
      </c>
      <c r="E186" s="737" t="s">
        <v>5247</v>
      </c>
      <c r="F186" s="737" t="s">
        <v>5403</v>
      </c>
      <c r="G186" s="737" t="s">
        <v>5317</v>
      </c>
      <c r="H186" s="740"/>
      <c r="I186" s="740"/>
      <c r="J186" s="737"/>
      <c r="K186" s="737"/>
      <c r="L186" s="740">
        <v>0.52</v>
      </c>
      <c r="M186" s="740">
        <v>366.43</v>
      </c>
      <c r="N186" s="737">
        <v>1</v>
      </c>
      <c r="O186" s="737">
        <v>704.67307692307691</v>
      </c>
      <c r="P186" s="740"/>
      <c r="Q186" s="740"/>
      <c r="R186" s="753"/>
      <c r="S186" s="741"/>
    </row>
    <row r="187" spans="1:19" ht="14.4" customHeight="1" x14ac:dyDescent="0.3">
      <c r="A187" s="736" t="s">
        <v>5245</v>
      </c>
      <c r="B187" s="737" t="s">
        <v>5246</v>
      </c>
      <c r="C187" s="737" t="s">
        <v>566</v>
      </c>
      <c r="D187" s="737" t="s">
        <v>3147</v>
      </c>
      <c r="E187" s="737" t="s">
        <v>5247</v>
      </c>
      <c r="F187" s="737" t="s">
        <v>5409</v>
      </c>
      <c r="G187" s="737" t="s">
        <v>3112</v>
      </c>
      <c r="H187" s="740"/>
      <c r="I187" s="740"/>
      <c r="J187" s="737"/>
      <c r="K187" s="737"/>
      <c r="L187" s="740">
        <v>12</v>
      </c>
      <c r="M187" s="740">
        <v>249790.26</v>
      </c>
      <c r="N187" s="737">
        <v>1</v>
      </c>
      <c r="O187" s="737">
        <v>20815.855</v>
      </c>
      <c r="P187" s="740">
        <v>3</v>
      </c>
      <c r="Q187" s="740">
        <v>58959</v>
      </c>
      <c r="R187" s="753">
        <v>0.23603402310402335</v>
      </c>
      <c r="S187" s="741">
        <v>19653</v>
      </c>
    </row>
    <row r="188" spans="1:19" ht="14.4" customHeight="1" x14ac:dyDescent="0.3">
      <c r="A188" s="736" t="s">
        <v>5245</v>
      </c>
      <c r="B188" s="737" t="s">
        <v>5246</v>
      </c>
      <c r="C188" s="737" t="s">
        <v>566</v>
      </c>
      <c r="D188" s="737" t="s">
        <v>3147</v>
      </c>
      <c r="E188" s="737" t="s">
        <v>5247</v>
      </c>
      <c r="F188" s="737" t="s">
        <v>5414</v>
      </c>
      <c r="G188" s="737" t="s">
        <v>5411</v>
      </c>
      <c r="H188" s="740"/>
      <c r="I188" s="740"/>
      <c r="J188" s="737"/>
      <c r="K188" s="737"/>
      <c r="L188" s="740"/>
      <c r="M188" s="740"/>
      <c r="N188" s="737"/>
      <c r="O188" s="737"/>
      <c r="P188" s="740">
        <v>4</v>
      </c>
      <c r="Q188" s="740">
        <v>5856.08</v>
      </c>
      <c r="R188" s="753"/>
      <c r="S188" s="741">
        <v>1464.02</v>
      </c>
    </row>
    <row r="189" spans="1:19" ht="14.4" customHeight="1" x14ac:dyDescent="0.3">
      <c r="A189" s="736" t="s">
        <v>5245</v>
      </c>
      <c r="B189" s="737" t="s">
        <v>5246</v>
      </c>
      <c r="C189" s="737" t="s">
        <v>566</v>
      </c>
      <c r="D189" s="737" t="s">
        <v>3147</v>
      </c>
      <c r="E189" s="737" t="s">
        <v>5247</v>
      </c>
      <c r="F189" s="737" t="s">
        <v>5415</v>
      </c>
      <c r="G189" s="737" t="s">
        <v>2654</v>
      </c>
      <c r="H189" s="740"/>
      <c r="I189" s="740"/>
      <c r="J189" s="737"/>
      <c r="K189" s="737"/>
      <c r="L189" s="740">
        <v>3</v>
      </c>
      <c r="M189" s="740">
        <v>154072.10999999999</v>
      </c>
      <c r="N189" s="737">
        <v>1</v>
      </c>
      <c r="O189" s="737">
        <v>51357.369999999995</v>
      </c>
      <c r="P189" s="740"/>
      <c r="Q189" s="740"/>
      <c r="R189" s="753"/>
      <c r="S189" s="741"/>
    </row>
    <row r="190" spans="1:19" ht="14.4" customHeight="1" x14ac:dyDescent="0.3">
      <c r="A190" s="736" t="s">
        <v>5245</v>
      </c>
      <c r="B190" s="737" t="s">
        <v>5246</v>
      </c>
      <c r="C190" s="737" t="s">
        <v>566</v>
      </c>
      <c r="D190" s="737" t="s">
        <v>3147</v>
      </c>
      <c r="E190" s="737" t="s">
        <v>5247</v>
      </c>
      <c r="F190" s="737" t="s">
        <v>5421</v>
      </c>
      <c r="G190" s="737" t="s">
        <v>3556</v>
      </c>
      <c r="H190" s="740"/>
      <c r="I190" s="740"/>
      <c r="J190" s="737"/>
      <c r="K190" s="737"/>
      <c r="L190" s="740">
        <v>1.8</v>
      </c>
      <c r="M190" s="740">
        <v>127.26</v>
      </c>
      <c r="N190" s="737">
        <v>1</v>
      </c>
      <c r="O190" s="737">
        <v>70.7</v>
      </c>
      <c r="P190" s="740">
        <v>0.8</v>
      </c>
      <c r="Q190" s="740">
        <v>56.56</v>
      </c>
      <c r="R190" s="753">
        <v>0.44444444444444442</v>
      </c>
      <c r="S190" s="741">
        <v>70.7</v>
      </c>
    </row>
    <row r="191" spans="1:19" ht="14.4" customHeight="1" x14ac:dyDescent="0.3">
      <c r="A191" s="736" t="s">
        <v>5245</v>
      </c>
      <c r="B191" s="737" t="s">
        <v>5246</v>
      </c>
      <c r="C191" s="737" t="s">
        <v>566</v>
      </c>
      <c r="D191" s="737" t="s">
        <v>3147</v>
      </c>
      <c r="E191" s="737" t="s">
        <v>5247</v>
      </c>
      <c r="F191" s="737" t="s">
        <v>5425</v>
      </c>
      <c r="G191" s="737" t="s">
        <v>5426</v>
      </c>
      <c r="H191" s="740"/>
      <c r="I191" s="740"/>
      <c r="J191" s="737"/>
      <c r="K191" s="737"/>
      <c r="L191" s="740">
        <v>0.2</v>
      </c>
      <c r="M191" s="740">
        <v>84.89</v>
      </c>
      <c r="N191" s="737">
        <v>1</v>
      </c>
      <c r="O191" s="737">
        <v>424.45</v>
      </c>
      <c r="P191" s="740"/>
      <c r="Q191" s="740"/>
      <c r="R191" s="753"/>
      <c r="S191" s="741"/>
    </row>
    <row r="192" spans="1:19" ht="14.4" customHeight="1" x14ac:dyDescent="0.3">
      <c r="A192" s="736" t="s">
        <v>5245</v>
      </c>
      <c r="B192" s="737" t="s">
        <v>5246</v>
      </c>
      <c r="C192" s="737" t="s">
        <v>566</v>
      </c>
      <c r="D192" s="737" t="s">
        <v>3147</v>
      </c>
      <c r="E192" s="737" t="s">
        <v>5247</v>
      </c>
      <c r="F192" s="737" t="s">
        <v>5427</v>
      </c>
      <c r="G192" s="737" t="s">
        <v>3046</v>
      </c>
      <c r="H192" s="740"/>
      <c r="I192" s="740"/>
      <c r="J192" s="737"/>
      <c r="K192" s="737"/>
      <c r="L192" s="740">
        <v>7</v>
      </c>
      <c r="M192" s="740">
        <v>12243.56</v>
      </c>
      <c r="N192" s="737">
        <v>1</v>
      </c>
      <c r="O192" s="737">
        <v>1749.08</v>
      </c>
      <c r="P192" s="740">
        <v>4</v>
      </c>
      <c r="Q192" s="740">
        <v>6996.32</v>
      </c>
      <c r="R192" s="753">
        <v>0.5714285714285714</v>
      </c>
      <c r="S192" s="741">
        <v>1749.08</v>
      </c>
    </row>
    <row r="193" spans="1:19" ht="14.4" customHeight="1" x14ac:dyDescent="0.3">
      <c r="A193" s="736" t="s">
        <v>5245</v>
      </c>
      <c r="B193" s="737" t="s">
        <v>5246</v>
      </c>
      <c r="C193" s="737" t="s">
        <v>566</v>
      </c>
      <c r="D193" s="737" t="s">
        <v>3147</v>
      </c>
      <c r="E193" s="737" t="s">
        <v>5247</v>
      </c>
      <c r="F193" s="737" t="s">
        <v>5428</v>
      </c>
      <c r="G193" s="737" t="s">
        <v>2988</v>
      </c>
      <c r="H193" s="740"/>
      <c r="I193" s="740"/>
      <c r="J193" s="737"/>
      <c r="K193" s="737"/>
      <c r="L193" s="740"/>
      <c r="M193" s="740"/>
      <c r="N193" s="737"/>
      <c r="O193" s="737"/>
      <c r="P193" s="740">
        <v>0.05</v>
      </c>
      <c r="Q193" s="740">
        <v>14.14</v>
      </c>
      <c r="R193" s="753"/>
      <c r="S193" s="741">
        <v>282.8</v>
      </c>
    </row>
    <row r="194" spans="1:19" ht="14.4" customHeight="1" x14ac:dyDescent="0.3">
      <c r="A194" s="736" t="s">
        <v>5245</v>
      </c>
      <c r="B194" s="737" t="s">
        <v>5246</v>
      </c>
      <c r="C194" s="737" t="s">
        <v>566</v>
      </c>
      <c r="D194" s="737" t="s">
        <v>3147</v>
      </c>
      <c r="E194" s="737" t="s">
        <v>5247</v>
      </c>
      <c r="F194" s="737" t="s">
        <v>5429</v>
      </c>
      <c r="G194" s="737" t="s">
        <v>5320</v>
      </c>
      <c r="H194" s="740"/>
      <c r="I194" s="740"/>
      <c r="J194" s="737"/>
      <c r="K194" s="737"/>
      <c r="L194" s="740">
        <v>0.15</v>
      </c>
      <c r="M194" s="740">
        <v>95.89</v>
      </c>
      <c r="N194" s="737">
        <v>1</v>
      </c>
      <c r="O194" s="737">
        <v>639.26666666666665</v>
      </c>
      <c r="P194" s="740"/>
      <c r="Q194" s="740"/>
      <c r="R194" s="753"/>
      <c r="S194" s="741"/>
    </row>
    <row r="195" spans="1:19" ht="14.4" customHeight="1" x14ac:dyDescent="0.3">
      <c r="A195" s="736" t="s">
        <v>5245</v>
      </c>
      <c r="B195" s="737" t="s">
        <v>5246</v>
      </c>
      <c r="C195" s="737" t="s">
        <v>566</v>
      </c>
      <c r="D195" s="737" t="s">
        <v>3147</v>
      </c>
      <c r="E195" s="737" t="s">
        <v>5247</v>
      </c>
      <c r="F195" s="737" t="s">
        <v>5451</v>
      </c>
      <c r="G195" s="737" t="s">
        <v>668</v>
      </c>
      <c r="H195" s="740"/>
      <c r="I195" s="740"/>
      <c r="J195" s="737"/>
      <c r="K195" s="737"/>
      <c r="L195" s="740"/>
      <c r="M195" s="740"/>
      <c r="N195" s="737"/>
      <c r="O195" s="737"/>
      <c r="P195" s="740">
        <v>0.1</v>
      </c>
      <c r="Q195" s="740">
        <v>10.63</v>
      </c>
      <c r="R195" s="753"/>
      <c r="S195" s="741">
        <v>106.3</v>
      </c>
    </row>
    <row r="196" spans="1:19" ht="14.4" customHeight="1" x14ac:dyDescent="0.3">
      <c r="A196" s="736" t="s">
        <v>5245</v>
      </c>
      <c r="B196" s="737" t="s">
        <v>5246</v>
      </c>
      <c r="C196" s="737" t="s">
        <v>566</v>
      </c>
      <c r="D196" s="737" t="s">
        <v>3147</v>
      </c>
      <c r="E196" s="737" t="s">
        <v>5460</v>
      </c>
      <c r="F196" s="737" t="s">
        <v>5463</v>
      </c>
      <c r="G196" s="737" t="s">
        <v>5464</v>
      </c>
      <c r="H196" s="740"/>
      <c r="I196" s="740"/>
      <c r="J196" s="737"/>
      <c r="K196" s="737"/>
      <c r="L196" s="740">
        <v>3</v>
      </c>
      <c r="M196" s="740">
        <v>2601</v>
      </c>
      <c r="N196" s="737">
        <v>1</v>
      </c>
      <c r="O196" s="737">
        <v>867</v>
      </c>
      <c r="P196" s="740">
        <v>1</v>
      </c>
      <c r="Q196" s="740">
        <v>867</v>
      </c>
      <c r="R196" s="753">
        <v>0.33333333333333331</v>
      </c>
      <c r="S196" s="741">
        <v>867</v>
      </c>
    </row>
    <row r="197" spans="1:19" ht="14.4" customHeight="1" x14ac:dyDescent="0.3">
      <c r="A197" s="736" t="s">
        <v>5245</v>
      </c>
      <c r="B197" s="737" t="s">
        <v>5246</v>
      </c>
      <c r="C197" s="737" t="s">
        <v>566</v>
      </c>
      <c r="D197" s="737" t="s">
        <v>3147</v>
      </c>
      <c r="E197" s="737" t="s">
        <v>5469</v>
      </c>
      <c r="F197" s="737" t="s">
        <v>5472</v>
      </c>
      <c r="G197" s="737" t="s">
        <v>5473</v>
      </c>
      <c r="H197" s="740"/>
      <c r="I197" s="740"/>
      <c r="J197" s="737"/>
      <c r="K197" s="737"/>
      <c r="L197" s="740">
        <v>4</v>
      </c>
      <c r="M197" s="740">
        <v>488</v>
      </c>
      <c r="N197" s="737">
        <v>1</v>
      </c>
      <c r="O197" s="737">
        <v>122</v>
      </c>
      <c r="P197" s="740">
        <v>5</v>
      </c>
      <c r="Q197" s="740">
        <v>610</v>
      </c>
      <c r="R197" s="753">
        <v>1.25</v>
      </c>
      <c r="S197" s="741">
        <v>122</v>
      </c>
    </row>
    <row r="198" spans="1:19" ht="14.4" customHeight="1" x14ac:dyDescent="0.3">
      <c r="A198" s="736" t="s">
        <v>5245</v>
      </c>
      <c r="B198" s="737" t="s">
        <v>5246</v>
      </c>
      <c r="C198" s="737" t="s">
        <v>566</v>
      </c>
      <c r="D198" s="737" t="s">
        <v>3147</v>
      </c>
      <c r="E198" s="737" t="s">
        <v>5469</v>
      </c>
      <c r="F198" s="737" t="s">
        <v>5474</v>
      </c>
      <c r="G198" s="737" t="s">
        <v>5475</v>
      </c>
      <c r="H198" s="740"/>
      <c r="I198" s="740"/>
      <c r="J198" s="737"/>
      <c r="K198" s="737"/>
      <c r="L198" s="740">
        <v>5</v>
      </c>
      <c r="M198" s="740">
        <v>730</v>
      </c>
      <c r="N198" s="737">
        <v>1</v>
      </c>
      <c r="O198" s="737">
        <v>146</v>
      </c>
      <c r="P198" s="740">
        <v>1</v>
      </c>
      <c r="Q198" s="740">
        <v>147</v>
      </c>
      <c r="R198" s="753">
        <v>0.20136986301369864</v>
      </c>
      <c r="S198" s="741">
        <v>147</v>
      </c>
    </row>
    <row r="199" spans="1:19" ht="14.4" customHeight="1" x14ac:dyDescent="0.3">
      <c r="A199" s="736" t="s">
        <v>5245</v>
      </c>
      <c r="B199" s="737" t="s">
        <v>5246</v>
      </c>
      <c r="C199" s="737" t="s">
        <v>566</v>
      </c>
      <c r="D199" s="737" t="s">
        <v>3147</v>
      </c>
      <c r="E199" s="737" t="s">
        <v>5469</v>
      </c>
      <c r="F199" s="737" t="s">
        <v>5478</v>
      </c>
      <c r="G199" s="737" t="s">
        <v>5479</v>
      </c>
      <c r="H199" s="740"/>
      <c r="I199" s="740"/>
      <c r="J199" s="737"/>
      <c r="K199" s="737"/>
      <c r="L199" s="740">
        <v>52</v>
      </c>
      <c r="M199" s="740">
        <v>1924</v>
      </c>
      <c r="N199" s="737">
        <v>1</v>
      </c>
      <c r="O199" s="737">
        <v>37</v>
      </c>
      <c r="P199" s="740">
        <v>117</v>
      </c>
      <c r="Q199" s="740">
        <v>4329</v>
      </c>
      <c r="R199" s="753">
        <v>2.25</v>
      </c>
      <c r="S199" s="741">
        <v>37</v>
      </c>
    </row>
    <row r="200" spans="1:19" ht="14.4" customHeight="1" x14ac:dyDescent="0.3">
      <c r="A200" s="736" t="s">
        <v>5245</v>
      </c>
      <c r="B200" s="737" t="s">
        <v>5246</v>
      </c>
      <c r="C200" s="737" t="s">
        <v>566</v>
      </c>
      <c r="D200" s="737" t="s">
        <v>3147</v>
      </c>
      <c r="E200" s="737" t="s">
        <v>5469</v>
      </c>
      <c r="F200" s="737" t="s">
        <v>5482</v>
      </c>
      <c r="G200" s="737" t="s">
        <v>5483</v>
      </c>
      <c r="H200" s="740"/>
      <c r="I200" s="740"/>
      <c r="J200" s="737"/>
      <c r="K200" s="737"/>
      <c r="L200" s="740">
        <v>168</v>
      </c>
      <c r="M200" s="740">
        <v>29736</v>
      </c>
      <c r="N200" s="737">
        <v>1</v>
      </c>
      <c r="O200" s="737">
        <v>177</v>
      </c>
      <c r="P200" s="740">
        <v>83</v>
      </c>
      <c r="Q200" s="740">
        <v>14691</v>
      </c>
      <c r="R200" s="753">
        <v>0.49404761904761907</v>
      </c>
      <c r="S200" s="741">
        <v>177</v>
      </c>
    </row>
    <row r="201" spans="1:19" ht="14.4" customHeight="1" x14ac:dyDescent="0.3">
      <c r="A201" s="736" t="s">
        <v>5245</v>
      </c>
      <c r="B201" s="737" t="s">
        <v>5246</v>
      </c>
      <c r="C201" s="737" t="s">
        <v>566</v>
      </c>
      <c r="D201" s="737" t="s">
        <v>3147</v>
      </c>
      <c r="E201" s="737" t="s">
        <v>5469</v>
      </c>
      <c r="F201" s="737" t="s">
        <v>5484</v>
      </c>
      <c r="G201" s="737" t="s">
        <v>5485</v>
      </c>
      <c r="H201" s="740"/>
      <c r="I201" s="740"/>
      <c r="J201" s="737"/>
      <c r="K201" s="737"/>
      <c r="L201" s="740">
        <v>31</v>
      </c>
      <c r="M201" s="740">
        <v>0</v>
      </c>
      <c r="N201" s="737"/>
      <c r="O201" s="737">
        <v>0</v>
      </c>
      <c r="P201" s="740">
        <v>16</v>
      </c>
      <c r="Q201" s="740">
        <v>0</v>
      </c>
      <c r="R201" s="753"/>
      <c r="S201" s="741">
        <v>0</v>
      </c>
    </row>
    <row r="202" spans="1:19" ht="14.4" customHeight="1" x14ac:dyDescent="0.3">
      <c r="A202" s="736" t="s">
        <v>5245</v>
      </c>
      <c r="B202" s="737" t="s">
        <v>5246</v>
      </c>
      <c r="C202" s="737" t="s">
        <v>566</v>
      </c>
      <c r="D202" s="737" t="s">
        <v>3147</v>
      </c>
      <c r="E202" s="737" t="s">
        <v>5469</v>
      </c>
      <c r="F202" s="737" t="s">
        <v>5486</v>
      </c>
      <c r="G202" s="737" t="s">
        <v>5487</v>
      </c>
      <c r="H202" s="740"/>
      <c r="I202" s="740"/>
      <c r="J202" s="737"/>
      <c r="K202" s="737"/>
      <c r="L202" s="740">
        <v>32</v>
      </c>
      <c r="M202" s="740">
        <v>3520</v>
      </c>
      <c r="N202" s="737">
        <v>1</v>
      </c>
      <c r="O202" s="737">
        <v>110</v>
      </c>
      <c r="P202" s="740">
        <v>48</v>
      </c>
      <c r="Q202" s="740">
        <v>11664</v>
      </c>
      <c r="R202" s="753">
        <v>3.3136363636363635</v>
      </c>
      <c r="S202" s="741">
        <v>243</v>
      </c>
    </row>
    <row r="203" spans="1:19" ht="14.4" customHeight="1" x14ac:dyDescent="0.3">
      <c r="A203" s="736" t="s">
        <v>5245</v>
      </c>
      <c r="B203" s="737" t="s">
        <v>5246</v>
      </c>
      <c r="C203" s="737" t="s">
        <v>566</v>
      </c>
      <c r="D203" s="737" t="s">
        <v>3147</v>
      </c>
      <c r="E203" s="737" t="s">
        <v>5469</v>
      </c>
      <c r="F203" s="737" t="s">
        <v>5488</v>
      </c>
      <c r="G203" s="737" t="s">
        <v>5489</v>
      </c>
      <c r="H203" s="740"/>
      <c r="I203" s="740"/>
      <c r="J203" s="737"/>
      <c r="K203" s="737"/>
      <c r="L203" s="740">
        <v>126</v>
      </c>
      <c r="M203" s="740">
        <v>4199.99</v>
      </c>
      <c r="N203" s="737">
        <v>1</v>
      </c>
      <c r="O203" s="737">
        <v>33.333253968253963</v>
      </c>
      <c r="P203" s="740">
        <v>87</v>
      </c>
      <c r="Q203" s="740">
        <v>2900</v>
      </c>
      <c r="R203" s="753">
        <v>0.6904778344710345</v>
      </c>
      <c r="S203" s="741">
        <v>33.333333333333336</v>
      </c>
    </row>
    <row r="204" spans="1:19" ht="14.4" customHeight="1" x14ac:dyDescent="0.3">
      <c r="A204" s="736" t="s">
        <v>5245</v>
      </c>
      <c r="B204" s="737" t="s">
        <v>5246</v>
      </c>
      <c r="C204" s="737" t="s">
        <v>566</v>
      </c>
      <c r="D204" s="737" t="s">
        <v>3147</v>
      </c>
      <c r="E204" s="737" t="s">
        <v>5469</v>
      </c>
      <c r="F204" s="737" t="s">
        <v>5490</v>
      </c>
      <c r="G204" s="737" t="s">
        <v>5491</v>
      </c>
      <c r="H204" s="740"/>
      <c r="I204" s="740"/>
      <c r="J204" s="737"/>
      <c r="K204" s="737"/>
      <c r="L204" s="740">
        <v>150</v>
      </c>
      <c r="M204" s="740">
        <v>5550</v>
      </c>
      <c r="N204" s="737">
        <v>1</v>
      </c>
      <c r="O204" s="737">
        <v>37</v>
      </c>
      <c r="P204" s="740">
        <v>137</v>
      </c>
      <c r="Q204" s="740">
        <v>5069</v>
      </c>
      <c r="R204" s="753">
        <v>0.91333333333333333</v>
      </c>
      <c r="S204" s="741">
        <v>37</v>
      </c>
    </row>
    <row r="205" spans="1:19" ht="14.4" customHeight="1" x14ac:dyDescent="0.3">
      <c r="A205" s="736" t="s">
        <v>5245</v>
      </c>
      <c r="B205" s="737" t="s">
        <v>5246</v>
      </c>
      <c r="C205" s="737" t="s">
        <v>566</v>
      </c>
      <c r="D205" s="737" t="s">
        <v>3147</v>
      </c>
      <c r="E205" s="737" t="s">
        <v>5469</v>
      </c>
      <c r="F205" s="737" t="s">
        <v>5494</v>
      </c>
      <c r="G205" s="737" t="s">
        <v>5495</v>
      </c>
      <c r="H205" s="740"/>
      <c r="I205" s="740"/>
      <c r="J205" s="737"/>
      <c r="K205" s="737"/>
      <c r="L205" s="740">
        <v>12</v>
      </c>
      <c r="M205" s="740">
        <v>384</v>
      </c>
      <c r="N205" s="737">
        <v>1</v>
      </c>
      <c r="O205" s="737">
        <v>32</v>
      </c>
      <c r="P205" s="740">
        <v>40</v>
      </c>
      <c r="Q205" s="740">
        <v>1280</v>
      </c>
      <c r="R205" s="753">
        <v>3.3333333333333335</v>
      </c>
      <c r="S205" s="741">
        <v>32</v>
      </c>
    </row>
    <row r="206" spans="1:19" ht="14.4" customHeight="1" x14ac:dyDescent="0.3">
      <c r="A206" s="736" t="s">
        <v>5245</v>
      </c>
      <c r="B206" s="737" t="s">
        <v>5246</v>
      </c>
      <c r="C206" s="737" t="s">
        <v>566</v>
      </c>
      <c r="D206" s="737" t="s">
        <v>3147</v>
      </c>
      <c r="E206" s="737" t="s">
        <v>5469</v>
      </c>
      <c r="F206" s="737" t="s">
        <v>5498</v>
      </c>
      <c r="G206" s="737" t="s">
        <v>5499</v>
      </c>
      <c r="H206" s="740"/>
      <c r="I206" s="740"/>
      <c r="J206" s="737"/>
      <c r="K206" s="737"/>
      <c r="L206" s="740">
        <v>40</v>
      </c>
      <c r="M206" s="740">
        <v>5240</v>
      </c>
      <c r="N206" s="737">
        <v>1</v>
      </c>
      <c r="O206" s="737">
        <v>131</v>
      </c>
      <c r="P206" s="740">
        <v>35</v>
      </c>
      <c r="Q206" s="740">
        <v>4620</v>
      </c>
      <c r="R206" s="753">
        <v>0.88167938931297707</v>
      </c>
      <c r="S206" s="741">
        <v>132</v>
      </c>
    </row>
    <row r="207" spans="1:19" ht="14.4" customHeight="1" x14ac:dyDescent="0.3">
      <c r="A207" s="736" t="s">
        <v>5245</v>
      </c>
      <c r="B207" s="737" t="s">
        <v>5246</v>
      </c>
      <c r="C207" s="737" t="s">
        <v>566</v>
      </c>
      <c r="D207" s="737" t="s">
        <v>3147</v>
      </c>
      <c r="E207" s="737" t="s">
        <v>5469</v>
      </c>
      <c r="F207" s="737" t="s">
        <v>5501</v>
      </c>
      <c r="G207" s="737" t="s">
        <v>5502</v>
      </c>
      <c r="H207" s="740"/>
      <c r="I207" s="740"/>
      <c r="J207" s="737"/>
      <c r="K207" s="737"/>
      <c r="L207" s="740">
        <v>3</v>
      </c>
      <c r="M207" s="740">
        <v>1062</v>
      </c>
      <c r="N207" s="737">
        <v>1</v>
      </c>
      <c r="O207" s="737">
        <v>354</v>
      </c>
      <c r="P207" s="740">
        <v>4</v>
      </c>
      <c r="Q207" s="740">
        <v>1420</v>
      </c>
      <c r="R207" s="753">
        <v>1.3370998116760828</v>
      </c>
      <c r="S207" s="741">
        <v>355</v>
      </c>
    </row>
    <row r="208" spans="1:19" ht="14.4" customHeight="1" x14ac:dyDescent="0.3">
      <c r="A208" s="736" t="s">
        <v>5245</v>
      </c>
      <c r="B208" s="737" t="s">
        <v>5246</v>
      </c>
      <c r="C208" s="737" t="s">
        <v>566</v>
      </c>
      <c r="D208" s="737" t="s">
        <v>3147</v>
      </c>
      <c r="E208" s="737" t="s">
        <v>5469</v>
      </c>
      <c r="F208" s="737" t="s">
        <v>5503</v>
      </c>
      <c r="G208" s="737" t="s">
        <v>5504</v>
      </c>
      <c r="H208" s="740"/>
      <c r="I208" s="740"/>
      <c r="J208" s="737"/>
      <c r="K208" s="737"/>
      <c r="L208" s="740">
        <v>1</v>
      </c>
      <c r="M208" s="740">
        <v>59</v>
      </c>
      <c r="N208" s="737">
        <v>1</v>
      </c>
      <c r="O208" s="737">
        <v>59</v>
      </c>
      <c r="P208" s="740">
        <v>4</v>
      </c>
      <c r="Q208" s="740">
        <v>236</v>
      </c>
      <c r="R208" s="753">
        <v>4</v>
      </c>
      <c r="S208" s="741">
        <v>59</v>
      </c>
    </row>
    <row r="209" spans="1:19" ht="14.4" customHeight="1" x14ac:dyDescent="0.3">
      <c r="A209" s="736" t="s">
        <v>5245</v>
      </c>
      <c r="B209" s="737" t="s">
        <v>5246</v>
      </c>
      <c r="C209" s="737" t="s">
        <v>566</v>
      </c>
      <c r="D209" s="737" t="s">
        <v>3150</v>
      </c>
      <c r="E209" s="737" t="s">
        <v>5247</v>
      </c>
      <c r="F209" s="737" t="s">
        <v>5248</v>
      </c>
      <c r="G209" s="737" t="s">
        <v>5249</v>
      </c>
      <c r="H209" s="740">
        <v>1.4</v>
      </c>
      <c r="I209" s="740">
        <v>75.75</v>
      </c>
      <c r="J209" s="737"/>
      <c r="K209" s="737">
        <v>54.107142857142861</v>
      </c>
      <c r="L209" s="740"/>
      <c r="M209" s="740"/>
      <c r="N209" s="737"/>
      <c r="O209" s="737"/>
      <c r="P209" s="740"/>
      <c r="Q209" s="740"/>
      <c r="R209" s="753"/>
      <c r="S209" s="741"/>
    </row>
    <row r="210" spans="1:19" ht="14.4" customHeight="1" x14ac:dyDescent="0.3">
      <c r="A210" s="736" t="s">
        <v>5245</v>
      </c>
      <c r="B210" s="737" t="s">
        <v>5246</v>
      </c>
      <c r="C210" s="737" t="s">
        <v>566</v>
      </c>
      <c r="D210" s="737" t="s">
        <v>3150</v>
      </c>
      <c r="E210" s="737" t="s">
        <v>5247</v>
      </c>
      <c r="F210" s="737" t="s">
        <v>5250</v>
      </c>
      <c r="G210" s="737" t="s">
        <v>5251</v>
      </c>
      <c r="H210" s="740">
        <v>1.2</v>
      </c>
      <c r="I210" s="740">
        <v>129.93</v>
      </c>
      <c r="J210" s="737"/>
      <c r="K210" s="737">
        <v>108.27500000000001</v>
      </c>
      <c r="L210" s="740"/>
      <c r="M210" s="740"/>
      <c r="N210" s="737"/>
      <c r="O210" s="737"/>
      <c r="P210" s="740"/>
      <c r="Q210" s="740"/>
      <c r="R210" s="753"/>
      <c r="S210" s="741"/>
    </row>
    <row r="211" spans="1:19" ht="14.4" customHeight="1" x14ac:dyDescent="0.3">
      <c r="A211" s="736" t="s">
        <v>5245</v>
      </c>
      <c r="B211" s="737" t="s">
        <v>5246</v>
      </c>
      <c r="C211" s="737" t="s">
        <v>566</v>
      </c>
      <c r="D211" s="737" t="s">
        <v>3150</v>
      </c>
      <c r="E211" s="737" t="s">
        <v>5247</v>
      </c>
      <c r="F211" s="737" t="s">
        <v>5255</v>
      </c>
      <c r="G211" s="737" t="s">
        <v>5256</v>
      </c>
      <c r="H211" s="740">
        <v>2.4</v>
      </c>
      <c r="I211" s="740">
        <v>26.88</v>
      </c>
      <c r="J211" s="737"/>
      <c r="K211" s="737">
        <v>11.2</v>
      </c>
      <c r="L211" s="740"/>
      <c r="M211" s="740"/>
      <c r="N211" s="737"/>
      <c r="O211" s="737"/>
      <c r="P211" s="740"/>
      <c r="Q211" s="740"/>
      <c r="R211" s="753"/>
      <c r="S211" s="741"/>
    </row>
    <row r="212" spans="1:19" ht="14.4" customHeight="1" x14ac:dyDescent="0.3">
      <c r="A212" s="736" t="s">
        <v>5245</v>
      </c>
      <c r="B212" s="737" t="s">
        <v>5246</v>
      </c>
      <c r="C212" s="737" t="s">
        <v>566</v>
      </c>
      <c r="D212" s="737" t="s">
        <v>3150</v>
      </c>
      <c r="E212" s="737" t="s">
        <v>5247</v>
      </c>
      <c r="F212" s="737" t="s">
        <v>5257</v>
      </c>
      <c r="G212" s="737" t="s">
        <v>5258</v>
      </c>
      <c r="H212" s="740">
        <v>5.1999999999999993</v>
      </c>
      <c r="I212" s="740">
        <v>981.24</v>
      </c>
      <c r="J212" s="737"/>
      <c r="K212" s="737">
        <v>188.70000000000002</v>
      </c>
      <c r="L212" s="740"/>
      <c r="M212" s="740"/>
      <c r="N212" s="737"/>
      <c r="O212" s="737"/>
      <c r="P212" s="740">
        <v>1.4</v>
      </c>
      <c r="Q212" s="740">
        <v>287.56</v>
      </c>
      <c r="R212" s="753"/>
      <c r="S212" s="741">
        <v>205.4</v>
      </c>
    </row>
    <row r="213" spans="1:19" ht="14.4" customHeight="1" x14ac:dyDescent="0.3">
      <c r="A213" s="736" t="s">
        <v>5245</v>
      </c>
      <c r="B213" s="737" t="s">
        <v>5246</v>
      </c>
      <c r="C213" s="737" t="s">
        <v>566</v>
      </c>
      <c r="D213" s="737" t="s">
        <v>3150</v>
      </c>
      <c r="E213" s="737" t="s">
        <v>5247</v>
      </c>
      <c r="F213" s="737" t="s">
        <v>5259</v>
      </c>
      <c r="G213" s="737" t="s">
        <v>5260</v>
      </c>
      <c r="H213" s="740"/>
      <c r="I213" s="740"/>
      <c r="J213" s="737"/>
      <c r="K213" s="737"/>
      <c r="L213" s="740"/>
      <c r="M213" s="740"/>
      <c r="N213" s="737"/>
      <c r="O213" s="737"/>
      <c r="P213" s="740">
        <v>1</v>
      </c>
      <c r="Q213" s="740">
        <v>6372.54</v>
      </c>
      <c r="R213" s="753"/>
      <c r="S213" s="741">
        <v>6372.54</v>
      </c>
    </row>
    <row r="214" spans="1:19" ht="14.4" customHeight="1" x14ac:dyDescent="0.3">
      <c r="A214" s="736" t="s">
        <v>5245</v>
      </c>
      <c r="B214" s="737" t="s">
        <v>5246</v>
      </c>
      <c r="C214" s="737" t="s">
        <v>566</v>
      </c>
      <c r="D214" s="737" t="s">
        <v>3150</v>
      </c>
      <c r="E214" s="737" t="s">
        <v>5247</v>
      </c>
      <c r="F214" s="737" t="s">
        <v>5261</v>
      </c>
      <c r="G214" s="737" t="s">
        <v>2940</v>
      </c>
      <c r="H214" s="740">
        <v>0.1</v>
      </c>
      <c r="I214" s="740">
        <v>10.08</v>
      </c>
      <c r="J214" s="737"/>
      <c r="K214" s="737">
        <v>100.8</v>
      </c>
      <c r="L214" s="740"/>
      <c r="M214" s="740"/>
      <c r="N214" s="737"/>
      <c r="O214" s="737"/>
      <c r="P214" s="740"/>
      <c r="Q214" s="740"/>
      <c r="R214" s="753"/>
      <c r="S214" s="741"/>
    </row>
    <row r="215" spans="1:19" ht="14.4" customHeight="1" x14ac:dyDescent="0.3">
      <c r="A215" s="736" t="s">
        <v>5245</v>
      </c>
      <c r="B215" s="737" t="s">
        <v>5246</v>
      </c>
      <c r="C215" s="737" t="s">
        <v>566</v>
      </c>
      <c r="D215" s="737" t="s">
        <v>3150</v>
      </c>
      <c r="E215" s="737" t="s">
        <v>5247</v>
      </c>
      <c r="F215" s="737" t="s">
        <v>5263</v>
      </c>
      <c r="G215" s="737" t="s">
        <v>1315</v>
      </c>
      <c r="H215" s="740"/>
      <c r="I215" s="740"/>
      <c r="J215" s="737"/>
      <c r="K215" s="737"/>
      <c r="L215" s="740"/>
      <c r="M215" s="740"/>
      <c r="N215" s="737"/>
      <c r="O215" s="737"/>
      <c r="P215" s="740">
        <v>1.69</v>
      </c>
      <c r="Q215" s="740">
        <v>618.19000000000005</v>
      </c>
      <c r="R215" s="753"/>
      <c r="S215" s="741">
        <v>365.79289940828409</v>
      </c>
    </row>
    <row r="216" spans="1:19" ht="14.4" customHeight="1" x14ac:dyDescent="0.3">
      <c r="A216" s="736" t="s">
        <v>5245</v>
      </c>
      <c r="B216" s="737" t="s">
        <v>5246</v>
      </c>
      <c r="C216" s="737" t="s">
        <v>566</v>
      </c>
      <c r="D216" s="737" t="s">
        <v>3150</v>
      </c>
      <c r="E216" s="737" t="s">
        <v>5247</v>
      </c>
      <c r="F216" s="737" t="s">
        <v>5266</v>
      </c>
      <c r="G216" s="737" t="s">
        <v>3074</v>
      </c>
      <c r="H216" s="740">
        <v>1</v>
      </c>
      <c r="I216" s="740">
        <v>28624.1</v>
      </c>
      <c r="J216" s="737"/>
      <c r="K216" s="737">
        <v>28624.1</v>
      </c>
      <c r="L216" s="740"/>
      <c r="M216" s="740"/>
      <c r="N216" s="737"/>
      <c r="O216" s="737"/>
      <c r="P216" s="740"/>
      <c r="Q216" s="740"/>
      <c r="R216" s="753"/>
      <c r="S216" s="741"/>
    </row>
    <row r="217" spans="1:19" ht="14.4" customHeight="1" x14ac:dyDescent="0.3">
      <c r="A217" s="736" t="s">
        <v>5245</v>
      </c>
      <c r="B217" s="737" t="s">
        <v>5246</v>
      </c>
      <c r="C217" s="737" t="s">
        <v>566</v>
      </c>
      <c r="D217" s="737" t="s">
        <v>3150</v>
      </c>
      <c r="E217" s="737" t="s">
        <v>5247</v>
      </c>
      <c r="F217" s="737" t="s">
        <v>5268</v>
      </c>
      <c r="G217" s="737" t="s">
        <v>5269</v>
      </c>
      <c r="H217" s="740">
        <v>2</v>
      </c>
      <c r="I217" s="740">
        <v>15070.38</v>
      </c>
      <c r="J217" s="737"/>
      <c r="K217" s="737">
        <v>7535.19</v>
      </c>
      <c r="L217" s="740"/>
      <c r="M217" s="740"/>
      <c r="N217" s="737"/>
      <c r="O217" s="737"/>
      <c r="P217" s="740"/>
      <c r="Q217" s="740"/>
      <c r="R217" s="753"/>
      <c r="S217" s="741"/>
    </row>
    <row r="218" spans="1:19" ht="14.4" customHeight="1" x14ac:dyDescent="0.3">
      <c r="A218" s="736" t="s">
        <v>5245</v>
      </c>
      <c r="B218" s="737" t="s">
        <v>5246</v>
      </c>
      <c r="C218" s="737" t="s">
        <v>566</v>
      </c>
      <c r="D218" s="737" t="s">
        <v>3150</v>
      </c>
      <c r="E218" s="737" t="s">
        <v>5247</v>
      </c>
      <c r="F218" s="737" t="s">
        <v>5270</v>
      </c>
      <c r="G218" s="737" t="s">
        <v>3090</v>
      </c>
      <c r="H218" s="740">
        <v>11.29</v>
      </c>
      <c r="I218" s="740">
        <v>168632.83</v>
      </c>
      <c r="J218" s="737"/>
      <c r="K218" s="737">
        <v>14936.47741364039</v>
      </c>
      <c r="L218" s="740"/>
      <c r="M218" s="740"/>
      <c r="N218" s="737"/>
      <c r="O218" s="737"/>
      <c r="P218" s="740">
        <v>2.66</v>
      </c>
      <c r="Q218" s="740">
        <v>37444.39</v>
      </c>
      <c r="R218" s="753"/>
      <c r="S218" s="741">
        <v>14076.83834586466</v>
      </c>
    </row>
    <row r="219" spans="1:19" ht="14.4" customHeight="1" x14ac:dyDescent="0.3">
      <c r="A219" s="736" t="s">
        <v>5245</v>
      </c>
      <c r="B219" s="737" t="s">
        <v>5246</v>
      </c>
      <c r="C219" s="737" t="s">
        <v>566</v>
      </c>
      <c r="D219" s="737" t="s">
        <v>3150</v>
      </c>
      <c r="E219" s="737" t="s">
        <v>5247</v>
      </c>
      <c r="F219" s="737" t="s">
        <v>5271</v>
      </c>
      <c r="G219" s="737" t="s">
        <v>5272</v>
      </c>
      <c r="H219" s="740">
        <v>6</v>
      </c>
      <c r="I219" s="740">
        <v>193473.65999999997</v>
      </c>
      <c r="J219" s="737"/>
      <c r="K219" s="737">
        <v>32245.609999999997</v>
      </c>
      <c r="L219" s="740"/>
      <c r="M219" s="740"/>
      <c r="N219" s="737"/>
      <c r="O219" s="737"/>
      <c r="P219" s="740"/>
      <c r="Q219" s="740"/>
      <c r="R219" s="753"/>
      <c r="S219" s="741"/>
    </row>
    <row r="220" spans="1:19" ht="14.4" customHeight="1" x14ac:dyDescent="0.3">
      <c r="A220" s="736" t="s">
        <v>5245</v>
      </c>
      <c r="B220" s="737" t="s">
        <v>5246</v>
      </c>
      <c r="C220" s="737" t="s">
        <v>566</v>
      </c>
      <c r="D220" s="737" t="s">
        <v>3150</v>
      </c>
      <c r="E220" s="737" t="s">
        <v>5247</v>
      </c>
      <c r="F220" s="737" t="s">
        <v>5273</v>
      </c>
      <c r="G220" s="737" t="s">
        <v>5272</v>
      </c>
      <c r="H220" s="740">
        <v>6</v>
      </c>
      <c r="I220" s="740">
        <v>386947.31999999995</v>
      </c>
      <c r="J220" s="737"/>
      <c r="K220" s="737">
        <v>64491.219999999994</v>
      </c>
      <c r="L220" s="740"/>
      <c r="M220" s="740"/>
      <c r="N220" s="737"/>
      <c r="O220" s="737"/>
      <c r="P220" s="740"/>
      <c r="Q220" s="740"/>
      <c r="R220" s="753"/>
      <c r="S220" s="741"/>
    </row>
    <row r="221" spans="1:19" ht="14.4" customHeight="1" x14ac:dyDescent="0.3">
      <c r="A221" s="736" t="s">
        <v>5245</v>
      </c>
      <c r="B221" s="737" t="s">
        <v>5246</v>
      </c>
      <c r="C221" s="737" t="s">
        <v>566</v>
      </c>
      <c r="D221" s="737" t="s">
        <v>3150</v>
      </c>
      <c r="E221" s="737" t="s">
        <v>5247</v>
      </c>
      <c r="F221" s="737" t="s">
        <v>5274</v>
      </c>
      <c r="G221" s="737" t="s">
        <v>5272</v>
      </c>
      <c r="H221" s="740">
        <v>2</v>
      </c>
      <c r="I221" s="740">
        <v>257964.54</v>
      </c>
      <c r="J221" s="737"/>
      <c r="K221" s="737">
        <v>128982.27</v>
      </c>
      <c r="L221" s="740"/>
      <c r="M221" s="740"/>
      <c r="N221" s="737"/>
      <c r="O221" s="737"/>
      <c r="P221" s="740">
        <v>2</v>
      </c>
      <c r="Q221" s="740">
        <v>222893.06</v>
      </c>
      <c r="R221" s="753"/>
      <c r="S221" s="741">
        <v>111446.53</v>
      </c>
    </row>
    <row r="222" spans="1:19" ht="14.4" customHeight="1" x14ac:dyDescent="0.3">
      <c r="A222" s="736" t="s">
        <v>5245</v>
      </c>
      <c r="B222" s="737" t="s">
        <v>5246</v>
      </c>
      <c r="C222" s="737" t="s">
        <v>566</v>
      </c>
      <c r="D222" s="737" t="s">
        <v>3150</v>
      </c>
      <c r="E222" s="737" t="s">
        <v>5247</v>
      </c>
      <c r="F222" s="737" t="s">
        <v>5277</v>
      </c>
      <c r="G222" s="737" t="s">
        <v>5278</v>
      </c>
      <c r="H222" s="740">
        <v>6</v>
      </c>
      <c r="I222" s="740">
        <v>9613.7999999999993</v>
      </c>
      <c r="J222" s="737"/>
      <c r="K222" s="737">
        <v>1602.3</v>
      </c>
      <c r="L222" s="740"/>
      <c r="M222" s="740"/>
      <c r="N222" s="737"/>
      <c r="O222" s="737"/>
      <c r="P222" s="740"/>
      <c r="Q222" s="740"/>
      <c r="R222" s="753"/>
      <c r="S222" s="741"/>
    </row>
    <row r="223" spans="1:19" ht="14.4" customHeight="1" x14ac:dyDescent="0.3">
      <c r="A223" s="736" t="s">
        <v>5245</v>
      </c>
      <c r="B223" s="737" t="s">
        <v>5246</v>
      </c>
      <c r="C223" s="737" t="s">
        <v>566</v>
      </c>
      <c r="D223" s="737" t="s">
        <v>3150</v>
      </c>
      <c r="E223" s="737" t="s">
        <v>5247</v>
      </c>
      <c r="F223" s="737" t="s">
        <v>5279</v>
      </c>
      <c r="G223" s="737" t="s">
        <v>5280</v>
      </c>
      <c r="H223" s="740">
        <v>2</v>
      </c>
      <c r="I223" s="740">
        <v>113048.38</v>
      </c>
      <c r="J223" s="737"/>
      <c r="K223" s="737">
        <v>56524.19</v>
      </c>
      <c r="L223" s="740"/>
      <c r="M223" s="740"/>
      <c r="N223" s="737"/>
      <c r="O223" s="737"/>
      <c r="P223" s="740">
        <v>2</v>
      </c>
      <c r="Q223" s="740">
        <v>111248.62</v>
      </c>
      <c r="R223" s="753"/>
      <c r="S223" s="741">
        <v>55624.31</v>
      </c>
    </row>
    <row r="224" spans="1:19" ht="14.4" customHeight="1" x14ac:dyDescent="0.3">
      <c r="A224" s="736" t="s">
        <v>5245</v>
      </c>
      <c r="B224" s="737" t="s">
        <v>5246</v>
      </c>
      <c r="C224" s="737" t="s">
        <v>566</v>
      </c>
      <c r="D224" s="737" t="s">
        <v>3150</v>
      </c>
      <c r="E224" s="737" t="s">
        <v>5247</v>
      </c>
      <c r="F224" s="737" t="s">
        <v>5281</v>
      </c>
      <c r="G224" s="737" t="s">
        <v>5282</v>
      </c>
      <c r="H224" s="740">
        <v>14</v>
      </c>
      <c r="I224" s="740">
        <v>148903.57999999999</v>
      </c>
      <c r="J224" s="737"/>
      <c r="K224" s="737">
        <v>10635.97</v>
      </c>
      <c r="L224" s="740"/>
      <c r="M224" s="740"/>
      <c r="N224" s="737"/>
      <c r="O224" s="737"/>
      <c r="P224" s="740">
        <v>2</v>
      </c>
      <c r="Q224" s="740">
        <v>16589.14</v>
      </c>
      <c r="R224" s="753"/>
      <c r="S224" s="741">
        <v>8294.57</v>
      </c>
    </row>
    <row r="225" spans="1:19" ht="14.4" customHeight="1" x14ac:dyDescent="0.3">
      <c r="A225" s="736" t="s">
        <v>5245</v>
      </c>
      <c r="B225" s="737" t="s">
        <v>5246</v>
      </c>
      <c r="C225" s="737" t="s">
        <v>566</v>
      </c>
      <c r="D225" s="737" t="s">
        <v>3150</v>
      </c>
      <c r="E225" s="737" t="s">
        <v>5247</v>
      </c>
      <c r="F225" s="737" t="s">
        <v>5286</v>
      </c>
      <c r="G225" s="737" t="s">
        <v>5280</v>
      </c>
      <c r="H225" s="740">
        <v>1</v>
      </c>
      <c r="I225" s="740">
        <v>169572.58</v>
      </c>
      <c r="J225" s="737"/>
      <c r="K225" s="737">
        <v>169572.58</v>
      </c>
      <c r="L225" s="740"/>
      <c r="M225" s="740"/>
      <c r="N225" s="737"/>
      <c r="O225" s="737"/>
      <c r="P225" s="740"/>
      <c r="Q225" s="740"/>
      <c r="R225" s="753"/>
      <c r="S225" s="741"/>
    </row>
    <row r="226" spans="1:19" ht="14.4" customHeight="1" x14ac:dyDescent="0.3">
      <c r="A226" s="736" t="s">
        <v>5245</v>
      </c>
      <c r="B226" s="737" t="s">
        <v>5246</v>
      </c>
      <c r="C226" s="737" t="s">
        <v>566</v>
      </c>
      <c r="D226" s="737" t="s">
        <v>3150</v>
      </c>
      <c r="E226" s="737" t="s">
        <v>5247</v>
      </c>
      <c r="F226" s="737" t="s">
        <v>5287</v>
      </c>
      <c r="G226" s="737" t="s">
        <v>2669</v>
      </c>
      <c r="H226" s="740">
        <v>2</v>
      </c>
      <c r="I226" s="740">
        <v>15551.22</v>
      </c>
      <c r="J226" s="737"/>
      <c r="K226" s="737">
        <v>7775.61</v>
      </c>
      <c r="L226" s="740"/>
      <c r="M226" s="740"/>
      <c r="N226" s="737"/>
      <c r="O226" s="737"/>
      <c r="P226" s="740"/>
      <c r="Q226" s="740"/>
      <c r="R226" s="753"/>
      <c r="S226" s="741"/>
    </row>
    <row r="227" spans="1:19" ht="14.4" customHeight="1" x14ac:dyDescent="0.3">
      <c r="A227" s="736" t="s">
        <v>5245</v>
      </c>
      <c r="B227" s="737" t="s">
        <v>5246</v>
      </c>
      <c r="C227" s="737" t="s">
        <v>566</v>
      </c>
      <c r="D227" s="737" t="s">
        <v>3150</v>
      </c>
      <c r="E227" s="737" t="s">
        <v>5247</v>
      </c>
      <c r="F227" s="737" t="s">
        <v>5288</v>
      </c>
      <c r="G227" s="737" t="s">
        <v>2669</v>
      </c>
      <c r="H227" s="740">
        <v>2.09</v>
      </c>
      <c r="I227" s="740">
        <v>65004.07</v>
      </c>
      <c r="J227" s="737"/>
      <c r="K227" s="737">
        <v>31102.425837320578</v>
      </c>
      <c r="L227" s="740"/>
      <c r="M227" s="740"/>
      <c r="N227" s="737"/>
      <c r="O227" s="737"/>
      <c r="P227" s="740"/>
      <c r="Q227" s="740"/>
      <c r="R227" s="753"/>
      <c r="S227" s="741"/>
    </row>
    <row r="228" spans="1:19" ht="14.4" customHeight="1" x14ac:dyDescent="0.3">
      <c r="A228" s="736" t="s">
        <v>5245</v>
      </c>
      <c r="B228" s="737" t="s">
        <v>5246</v>
      </c>
      <c r="C228" s="737" t="s">
        <v>566</v>
      </c>
      <c r="D228" s="737" t="s">
        <v>3150</v>
      </c>
      <c r="E228" s="737" t="s">
        <v>5247</v>
      </c>
      <c r="F228" s="737" t="s">
        <v>5289</v>
      </c>
      <c r="G228" s="737" t="s">
        <v>3094</v>
      </c>
      <c r="H228" s="740">
        <v>11.54</v>
      </c>
      <c r="I228" s="740">
        <v>67847.92</v>
      </c>
      <c r="J228" s="737"/>
      <c r="K228" s="737">
        <v>5879.3691507798967</v>
      </c>
      <c r="L228" s="740"/>
      <c r="M228" s="740"/>
      <c r="N228" s="737"/>
      <c r="O228" s="737"/>
      <c r="P228" s="740">
        <v>9.65</v>
      </c>
      <c r="Q228" s="740">
        <v>48085.95</v>
      </c>
      <c r="R228" s="753"/>
      <c r="S228" s="741">
        <v>4982.9999999999991</v>
      </c>
    </row>
    <row r="229" spans="1:19" ht="14.4" customHeight="1" x14ac:dyDescent="0.3">
      <c r="A229" s="736" t="s">
        <v>5245</v>
      </c>
      <c r="B229" s="737" t="s">
        <v>5246</v>
      </c>
      <c r="C229" s="737" t="s">
        <v>566</v>
      </c>
      <c r="D229" s="737" t="s">
        <v>3150</v>
      </c>
      <c r="E229" s="737" t="s">
        <v>5247</v>
      </c>
      <c r="F229" s="737" t="s">
        <v>5290</v>
      </c>
      <c r="G229" s="737" t="s">
        <v>3100</v>
      </c>
      <c r="H229" s="740">
        <v>4</v>
      </c>
      <c r="I229" s="740">
        <v>46691.56</v>
      </c>
      <c r="J229" s="737"/>
      <c r="K229" s="737">
        <v>11672.89</v>
      </c>
      <c r="L229" s="740"/>
      <c r="M229" s="740"/>
      <c r="N229" s="737"/>
      <c r="O229" s="737"/>
      <c r="P229" s="740"/>
      <c r="Q229" s="740"/>
      <c r="R229" s="753"/>
      <c r="S229" s="741"/>
    </row>
    <row r="230" spans="1:19" ht="14.4" customHeight="1" x14ac:dyDescent="0.3">
      <c r="A230" s="736" t="s">
        <v>5245</v>
      </c>
      <c r="B230" s="737" t="s">
        <v>5246</v>
      </c>
      <c r="C230" s="737" t="s">
        <v>566</v>
      </c>
      <c r="D230" s="737" t="s">
        <v>3150</v>
      </c>
      <c r="E230" s="737" t="s">
        <v>5247</v>
      </c>
      <c r="F230" s="737" t="s">
        <v>5291</v>
      </c>
      <c r="G230" s="737" t="s">
        <v>5292</v>
      </c>
      <c r="H230" s="740">
        <v>2</v>
      </c>
      <c r="I230" s="740">
        <v>97.48</v>
      </c>
      <c r="J230" s="737"/>
      <c r="K230" s="737">
        <v>48.74</v>
      </c>
      <c r="L230" s="740"/>
      <c r="M230" s="740"/>
      <c r="N230" s="737"/>
      <c r="O230" s="737"/>
      <c r="P230" s="740"/>
      <c r="Q230" s="740"/>
      <c r="R230" s="753"/>
      <c r="S230" s="741"/>
    </row>
    <row r="231" spans="1:19" ht="14.4" customHeight="1" x14ac:dyDescent="0.3">
      <c r="A231" s="736" t="s">
        <v>5245</v>
      </c>
      <c r="B231" s="737" t="s">
        <v>5246</v>
      </c>
      <c r="C231" s="737" t="s">
        <v>566</v>
      </c>
      <c r="D231" s="737" t="s">
        <v>3150</v>
      </c>
      <c r="E231" s="737" t="s">
        <v>5247</v>
      </c>
      <c r="F231" s="737" t="s">
        <v>5293</v>
      </c>
      <c r="G231" s="737" t="s">
        <v>1238</v>
      </c>
      <c r="H231" s="740">
        <v>27.34</v>
      </c>
      <c r="I231" s="740">
        <v>2892.2700000000004</v>
      </c>
      <c r="J231" s="737"/>
      <c r="K231" s="737">
        <v>105.78895391367961</v>
      </c>
      <c r="L231" s="740"/>
      <c r="M231" s="740"/>
      <c r="N231" s="737"/>
      <c r="O231" s="737"/>
      <c r="P231" s="740">
        <v>1.41</v>
      </c>
      <c r="Q231" s="740">
        <v>193.93</v>
      </c>
      <c r="R231" s="753"/>
      <c r="S231" s="741">
        <v>137.5390070921986</v>
      </c>
    </row>
    <row r="232" spans="1:19" ht="14.4" customHeight="1" x14ac:dyDescent="0.3">
      <c r="A232" s="736" t="s">
        <v>5245</v>
      </c>
      <c r="B232" s="737" t="s">
        <v>5246</v>
      </c>
      <c r="C232" s="737" t="s">
        <v>566</v>
      </c>
      <c r="D232" s="737" t="s">
        <v>3150</v>
      </c>
      <c r="E232" s="737" t="s">
        <v>5247</v>
      </c>
      <c r="F232" s="737" t="s">
        <v>5294</v>
      </c>
      <c r="G232" s="737" t="s">
        <v>1238</v>
      </c>
      <c r="H232" s="740">
        <v>8.75</v>
      </c>
      <c r="I232" s="740">
        <v>4628.54</v>
      </c>
      <c r="J232" s="737"/>
      <c r="K232" s="737">
        <v>528.976</v>
      </c>
      <c r="L232" s="740"/>
      <c r="M232" s="740"/>
      <c r="N232" s="737"/>
      <c r="O232" s="737"/>
      <c r="P232" s="740">
        <v>14.91</v>
      </c>
      <c r="Q232" s="740">
        <v>10252.99</v>
      </c>
      <c r="R232" s="753"/>
      <c r="S232" s="741">
        <v>687.65861837692819</v>
      </c>
    </row>
    <row r="233" spans="1:19" ht="14.4" customHeight="1" x14ac:dyDescent="0.3">
      <c r="A233" s="736" t="s">
        <v>5245</v>
      </c>
      <c r="B233" s="737" t="s">
        <v>5246</v>
      </c>
      <c r="C233" s="737" t="s">
        <v>566</v>
      </c>
      <c r="D233" s="737" t="s">
        <v>3150</v>
      </c>
      <c r="E233" s="737" t="s">
        <v>5247</v>
      </c>
      <c r="F233" s="737" t="s">
        <v>5296</v>
      </c>
      <c r="G233" s="737" t="s">
        <v>2497</v>
      </c>
      <c r="H233" s="740">
        <v>18</v>
      </c>
      <c r="I233" s="740">
        <v>41071.5</v>
      </c>
      <c r="J233" s="737"/>
      <c r="K233" s="737">
        <v>2281.75</v>
      </c>
      <c r="L233" s="740"/>
      <c r="M233" s="740"/>
      <c r="N233" s="737"/>
      <c r="O233" s="737"/>
      <c r="P233" s="740"/>
      <c r="Q233" s="740"/>
      <c r="R233" s="753"/>
      <c r="S233" s="741"/>
    </row>
    <row r="234" spans="1:19" ht="14.4" customHeight="1" x14ac:dyDescent="0.3">
      <c r="A234" s="736" t="s">
        <v>5245</v>
      </c>
      <c r="B234" s="737" t="s">
        <v>5246</v>
      </c>
      <c r="C234" s="737" t="s">
        <v>566</v>
      </c>
      <c r="D234" s="737" t="s">
        <v>3150</v>
      </c>
      <c r="E234" s="737" t="s">
        <v>5247</v>
      </c>
      <c r="F234" s="737" t="s">
        <v>5297</v>
      </c>
      <c r="G234" s="737" t="s">
        <v>1112</v>
      </c>
      <c r="H234" s="740"/>
      <c r="I234" s="740"/>
      <c r="J234" s="737"/>
      <c r="K234" s="737"/>
      <c r="L234" s="740"/>
      <c r="M234" s="740"/>
      <c r="N234" s="737"/>
      <c r="O234" s="737"/>
      <c r="P234" s="740">
        <v>0.1</v>
      </c>
      <c r="Q234" s="740">
        <v>7.8</v>
      </c>
      <c r="R234" s="753"/>
      <c r="S234" s="741">
        <v>78</v>
      </c>
    </row>
    <row r="235" spans="1:19" ht="14.4" customHeight="1" x14ac:dyDescent="0.3">
      <c r="A235" s="736" t="s">
        <v>5245</v>
      </c>
      <c r="B235" s="737" t="s">
        <v>5246</v>
      </c>
      <c r="C235" s="737" t="s">
        <v>566</v>
      </c>
      <c r="D235" s="737" t="s">
        <v>3150</v>
      </c>
      <c r="E235" s="737" t="s">
        <v>5247</v>
      </c>
      <c r="F235" s="737" t="s">
        <v>5300</v>
      </c>
      <c r="G235" s="737" t="s">
        <v>823</v>
      </c>
      <c r="H235" s="740"/>
      <c r="I235" s="740"/>
      <c r="J235" s="737"/>
      <c r="K235" s="737"/>
      <c r="L235" s="740"/>
      <c r="M235" s="740"/>
      <c r="N235" s="737"/>
      <c r="O235" s="737"/>
      <c r="P235" s="740">
        <v>2.4000000000000004</v>
      </c>
      <c r="Q235" s="740">
        <v>437.15999999999997</v>
      </c>
      <c r="R235" s="753"/>
      <c r="S235" s="741">
        <v>182.14999999999995</v>
      </c>
    </row>
    <row r="236" spans="1:19" ht="14.4" customHeight="1" x14ac:dyDescent="0.3">
      <c r="A236" s="736" t="s">
        <v>5245</v>
      </c>
      <c r="B236" s="737" t="s">
        <v>5246</v>
      </c>
      <c r="C236" s="737" t="s">
        <v>566</v>
      </c>
      <c r="D236" s="737" t="s">
        <v>3150</v>
      </c>
      <c r="E236" s="737" t="s">
        <v>5247</v>
      </c>
      <c r="F236" s="737" t="s">
        <v>5301</v>
      </c>
      <c r="G236" s="737" t="s">
        <v>835</v>
      </c>
      <c r="H236" s="740">
        <v>15</v>
      </c>
      <c r="I236" s="740">
        <v>1061.25</v>
      </c>
      <c r="J236" s="737"/>
      <c r="K236" s="737">
        <v>70.75</v>
      </c>
      <c r="L236" s="740"/>
      <c r="M236" s="740"/>
      <c r="N236" s="737"/>
      <c r="O236" s="737"/>
      <c r="P236" s="740">
        <v>4.5999999999999996</v>
      </c>
      <c r="Q236" s="740">
        <v>325.45000000000005</v>
      </c>
      <c r="R236" s="753"/>
      <c r="S236" s="741">
        <v>70.750000000000014</v>
      </c>
    </row>
    <row r="237" spans="1:19" ht="14.4" customHeight="1" x14ac:dyDescent="0.3">
      <c r="A237" s="736" t="s">
        <v>5245</v>
      </c>
      <c r="B237" s="737" t="s">
        <v>5246</v>
      </c>
      <c r="C237" s="737" t="s">
        <v>566</v>
      </c>
      <c r="D237" s="737" t="s">
        <v>3150</v>
      </c>
      <c r="E237" s="737" t="s">
        <v>5247</v>
      </c>
      <c r="F237" s="737" t="s">
        <v>5302</v>
      </c>
      <c r="G237" s="737" t="s">
        <v>3745</v>
      </c>
      <c r="H237" s="740">
        <v>0.17</v>
      </c>
      <c r="I237" s="740">
        <v>82.68</v>
      </c>
      <c r="J237" s="737"/>
      <c r="K237" s="737">
        <v>486.35294117647061</v>
      </c>
      <c r="L237" s="740"/>
      <c r="M237" s="740"/>
      <c r="N237" s="737"/>
      <c r="O237" s="737"/>
      <c r="P237" s="740">
        <v>0.24000000000000002</v>
      </c>
      <c r="Q237" s="740">
        <v>116.72</v>
      </c>
      <c r="R237" s="753"/>
      <c r="S237" s="741">
        <v>486.33333333333331</v>
      </c>
    </row>
    <row r="238" spans="1:19" ht="14.4" customHeight="1" x14ac:dyDescent="0.3">
      <c r="A238" s="736" t="s">
        <v>5245</v>
      </c>
      <c r="B238" s="737" t="s">
        <v>5246</v>
      </c>
      <c r="C238" s="737" t="s">
        <v>566</v>
      </c>
      <c r="D238" s="737" t="s">
        <v>3150</v>
      </c>
      <c r="E238" s="737" t="s">
        <v>5247</v>
      </c>
      <c r="F238" s="737" t="s">
        <v>5304</v>
      </c>
      <c r="G238" s="737" t="s">
        <v>3745</v>
      </c>
      <c r="H238" s="740">
        <v>4.01</v>
      </c>
      <c r="I238" s="740">
        <v>975.39</v>
      </c>
      <c r="J238" s="737"/>
      <c r="K238" s="737">
        <v>243.23940149625935</v>
      </c>
      <c r="L238" s="740"/>
      <c r="M238" s="740"/>
      <c r="N238" s="737"/>
      <c r="O238" s="737"/>
      <c r="P238" s="740">
        <v>6.92</v>
      </c>
      <c r="Q238" s="740">
        <v>1683.21</v>
      </c>
      <c r="R238" s="753"/>
      <c r="S238" s="741">
        <v>243.2384393063584</v>
      </c>
    </row>
    <row r="239" spans="1:19" ht="14.4" customHeight="1" x14ac:dyDescent="0.3">
      <c r="A239" s="736" t="s">
        <v>5245</v>
      </c>
      <c r="B239" s="737" t="s">
        <v>5246</v>
      </c>
      <c r="C239" s="737" t="s">
        <v>566</v>
      </c>
      <c r="D239" s="737" t="s">
        <v>3150</v>
      </c>
      <c r="E239" s="737" t="s">
        <v>5247</v>
      </c>
      <c r="F239" s="737" t="s">
        <v>5306</v>
      </c>
      <c r="G239" s="737" t="s">
        <v>5307</v>
      </c>
      <c r="H239" s="740"/>
      <c r="I239" s="740"/>
      <c r="J239" s="737"/>
      <c r="K239" s="737"/>
      <c r="L239" s="740"/>
      <c r="M239" s="740"/>
      <c r="N239" s="737"/>
      <c r="O239" s="737"/>
      <c r="P239" s="740">
        <v>0.04</v>
      </c>
      <c r="Q239" s="740">
        <v>10.24</v>
      </c>
      <c r="R239" s="753"/>
      <c r="S239" s="741">
        <v>256</v>
      </c>
    </row>
    <row r="240" spans="1:19" ht="14.4" customHeight="1" x14ac:dyDescent="0.3">
      <c r="A240" s="736" t="s">
        <v>5245</v>
      </c>
      <c r="B240" s="737" t="s">
        <v>5246</v>
      </c>
      <c r="C240" s="737" t="s">
        <v>566</v>
      </c>
      <c r="D240" s="737" t="s">
        <v>3150</v>
      </c>
      <c r="E240" s="737" t="s">
        <v>5247</v>
      </c>
      <c r="F240" s="737" t="s">
        <v>5308</v>
      </c>
      <c r="G240" s="737" t="s">
        <v>5309</v>
      </c>
      <c r="H240" s="740">
        <v>0.79999999999999993</v>
      </c>
      <c r="I240" s="740">
        <v>93.84</v>
      </c>
      <c r="J240" s="737"/>
      <c r="K240" s="737">
        <v>117.30000000000001</v>
      </c>
      <c r="L240" s="740"/>
      <c r="M240" s="740"/>
      <c r="N240" s="737"/>
      <c r="O240" s="737"/>
      <c r="P240" s="740">
        <v>0.1</v>
      </c>
      <c r="Q240" s="740">
        <v>11.73</v>
      </c>
      <c r="R240" s="753"/>
      <c r="S240" s="741">
        <v>117.3</v>
      </c>
    </row>
    <row r="241" spans="1:19" ht="14.4" customHeight="1" x14ac:dyDescent="0.3">
      <c r="A241" s="736" t="s">
        <v>5245</v>
      </c>
      <c r="B241" s="737" t="s">
        <v>5246</v>
      </c>
      <c r="C241" s="737" t="s">
        <v>566</v>
      </c>
      <c r="D241" s="737" t="s">
        <v>3150</v>
      </c>
      <c r="E241" s="737" t="s">
        <v>5247</v>
      </c>
      <c r="F241" s="737" t="s">
        <v>5310</v>
      </c>
      <c r="G241" s="737" t="s">
        <v>3072</v>
      </c>
      <c r="H241" s="740">
        <v>3.3</v>
      </c>
      <c r="I241" s="740">
        <v>280</v>
      </c>
      <c r="J241" s="737"/>
      <c r="K241" s="737">
        <v>84.848484848484858</v>
      </c>
      <c r="L241" s="740"/>
      <c r="M241" s="740"/>
      <c r="N241" s="737"/>
      <c r="O241" s="737"/>
      <c r="P241" s="740"/>
      <c r="Q241" s="740"/>
      <c r="R241" s="753"/>
      <c r="S241" s="741"/>
    </row>
    <row r="242" spans="1:19" ht="14.4" customHeight="1" x14ac:dyDescent="0.3">
      <c r="A242" s="736" t="s">
        <v>5245</v>
      </c>
      <c r="B242" s="737" t="s">
        <v>5246</v>
      </c>
      <c r="C242" s="737" t="s">
        <v>566</v>
      </c>
      <c r="D242" s="737" t="s">
        <v>3150</v>
      </c>
      <c r="E242" s="737" t="s">
        <v>5247</v>
      </c>
      <c r="F242" s="737" t="s">
        <v>5312</v>
      </c>
      <c r="G242" s="737" t="s">
        <v>2519</v>
      </c>
      <c r="H242" s="740">
        <v>1.49</v>
      </c>
      <c r="I242" s="740">
        <v>8840.8700000000008</v>
      </c>
      <c r="J242" s="737"/>
      <c r="K242" s="737">
        <v>5933.4697986577185</v>
      </c>
      <c r="L242" s="740"/>
      <c r="M242" s="740"/>
      <c r="N242" s="737"/>
      <c r="O242" s="737"/>
      <c r="P242" s="740"/>
      <c r="Q242" s="740"/>
      <c r="R242" s="753"/>
      <c r="S242" s="741"/>
    </row>
    <row r="243" spans="1:19" ht="14.4" customHeight="1" x14ac:dyDescent="0.3">
      <c r="A243" s="736" t="s">
        <v>5245</v>
      </c>
      <c r="B243" s="737" t="s">
        <v>5246</v>
      </c>
      <c r="C243" s="737" t="s">
        <v>566</v>
      </c>
      <c r="D243" s="737" t="s">
        <v>3150</v>
      </c>
      <c r="E243" s="737" t="s">
        <v>5247</v>
      </c>
      <c r="F243" s="737" t="s">
        <v>5313</v>
      </c>
      <c r="G243" s="737" t="s">
        <v>2519</v>
      </c>
      <c r="H243" s="740">
        <v>0.32</v>
      </c>
      <c r="I243" s="740">
        <v>9493.56</v>
      </c>
      <c r="J243" s="737"/>
      <c r="K243" s="737">
        <v>29667.374999999996</v>
      </c>
      <c r="L243" s="740"/>
      <c r="M243" s="740"/>
      <c r="N243" s="737"/>
      <c r="O243" s="737"/>
      <c r="P243" s="740"/>
      <c r="Q243" s="740"/>
      <c r="R243" s="753"/>
      <c r="S243" s="741"/>
    </row>
    <row r="244" spans="1:19" ht="14.4" customHeight="1" x14ac:dyDescent="0.3">
      <c r="A244" s="736" t="s">
        <v>5245</v>
      </c>
      <c r="B244" s="737" t="s">
        <v>5246</v>
      </c>
      <c r="C244" s="737" t="s">
        <v>566</v>
      </c>
      <c r="D244" s="737" t="s">
        <v>3150</v>
      </c>
      <c r="E244" s="737" t="s">
        <v>5247</v>
      </c>
      <c r="F244" s="737" t="s">
        <v>5314</v>
      </c>
      <c r="G244" s="737" t="s">
        <v>5315</v>
      </c>
      <c r="H244" s="740"/>
      <c r="I244" s="740"/>
      <c r="J244" s="737"/>
      <c r="K244" s="737"/>
      <c r="L244" s="740"/>
      <c r="M244" s="740"/>
      <c r="N244" s="737"/>
      <c r="O244" s="737"/>
      <c r="P244" s="740">
        <v>0.03</v>
      </c>
      <c r="Q244" s="740">
        <v>6.02</v>
      </c>
      <c r="R244" s="753"/>
      <c r="S244" s="741">
        <v>200.66666666666666</v>
      </c>
    </row>
    <row r="245" spans="1:19" ht="14.4" customHeight="1" x14ac:dyDescent="0.3">
      <c r="A245" s="736" t="s">
        <v>5245</v>
      </c>
      <c r="B245" s="737" t="s">
        <v>5246</v>
      </c>
      <c r="C245" s="737" t="s">
        <v>566</v>
      </c>
      <c r="D245" s="737" t="s">
        <v>3150</v>
      </c>
      <c r="E245" s="737" t="s">
        <v>5247</v>
      </c>
      <c r="F245" s="737" t="s">
        <v>5316</v>
      </c>
      <c r="G245" s="737" t="s">
        <v>5317</v>
      </c>
      <c r="H245" s="740">
        <v>5.6300000000000008</v>
      </c>
      <c r="I245" s="740">
        <v>39674.050000000003</v>
      </c>
      <c r="J245" s="737"/>
      <c r="K245" s="737">
        <v>7046.9005328596795</v>
      </c>
      <c r="L245" s="740"/>
      <c r="M245" s="740"/>
      <c r="N245" s="737"/>
      <c r="O245" s="737"/>
      <c r="P245" s="740">
        <v>6.41</v>
      </c>
      <c r="Q245" s="740">
        <v>15082.04</v>
      </c>
      <c r="R245" s="753"/>
      <c r="S245" s="741">
        <v>2352.8923556942277</v>
      </c>
    </row>
    <row r="246" spans="1:19" ht="14.4" customHeight="1" x14ac:dyDescent="0.3">
      <c r="A246" s="736" t="s">
        <v>5245</v>
      </c>
      <c r="B246" s="737" t="s">
        <v>5246</v>
      </c>
      <c r="C246" s="737" t="s">
        <v>566</v>
      </c>
      <c r="D246" s="737" t="s">
        <v>3150</v>
      </c>
      <c r="E246" s="737" t="s">
        <v>5247</v>
      </c>
      <c r="F246" s="737" t="s">
        <v>5318</v>
      </c>
      <c r="G246" s="737" t="s">
        <v>2912</v>
      </c>
      <c r="H246" s="740">
        <v>3.13</v>
      </c>
      <c r="I246" s="740">
        <v>7213.3600000000006</v>
      </c>
      <c r="J246" s="737"/>
      <c r="K246" s="737">
        <v>2304.5878594249202</v>
      </c>
      <c r="L246" s="740"/>
      <c r="M246" s="740"/>
      <c r="N246" s="737"/>
      <c r="O246" s="737"/>
      <c r="P246" s="740"/>
      <c r="Q246" s="740"/>
      <c r="R246" s="753"/>
      <c r="S246" s="741"/>
    </row>
    <row r="247" spans="1:19" ht="14.4" customHeight="1" x14ac:dyDescent="0.3">
      <c r="A247" s="736" t="s">
        <v>5245</v>
      </c>
      <c r="B247" s="737" t="s">
        <v>5246</v>
      </c>
      <c r="C247" s="737" t="s">
        <v>566</v>
      </c>
      <c r="D247" s="737" t="s">
        <v>3150</v>
      </c>
      <c r="E247" s="737" t="s">
        <v>5247</v>
      </c>
      <c r="F247" s="737" t="s">
        <v>5319</v>
      </c>
      <c r="G247" s="737" t="s">
        <v>5320</v>
      </c>
      <c r="H247" s="740">
        <v>4</v>
      </c>
      <c r="I247" s="740">
        <v>2644.8</v>
      </c>
      <c r="J247" s="737"/>
      <c r="K247" s="737">
        <v>661.2</v>
      </c>
      <c r="L247" s="740"/>
      <c r="M247" s="740"/>
      <c r="N247" s="737"/>
      <c r="O247" s="737"/>
      <c r="P247" s="740">
        <v>0.17</v>
      </c>
      <c r="Q247" s="740">
        <v>84.62</v>
      </c>
      <c r="R247" s="753"/>
      <c r="S247" s="741">
        <v>497.76470588235293</v>
      </c>
    </row>
    <row r="248" spans="1:19" ht="14.4" customHeight="1" x14ac:dyDescent="0.3">
      <c r="A248" s="736" t="s">
        <v>5245</v>
      </c>
      <c r="B248" s="737" t="s">
        <v>5246</v>
      </c>
      <c r="C248" s="737" t="s">
        <v>566</v>
      </c>
      <c r="D248" s="737" t="s">
        <v>3150</v>
      </c>
      <c r="E248" s="737" t="s">
        <v>5247</v>
      </c>
      <c r="F248" s="737" t="s">
        <v>5321</v>
      </c>
      <c r="G248" s="737" t="s">
        <v>5320</v>
      </c>
      <c r="H248" s="740">
        <v>2.1100000000000003</v>
      </c>
      <c r="I248" s="740">
        <v>465.03</v>
      </c>
      <c r="J248" s="737"/>
      <c r="K248" s="737">
        <v>220.3933649289099</v>
      </c>
      <c r="L248" s="740"/>
      <c r="M248" s="740"/>
      <c r="N248" s="737"/>
      <c r="O248" s="737"/>
      <c r="P248" s="740">
        <v>0.5</v>
      </c>
      <c r="Q248" s="740">
        <v>82.96</v>
      </c>
      <c r="R248" s="753"/>
      <c r="S248" s="741">
        <v>165.92</v>
      </c>
    </row>
    <row r="249" spans="1:19" ht="14.4" customHeight="1" x14ac:dyDescent="0.3">
      <c r="A249" s="736" t="s">
        <v>5245</v>
      </c>
      <c r="B249" s="737" t="s">
        <v>5246</v>
      </c>
      <c r="C249" s="737" t="s">
        <v>566</v>
      </c>
      <c r="D249" s="737" t="s">
        <v>3150</v>
      </c>
      <c r="E249" s="737" t="s">
        <v>5247</v>
      </c>
      <c r="F249" s="737" t="s">
        <v>5324</v>
      </c>
      <c r="G249" s="737" t="s">
        <v>5325</v>
      </c>
      <c r="H249" s="740">
        <v>2.8</v>
      </c>
      <c r="I249" s="740">
        <v>3069.3</v>
      </c>
      <c r="J249" s="737"/>
      <c r="K249" s="737">
        <v>1096.1785714285716</v>
      </c>
      <c r="L249" s="740"/>
      <c r="M249" s="740"/>
      <c r="N249" s="737"/>
      <c r="O249" s="737"/>
      <c r="P249" s="740"/>
      <c r="Q249" s="740"/>
      <c r="R249" s="753"/>
      <c r="S249" s="741"/>
    </row>
    <row r="250" spans="1:19" ht="14.4" customHeight="1" x14ac:dyDescent="0.3">
      <c r="A250" s="736" t="s">
        <v>5245</v>
      </c>
      <c r="B250" s="737" t="s">
        <v>5246</v>
      </c>
      <c r="C250" s="737" t="s">
        <v>566</v>
      </c>
      <c r="D250" s="737" t="s">
        <v>3150</v>
      </c>
      <c r="E250" s="737" t="s">
        <v>5247</v>
      </c>
      <c r="F250" s="737" t="s">
        <v>5326</v>
      </c>
      <c r="G250" s="737" t="s">
        <v>5325</v>
      </c>
      <c r="H250" s="740">
        <v>17.399999999999999</v>
      </c>
      <c r="I250" s="740">
        <v>76294.259999999995</v>
      </c>
      <c r="J250" s="737"/>
      <c r="K250" s="737">
        <v>4384.7275862068964</v>
      </c>
      <c r="L250" s="740"/>
      <c r="M250" s="740"/>
      <c r="N250" s="737"/>
      <c r="O250" s="737"/>
      <c r="P250" s="740"/>
      <c r="Q250" s="740"/>
      <c r="R250" s="753"/>
      <c r="S250" s="741"/>
    </row>
    <row r="251" spans="1:19" ht="14.4" customHeight="1" x14ac:dyDescent="0.3">
      <c r="A251" s="736" t="s">
        <v>5245</v>
      </c>
      <c r="B251" s="737" t="s">
        <v>5246</v>
      </c>
      <c r="C251" s="737" t="s">
        <v>566</v>
      </c>
      <c r="D251" s="737" t="s">
        <v>3150</v>
      </c>
      <c r="E251" s="737" t="s">
        <v>5247</v>
      </c>
      <c r="F251" s="737" t="s">
        <v>5329</v>
      </c>
      <c r="G251" s="737" t="s">
        <v>5328</v>
      </c>
      <c r="H251" s="740">
        <v>1.56</v>
      </c>
      <c r="I251" s="740">
        <v>2232.9</v>
      </c>
      <c r="J251" s="737"/>
      <c r="K251" s="737">
        <v>1431.3461538461538</v>
      </c>
      <c r="L251" s="740"/>
      <c r="M251" s="740"/>
      <c r="N251" s="737"/>
      <c r="O251" s="737"/>
      <c r="P251" s="740"/>
      <c r="Q251" s="740"/>
      <c r="R251" s="753"/>
      <c r="S251" s="741"/>
    </row>
    <row r="252" spans="1:19" ht="14.4" customHeight="1" x14ac:dyDescent="0.3">
      <c r="A252" s="736" t="s">
        <v>5245</v>
      </c>
      <c r="B252" s="737" t="s">
        <v>5246</v>
      </c>
      <c r="C252" s="737" t="s">
        <v>566</v>
      </c>
      <c r="D252" s="737" t="s">
        <v>3150</v>
      </c>
      <c r="E252" s="737" t="s">
        <v>5247</v>
      </c>
      <c r="F252" s="737" t="s">
        <v>5333</v>
      </c>
      <c r="G252" s="737" t="s">
        <v>3081</v>
      </c>
      <c r="H252" s="740">
        <v>1</v>
      </c>
      <c r="I252" s="740">
        <v>89784.75</v>
      </c>
      <c r="J252" s="737"/>
      <c r="K252" s="737">
        <v>89784.75</v>
      </c>
      <c r="L252" s="740"/>
      <c r="M252" s="740"/>
      <c r="N252" s="737"/>
      <c r="O252" s="737"/>
      <c r="P252" s="740"/>
      <c r="Q252" s="740"/>
      <c r="R252" s="753"/>
      <c r="S252" s="741"/>
    </row>
    <row r="253" spans="1:19" ht="14.4" customHeight="1" x14ac:dyDescent="0.3">
      <c r="A253" s="736" t="s">
        <v>5245</v>
      </c>
      <c r="B253" s="737" t="s">
        <v>5246</v>
      </c>
      <c r="C253" s="737" t="s">
        <v>566</v>
      </c>
      <c r="D253" s="737" t="s">
        <v>3150</v>
      </c>
      <c r="E253" s="737" t="s">
        <v>5247</v>
      </c>
      <c r="F253" s="737" t="s">
        <v>5334</v>
      </c>
      <c r="G253" s="737" t="s">
        <v>5335</v>
      </c>
      <c r="H253" s="740">
        <v>2</v>
      </c>
      <c r="I253" s="740">
        <v>11077.6</v>
      </c>
      <c r="J253" s="737"/>
      <c r="K253" s="737">
        <v>5538.8</v>
      </c>
      <c r="L253" s="740"/>
      <c r="M253" s="740"/>
      <c r="N253" s="737"/>
      <c r="O253" s="737"/>
      <c r="P253" s="740"/>
      <c r="Q253" s="740"/>
      <c r="R253" s="753"/>
      <c r="S253" s="741"/>
    </row>
    <row r="254" spans="1:19" ht="14.4" customHeight="1" x14ac:dyDescent="0.3">
      <c r="A254" s="736" t="s">
        <v>5245</v>
      </c>
      <c r="B254" s="737" t="s">
        <v>5246</v>
      </c>
      <c r="C254" s="737" t="s">
        <v>566</v>
      </c>
      <c r="D254" s="737" t="s">
        <v>3150</v>
      </c>
      <c r="E254" s="737" t="s">
        <v>5247</v>
      </c>
      <c r="F254" s="737" t="s">
        <v>5336</v>
      </c>
      <c r="G254" s="737" t="s">
        <v>5335</v>
      </c>
      <c r="H254" s="740">
        <v>2</v>
      </c>
      <c r="I254" s="740">
        <v>50611.48</v>
      </c>
      <c r="J254" s="737"/>
      <c r="K254" s="737">
        <v>25305.74</v>
      </c>
      <c r="L254" s="740"/>
      <c r="M254" s="740"/>
      <c r="N254" s="737"/>
      <c r="O254" s="737"/>
      <c r="P254" s="740"/>
      <c r="Q254" s="740"/>
      <c r="R254" s="753"/>
      <c r="S254" s="741"/>
    </row>
    <row r="255" spans="1:19" ht="14.4" customHeight="1" x14ac:dyDescent="0.3">
      <c r="A255" s="736" t="s">
        <v>5245</v>
      </c>
      <c r="B255" s="737" t="s">
        <v>5246</v>
      </c>
      <c r="C255" s="737" t="s">
        <v>566</v>
      </c>
      <c r="D255" s="737" t="s">
        <v>3150</v>
      </c>
      <c r="E255" s="737" t="s">
        <v>5247</v>
      </c>
      <c r="F255" s="737" t="s">
        <v>5339</v>
      </c>
      <c r="G255" s="737" t="s">
        <v>5340</v>
      </c>
      <c r="H255" s="740">
        <v>1.58</v>
      </c>
      <c r="I255" s="740">
        <v>1121.72</v>
      </c>
      <c r="J255" s="737"/>
      <c r="K255" s="737">
        <v>709.94936708860757</v>
      </c>
      <c r="L255" s="740"/>
      <c r="M255" s="740"/>
      <c r="N255" s="737"/>
      <c r="O255" s="737"/>
      <c r="P255" s="740">
        <v>4.53</v>
      </c>
      <c r="Q255" s="740">
        <v>1194.92</v>
      </c>
      <c r="R255" s="753"/>
      <c r="S255" s="741">
        <v>263.77924944812361</v>
      </c>
    </row>
    <row r="256" spans="1:19" ht="14.4" customHeight="1" x14ac:dyDescent="0.3">
      <c r="A256" s="736" t="s">
        <v>5245</v>
      </c>
      <c r="B256" s="737" t="s">
        <v>5246</v>
      </c>
      <c r="C256" s="737" t="s">
        <v>566</v>
      </c>
      <c r="D256" s="737" t="s">
        <v>3150</v>
      </c>
      <c r="E256" s="737" t="s">
        <v>5247</v>
      </c>
      <c r="F256" s="737" t="s">
        <v>5348</v>
      </c>
      <c r="G256" s="737" t="s">
        <v>5349</v>
      </c>
      <c r="H256" s="740">
        <v>0.47</v>
      </c>
      <c r="I256" s="740">
        <v>323.04000000000002</v>
      </c>
      <c r="J256" s="737"/>
      <c r="K256" s="737">
        <v>687.31914893617034</v>
      </c>
      <c r="L256" s="740"/>
      <c r="M256" s="740"/>
      <c r="N256" s="737"/>
      <c r="O256" s="737"/>
      <c r="P256" s="740"/>
      <c r="Q256" s="740"/>
      <c r="R256" s="753"/>
      <c r="S256" s="741"/>
    </row>
    <row r="257" spans="1:19" ht="14.4" customHeight="1" x14ac:dyDescent="0.3">
      <c r="A257" s="736" t="s">
        <v>5245</v>
      </c>
      <c r="B257" s="737" t="s">
        <v>5246</v>
      </c>
      <c r="C257" s="737" t="s">
        <v>566</v>
      </c>
      <c r="D257" s="737" t="s">
        <v>3150</v>
      </c>
      <c r="E257" s="737" t="s">
        <v>5247</v>
      </c>
      <c r="F257" s="737" t="s">
        <v>5350</v>
      </c>
      <c r="G257" s="737" t="s">
        <v>5351</v>
      </c>
      <c r="H257" s="740">
        <v>0.2</v>
      </c>
      <c r="I257" s="740">
        <v>165.65</v>
      </c>
      <c r="J257" s="737"/>
      <c r="K257" s="737">
        <v>828.25</v>
      </c>
      <c r="L257" s="740"/>
      <c r="M257" s="740"/>
      <c r="N257" s="737"/>
      <c r="O257" s="737"/>
      <c r="P257" s="740"/>
      <c r="Q257" s="740"/>
      <c r="R257" s="753"/>
      <c r="S257" s="741"/>
    </row>
    <row r="258" spans="1:19" ht="14.4" customHeight="1" x14ac:dyDescent="0.3">
      <c r="A258" s="736" t="s">
        <v>5245</v>
      </c>
      <c r="B258" s="737" t="s">
        <v>5246</v>
      </c>
      <c r="C258" s="737" t="s">
        <v>566</v>
      </c>
      <c r="D258" s="737" t="s">
        <v>3150</v>
      </c>
      <c r="E258" s="737" t="s">
        <v>5247</v>
      </c>
      <c r="F258" s="737" t="s">
        <v>5352</v>
      </c>
      <c r="G258" s="737" t="s">
        <v>5353</v>
      </c>
      <c r="H258" s="740">
        <v>9</v>
      </c>
      <c r="I258" s="740">
        <v>3093.1200000000003</v>
      </c>
      <c r="J258" s="737"/>
      <c r="K258" s="737">
        <v>343.68000000000006</v>
      </c>
      <c r="L258" s="740"/>
      <c r="M258" s="740"/>
      <c r="N258" s="737"/>
      <c r="O258" s="737"/>
      <c r="P258" s="740"/>
      <c r="Q258" s="740"/>
      <c r="R258" s="753"/>
      <c r="S258" s="741"/>
    </row>
    <row r="259" spans="1:19" ht="14.4" customHeight="1" x14ac:dyDescent="0.3">
      <c r="A259" s="736" t="s">
        <v>5245</v>
      </c>
      <c r="B259" s="737" t="s">
        <v>5246</v>
      </c>
      <c r="C259" s="737" t="s">
        <v>566</v>
      </c>
      <c r="D259" s="737" t="s">
        <v>3150</v>
      </c>
      <c r="E259" s="737" t="s">
        <v>5247</v>
      </c>
      <c r="F259" s="737" t="s">
        <v>5354</v>
      </c>
      <c r="G259" s="737" t="s">
        <v>3108</v>
      </c>
      <c r="H259" s="740">
        <v>4</v>
      </c>
      <c r="I259" s="740">
        <v>72316.800000000003</v>
      </c>
      <c r="J259" s="737"/>
      <c r="K259" s="737">
        <v>18079.2</v>
      </c>
      <c r="L259" s="740"/>
      <c r="M259" s="740"/>
      <c r="N259" s="737"/>
      <c r="O259" s="737"/>
      <c r="P259" s="740">
        <v>11</v>
      </c>
      <c r="Q259" s="740">
        <v>192558.2</v>
      </c>
      <c r="R259" s="753"/>
      <c r="S259" s="741">
        <v>17505.290909090909</v>
      </c>
    </row>
    <row r="260" spans="1:19" ht="14.4" customHeight="1" x14ac:dyDescent="0.3">
      <c r="A260" s="736" t="s">
        <v>5245</v>
      </c>
      <c r="B260" s="737" t="s">
        <v>5246</v>
      </c>
      <c r="C260" s="737" t="s">
        <v>566</v>
      </c>
      <c r="D260" s="737" t="s">
        <v>3150</v>
      </c>
      <c r="E260" s="737" t="s">
        <v>5247</v>
      </c>
      <c r="F260" s="737" t="s">
        <v>5355</v>
      </c>
      <c r="G260" s="737" t="s">
        <v>3108</v>
      </c>
      <c r="H260" s="740">
        <v>4</v>
      </c>
      <c r="I260" s="740">
        <v>287089.52</v>
      </c>
      <c r="J260" s="737"/>
      <c r="K260" s="737">
        <v>71772.38</v>
      </c>
      <c r="L260" s="740"/>
      <c r="M260" s="740"/>
      <c r="N260" s="737"/>
      <c r="O260" s="737"/>
      <c r="P260" s="740"/>
      <c r="Q260" s="740"/>
      <c r="R260" s="753"/>
      <c r="S260" s="741"/>
    </row>
    <row r="261" spans="1:19" ht="14.4" customHeight="1" x14ac:dyDescent="0.3">
      <c r="A261" s="736" t="s">
        <v>5245</v>
      </c>
      <c r="B261" s="737" t="s">
        <v>5246</v>
      </c>
      <c r="C261" s="737" t="s">
        <v>566</v>
      </c>
      <c r="D261" s="737" t="s">
        <v>3150</v>
      </c>
      <c r="E261" s="737" t="s">
        <v>5247</v>
      </c>
      <c r="F261" s="737" t="s">
        <v>5356</v>
      </c>
      <c r="G261" s="737" t="s">
        <v>5357</v>
      </c>
      <c r="H261" s="740">
        <v>4</v>
      </c>
      <c r="I261" s="740">
        <v>26846.48</v>
      </c>
      <c r="J261" s="737"/>
      <c r="K261" s="737">
        <v>6711.62</v>
      </c>
      <c r="L261" s="740"/>
      <c r="M261" s="740"/>
      <c r="N261" s="737"/>
      <c r="O261" s="737"/>
      <c r="P261" s="740"/>
      <c r="Q261" s="740"/>
      <c r="R261" s="753"/>
      <c r="S261" s="741"/>
    </row>
    <row r="262" spans="1:19" ht="14.4" customHeight="1" x14ac:dyDescent="0.3">
      <c r="A262" s="736" t="s">
        <v>5245</v>
      </c>
      <c r="B262" s="737" t="s">
        <v>5246</v>
      </c>
      <c r="C262" s="737" t="s">
        <v>566</v>
      </c>
      <c r="D262" s="737" t="s">
        <v>3150</v>
      </c>
      <c r="E262" s="737" t="s">
        <v>5247</v>
      </c>
      <c r="F262" s="737" t="s">
        <v>5358</v>
      </c>
      <c r="G262" s="737" t="s">
        <v>5340</v>
      </c>
      <c r="H262" s="740">
        <v>4.97</v>
      </c>
      <c r="I262" s="740">
        <v>35285.050000000003</v>
      </c>
      <c r="J262" s="737"/>
      <c r="K262" s="737">
        <v>7099.6076458752523</v>
      </c>
      <c r="L262" s="740"/>
      <c r="M262" s="740"/>
      <c r="N262" s="737"/>
      <c r="O262" s="737"/>
      <c r="P262" s="740">
        <v>4.6100000000000003</v>
      </c>
      <c r="Q262" s="740">
        <v>12160.42</v>
      </c>
      <c r="R262" s="753"/>
      <c r="S262" s="741">
        <v>2637.8351409978304</v>
      </c>
    </row>
    <row r="263" spans="1:19" ht="14.4" customHeight="1" x14ac:dyDescent="0.3">
      <c r="A263" s="736" t="s">
        <v>5245</v>
      </c>
      <c r="B263" s="737" t="s">
        <v>5246</v>
      </c>
      <c r="C263" s="737" t="s">
        <v>566</v>
      </c>
      <c r="D263" s="737" t="s">
        <v>3150</v>
      </c>
      <c r="E263" s="737" t="s">
        <v>5247</v>
      </c>
      <c r="F263" s="737" t="s">
        <v>5359</v>
      </c>
      <c r="G263" s="737" t="s">
        <v>5340</v>
      </c>
      <c r="H263" s="740">
        <v>1</v>
      </c>
      <c r="I263" s="740">
        <v>3549.81</v>
      </c>
      <c r="J263" s="737"/>
      <c r="K263" s="737">
        <v>3549.81</v>
      </c>
      <c r="L263" s="740"/>
      <c r="M263" s="740"/>
      <c r="N263" s="737"/>
      <c r="O263" s="737"/>
      <c r="P263" s="740">
        <v>1</v>
      </c>
      <c r="Q263" s="740">
        <v>1318.91</v>
      </c>
      <c r="R263" s="753"/>
      <c r="S263" s="741">
        <v>1318.91</v>
      </c>
    </row>
    <row r="264" spans="1:19" ht="14.4" customHeight="1" x14ac:dyDescent="0.3">
      <c r="A264" s="736" t="s">
        <v>5245</v>
      </c>
      <c r="B264" s="737" t="s">
        <v>5246</v>
      </c>
      <c r="C264" s="737" t="s">
        <v>566</v>
      </c>
      <c r="D264" s="737" t="s">
        <v>3150</v>
      </c>
      <c r="E264" s="737" t="s">
        <v>5247</v>
      </c>
      <c r="F264" s="737" t="s">
        <v>5360</v>
      </c>
      <c r="G264" s="737" t="s">
        <v>2211</v>
      </c>
      <c r="H264" s="740">
        <v>4</v>
      </c>
      <c r="I264" s="740">
        <v>2212</v>
      </c>
      <c r="J264" s="737"/>
      <c r="K264" s="737">
        <v>553</v>
      </c>
      <c r="L264" s="740"/>
      <c r="M264" s="740"/>
      <c r="N264" s="737"/>
      <c r="O264" s="737"/>
      <c r="P264" s="740"/>
      <c r="Q264" s="740"/>
      <c r="R264" s="753"/>
      <c r="S264" s="741"/>
    </row>
    <row r="265" spans="1:19" ht="14.4" customHeight="1" x14ac:dyDescent="0.3">
      <c r="A265" s="736" t="s">
        <v>5245</v>
      </c>
      <c r="B265" s="737" t="s">
        <v>5246</v>
      </c>
      <c r="C265" s="737" t="s">
        <v>566</v>
      </c>
      <c r="D265" s="737" t="s">
        <v>3150</v>
      </c>
      <c r="E265" s="737" t="s">
        <v>5247</v>
      </c>
      <c r="F265" s="737" t="s">
        <v>5365</v>
      </c>
      <c r="G265" s="737" t="s">
        <v>5364</v>
      </c>
      <c r="H265" s="740">
        <v>1</v>
      </c>
      <c r="I265" s="740">
        <v>93012</v>
      </c>
      <c r="J265" s="737"/>
      <c r="K265" s="737">
        <v>93012</v>
      </c>
      <c r="L265" s="740"/>
      <c r="M265" s="740"/>
      <c r="N265" s="737"/>
      <c r="O265" s="737"/>
      <c r="P265" s="740"/>
      <c r="Q265" s="740"/>
      <c r="R265" s="753"/>
      <c r="S265" s="741"/>
    </row>
    <row r="266" spans="1:19" ht="14.4" customHeight="1" x14ac:dyDescent="0.3">
      <c r="A266" s="736" t="s">
        <v>5245</v>
      </c>
      <c r="B266" s="737" t="s">
        <v>5246</v>
      </c>
      <c r="C266" s="737" t="s">
        <v>566</v>
      </c>
      <c r="D266" s="737" t="s">
        <v>3150</v>
      </c>
      <c r="E266" s="737" t="s">
        <v>5247</v>
      </c>
      <c r="F266" s="737" t="s">
        <v>1184</v>
      </c>
      <c r="G266" s="737" t="s">
        <v>5364</v>
      </c>
      <c r="H266" s="740">
        <v>9</v>
      </c>
      <c r="I266" s="740">
        <v>930724.76</v>
      </c>
      <c r="J266" s="737"/>
      <c r="K266" s="737">
        <v>103413.86222222222</v>
      </c>
      <c r="L266" s="740"/>
      <c r="M266" s="740"/>
      <c r="N266" s="737"/>
      <c r="O266" s="737"/>
      <c r="P266" s="740"/>
      <c r="Q266" s="740"/>
      <c r="R266" s="753"/>
      <c r="S266" s="741"/>
    </row>
    <row r="267" spans="1:19" ht="14.4" customHeight="1" x14ac:dyDescent="0.3">
      <c r="A267" s="736" t="s">
        <v>5245</v>
      </c>
      <c r="B267" s="737" t="s">
        <v>5246</v>
      </c>
      <c r="C267" s="737" t="s">
        <v>566</v>
      </c>
      <c r="D267" s="737" t="s">
        <v>3150</v>
      </c>
      <c r="E267" s="737" t="s">
        <v>5247</v>
      </c>
      <c r="F267" s="737" t="s">
        <v>5367</v>
      </c>
      <c r="G267" s="737" t="s">
        <v>5368</v>
      </c>
      <c r="H267" s="740"/>
      <c r="I267" s="740"/>
      <c r="J267" s="737"/>
      <c r="K267" s="737"/>
      <c r="L267" s="740"/>
      <c r="M267" s="740"/>
      <c r="N267" s="737"/>
      <c r="O267" s="737"/>
      <c r="P267" s="740">
        <v>1</v>
      </c>
      <c r="Q267" s="740">
        <v>3799.88</v>
      </c>
      <c r="R267" s="753"/>
      <c r="S267" s="741">
        <v>3799.88</v>
      </c>
    </row>
    <row r="268" spans="1:19" ht="14.4" customHeight="1" x14ac:dyDescent="0.3">
      <c r="A268" s="736" t="s">
        <v>5245</v>
      </c>
      <c r="B268" s="737" t="s">
        <v>5246</v>
      </c>
      <c r="C268" s="737" t="s">
        <v>566</v>
      </c>
      <c r="D268" s="737" t="s">
        <v>3150</v>
      </c>
      <c r="E268" s="737" t="s">
        <v>5247</v>
      </c>
      <c r="F268" s="737" t="s">
        <v>5370</v>
      </c>
      <c r="G268" s="737" t="s">
        <v>5371</v>
      </c>
      <c r="H268" s="740">
        <v>4</v>
      </c>
      <c r="I268" s="740">
        <v>355004.64</v>
      </c>
      <c r="J268" s="737"/>
      <c r="K268" s="737">
        <v>88751.16</v>
      </c>
      <c r="L268" s="740"/>
      <c r="M268" s="740"/>
      <c r="N268" s="737"/>
      <c r="O268" s="737"/>
      <c r="P268" s="740">
        <v>9</v>
      </c>
      <c r="Q268" s="740">
        <v>419400</v>
      </c>
      <c r="R268" s="753"/>
      <c r="S268" s="741">
        <v>46600</v>
      </c>
    </row>
    <row r="269" spans="1:19" ht="14.4" customHeight="1" x14ac:dyDescent="0.3">
      <c r="A269" s="736" t="s">
        <v>5245</v>
      </c>
      <c r="B269" s="737" t="s">
        <v>5246</v>
      </c>
      <c r="C269" s="737" t="s">
        <v>566</v>
      </c>
      <c r="D269" s="737" t="s">
        <v>3150</v>
      </c>
      <c r="E269" s="737" t="s">
        <v>5247</v>
      </c>
      <c r="F269" s="737" t="s">
        <v>5375</v>
      </c>
      <c r="G269" s="737" t="s">
        <v>3112</v>
      </c>
      <c r="H269" s="740">
        <v>1</v>
      </c>
      <c r="I269" s="740">
        <v>80247.899999999994</v>
      </c>
      <c r="J269" s="737"/>
      <c r="K269" s="737">
        <v>80247.899999999994</v>
      </c>
      <c r="L269" s="740"/>
      <c r="M269" s="740"/>
      <c r="N269" s="737"/>
      <c r="O269" s="737"/>
      <c r="P269" s="740">
        <v>8</v>
      </c>
      <c r="Q269" s="740">
        <v>612953.98</v>
      </c>
      <c r="R269" s="753"/>
      <c r="S269" s="741">
        <v>76619.247499999998</v>
      </c>
    </row>
    <row r="270" spans="1:19" ht="14.4" customHeight="1" x14ac:dyDescent="0.3">
      <c r="A270" s="736" t="s">
        <v>5245</v>
      </c>
      <c r="B270" s="737" t="s">
        <v>5246</v>
      </c>
      <c r="C270" s="737" t="s">
        <v>566</v>
      </c>
      <c r="D270" s="737" t="s">
        <v>3150</v>
      </c>
      <c r="E270" s="737" t="s">
        <v>5247</v>
      </c>
      <c r="F270" s="737" t="s">
        <v>5376</v>
      </c>
      <c r="G270" s="737" t="s">
        <v>5377</v>
      </c>
      <c r="H270" s="740">
        <v>2</v>
      </c>
      <c r="I270" s="740">
        <v>208541.26</v>
      </c>
      <c r="J270" s="737"/>
      <c r="K270" s="737">
        <v>104270.63</v>
      </c>
      <c r="L270" s="740"/>
      <c r="M270" s="740"/>
      <c r="N270" s="737"/>
      <c r="O270" s="737"/>
      <c r="P270" s="740"/>
      <c r="Q270" s="740"/>
      <c r="R270" s="753"/>
      <c r="S270" s="741"/>
    </row>
    <row r="271" spans="1:19" ht="14.4" customHeight="1" x14ac:dyDescent="0.3">
      <c r="A271" s="736" t="s">
        <v>5245</v>
      </c>
      <c r="B271" s="737" t="s">
        <v>5246</v>
      </c>
      <c r="C271" s="737" t="s">
        <v>566</v>
      </c>
      <c r="D271" s="737" t="s">
        <v>3150</v>
      </c>
      <c r="E271" s="737" t="s">
        <v>5247</v>
      </c>
      <c r="F271" s="737" t="s">
        <v>5378</v>
      </c>
      <c r="G271" s="737" t="s">
        <v>5379</v>
      </c>
      <c r="H271" s="740">
        <v>3.02</v>
      </c>
      <c r="I271" s="740">
        <v>4230.18</v>
      </c>
      <c r="J271" s="737"/>
      <c r="K271" s="737">
        <v>1400.7218543046358</v>
      </c>
      <c r="L271" s="740"/>
      <c r="M271" s="740"/>
      <c r="N271" s="737"/>
      <c r="O271" s="737"/>
      <c r="P271" s="740">
        <v>0.82</v>
      </c>
      <c r="Q271" s="740">
        <v>888.96</v>
      </c>
      <c r="R271" s="753"/>
      <c r="S271" s="741">
        <v>1084.0975609756099</v>
      </c>
    </row>
    <row r="272" spans="1:19" ht="14.4" customHeight="1" x14ac:dyDescent="0.3">
      <c r="A272" s="736" t="s">
        <v>5245</v>
      </c>
      <c r="B272" s="737" t="s">
        <v>5246</v>
      </c>
      <c r="C272" s="737" t="s">
        <v>566</v>
      </c>
      <c r="D272" s="737" t="s">
        <v>3150</v>
      </c>
      <c r="E272" s="737" t="s">
        <v>5247</v>
      </c>
      <c r="F272" s="737" t="s">
        <v>5380</v>
      </c>
      <c r="G272" s="737" t="s">
        <v>5379</v>
      </c>
      <c r="H272" s="740">
        <v>12.24</v>
      </c>
      <c r="I272" s="740">
        <v>5715.0599999999995</v>
      </c>
      <c r="J272" s="737"/>
      <c r="K272" s="737">
        <v>466.91666666666663</v>
      </c>
      <c r="L272" s="740"/>
      <c r="M272" s="740"/>
      <c r="N272" s="737"/>
      <c r="O272" s="737"/>
      <c r="P272" s="740">
        <v>5.04</v>
      </c>
      <c r="Q272" s="740">
        <v>1821.3</v>
      </c>
      <c r="R272" s="753"/>
      <c r="S272" s="741">
        <v>361.36904761904759</v>
      </c>
    </row>
    <row r="273" spans="1:19" ht="14.4" customHeight="1" x14ac:dyDescent="0.3">
      <c r="A273" s="736" t="s">
        <v>5245</v>
      </c>
      <c r="B273" s="737" t="s">
        <v>5246</v>
      </c>
      <c r="C273" s="737" t="s">
        <v>566</v>
      </c>
      <c r="D273" s="737" t="s">
        <v>3150</v>
      </c>
      <c r="E273" s="737" t="s">
        <v>5247</v>
      </c>
      <c r="F273" s="737" t="s">
        <v>5381</v>
      </c>
      <c r="G273" s="737" t="s">
        <v>5379</v>
      </c>
      <c r="H273" s="740">
        <v>12.219999999999999</v>
      </c>
      <c r="I273" s="740">
        <v>1927.8000000000002</v>
      </c>
      <c r="J273" s="737"/>
      <c r="K273" s="737">
        <v>157.7577741407529</v>
      </c>
      <c r="L273" s="740"/>
      <c r="M273" s="740"/>
      <c r="N273" s="737"/>
      <c r="O273" s="737"/>
      <c r="P273" s="740">
        <v>4.8499999999999996</v>
      </c>
      <c r="Q273" s="740">
        <v>584.16</v>
      </c>
      <c r="R273" s="753"/>
      <c r="S273" s="741">
        <v>120.44536082474227</v>
      </c>
    </row>
    <row r="274" spans="1:19" ht="14.4" customHeight="1" x14ac:dyDescent="0.3">
      <c r="A274" s="736" t="s">
        <v>5245</v>
      </c>
      <c r="B274" s="737" t="s">
        <v>5246</v>
      </c>
      <c r="C274" s="737" t="s">
        <v>566</v>
      </c>
      <c r="D274" s="737" t="s">
        <v>3150</v>
      </c>
      <c r="E274" s="737" t="s">
        <v>5247</v>
      </c>
      <c r="F274" s="737" t="s">
        <v>5384</v>
      </c>
      <c r="G274" s="737" t="s">
        <v>5379</v>
      </c>
      <c r="H274" s="740">
        <v>3.91</v>
      </c>
      <c r="I274" s="740">
        <v>7401.9</v>
      </c>
      <c r="J274" s="737"/>
      <c r="K274" s="737">
        <v>1893.0690537084397</v>
      </c>
      <c r="L274" s="740"/>
      <c r="M274" s="740"/>
      <c r="N274" s="737"/>
      <c r="O274" s="737"/>
      <c r="P274" s="740"/>
      <c r="Q274" s="740"/>
      <c r="R274" s="753"/>
      <c r="S274" s="741"/>
    </row>
    <row r="275" spans="1:19" ht="14.4" customHeight="1" x14ac:dyDescent="0.3">
      <c r="A275" s="736" t="s">
        <v>5245</v>
      </c>
      <c r="B275" s="737" t="s">
        <v>5246</v>
      </c>
      <c r="C275" s="737" t="s">
        <v>566</v>
      </c>
      <c r="D275" s="737" t="s">
        <v>3150</v>
      </c>
      <c r="E275" s="737" t="s">
        <v>5247</v>
      </c>
      <c r="F275" s="737" t="s">
        <v>5387</v>
      </c>
      <c r="G275" s="737" t="s">
        <v>2628</v>
      </c>
      <c r="H275" s="740">
        <v>8</v>
      </c>
      <c r="I275" s="740">
        <v>79728.31</v>
      </c>
      <c r="J275" s="737"/>
      <c r="K275" s="737">
        <v>9966.0387499999997</v>
      </c>
      <c r="L275" s="740"/>
      <c r="M275" s="740"/>
      <c r="N275" s="737"/>
      <c r="O275" s="737"/>
      <c r="P275" s="740"/>
      <c r="Q275" s="740"/>
      <c r="R275" s="753"/>
      <c r="S275" s="741"/>
    </row>
    <row r="276" spans="1:19" ht="14.4" customHeight="1" x14ac:dyDescent="0.3">
      <c r="A276" s="736" t="s">
        <v>5245</v>
      </c>
      <c r="B276" s="737" t="s">
        <v>5246</v>
      </c>
      <c r="C276" s="737" t="s">
        <v>566</v>
      </c>
      <c r="D276" s="737" t="s">
        <v>3150</v>
      </c>
      <c r="E276" s="737" t="s">
        <v>5247</v>
      </c>
      <c r="F276" s="737" t="s">
        <v>5388</v>
      </c>
      <c r="G276" s="737" t="s">
        <v>5317</v>
      </c>
      <c r="H276" s="740">
        <v>34.120000000000005</v>
      </c>
      <c r="I276" s="740">
        <v>80146.78</v>
      </c>
      <c r="J276" s="737"/>
      <c r="K276" s="737">
        <v>2348.9677608440793</v>
      </c>
      <c r="L276" s="740"/>
      <c r="M276" s="740"/>
      <c r="N276" s="737"/>
      <c r="O276" s="737"/>
      <c r="P276" s="740">
        <v>5.26</v>
      </c>
      <c r="Q276" s="740">
        <v>4125.41</v>
      </c>
      <c r="R276" s="753"/>
      <c r="S276" s="741">
        <v>784.29847908745251</v>
      </c>
    </row>
    <row r="277" spans="1:19" ht="14.4" customHeight="1" x14ac:dyDescent="0.3">
      <c r="A277" s="736" t="s">
        <v>5245</v>
      </c>
      <c r="B277" s="737" t="s">
        <v>5246</v>
      </c>
      <c r="C277" s="737" t="s">
        <v>566</v>
      </c>
      <c r="D277" s="737" t="s">
        <v>3150</v>
      </c>
      <c r="E277" s="737" t="s">
        <v>5247</v>
      </c>
      <c r="F277" s="737" t="s">
        <v>5391</v>
      </c>
      <c r="G277" s="737" t="s">
        <v>5390</v>
      </c>
      <c r="H277" s="740">
        <v>10</v>
      </c>
      <c r="I277" s="740">
        <v>15756.599999999999</v>
      </c>
      <c r="J277" s="737"/>
      <c r="K277" s="737">
        <v>1575.6599999999999</v>
      </c>
      <c r="L277" s="740"/>
      <c r="M277" s="740"/>
      <c r="N277" s="737"/>
      <c r="O277" s="737"/>
      <c r="P277" s="740"/>
      <c r="Q277" s="740"/>
      <c r="R277" s="753"/>
      <c r="S277" s="741"/>
    </row>
    <row r="278" spans="1:19" ht="14.4" customHeight="1" x14ac:dyDescent="0.3">
      <c r="A278" s="736" t="s">
        <v>5245</v>
      </c>
      <c r="B278" s="737" t="s">
        <v>5246</v>
      </c>
      <c r="C278" s="737" t="s">
        <v>566</v>
      </c>
      <c r="D278" s="737" t="s">
        <v>3150</v>
      </c>
      <c r="E278" s="737" t="s">
        <v>5247</v>
      </c>
      <c r="F278" s="737" t="s">
        <v>5393</v>
      </c>
      <c r="G278" s="737" t="s">
        <v>2912</v>
      </c>
      <c r="H278" s="740">
        <v>0.27</v>
      </c>
      <c r="I278" s="740">
        <v>207.41</v>
      </c>
      <c r="J278" s="737"/>
      <c r="K278" s="737">
        <v>768.18518518518511</v>
      </c>
      <c r="L278" s="740"/>
      <c r="M278" s="740"/>
      <c r="N278" s="737"/>
      <c r="O278" s="737"/>
      <c r="P278" s="740"/>
      <c r="Q278" s="740"/>
      <c r="R278" s="753"/>
      <c r="S278" s="741"/>
    </row>
    <row r="279" spans="1:19" ht="14.4" customHeight="1" x14ac:dyDescent="0.3">
      <c r="A279" s="736" t="s">
        <v>5245</v>
      </c>
      <c r="B279" s="737" t="s">
        <v>5246</v>
      </c>
      <c r="C279" s="737" t="s">
        <v>566</v>
      </c>
      <c r="D279" s="737" t="s">
        <v>3150</v>
      </c>
      <c r="E279" s="737" t="s">
        <v>5247</v>
      </c>
      <c r="F279" s="737" t="s">
        <v>5394</v>
      </c>
      <c r="G279" s="737" t="s">
        <v>5395</v>
      </c>
      <c r="H279" s="740">
        <v>2</v>
      </c>
      <c r="I279" s="740">
        <v>157360.44</v>
      </c>
      <c r="J279" s="737"/>
      <c r="K279" s="737">
        <v>78680.22</v>
      </c>
      <c r="L279" s="740"/>
      <c r="M279" s="740"/>
      <c r="N279" s="737"/>
      <c r="O279" s="737"/>
      <c r="P279" s="740"/>
      <c r="Q279" s="740"/>
      <c r="R279" s="753"/>
      <c r="S279" s="741"/>
    </row>
    <row r="280" spans="1:19" ht="14.4" customHeight="1" x14ac:dyDescent="0.3">
      <c r="A280" s="736" t="s">
        <v>5245</v>
      </c>
      <c r="B280" s="737" t="s">
        <v>5246</v>
      </c>
      <c r="C280" s="737" t="s">
        <v>566</v>
      </c>
      <c r="D280" s="737" t="s">
        <v>3150</v>
      </c>
      <c r="E280" s="737" t="s">
        <v>5247</v>
      </c>
      <c r="F280" s="737" t="s">
        <v>5396</v>
      </c>
      <c r="G280" s="737" t="s">
        <v>5397</v>
      </c>
      <c r="H280" s="740">
        <v>9.8000000000000007</v>
      </c>
      <c r="I280" s="740">
        <v>7409.14</v>
      </c>
      <c r="J280" s="737"/>
      <c r="K280" s="737">
        <v>756.03469387755104</v>
      </c>
      <c r="L280" s="740"/>
      <c r="M280" s="740"/>
      <c r="N280" s="737"/>
      <c r="O280" s="737"/>
      <c r="P280" s="740"/>
      <c r="Q280" s="740"/>
      <c r="R280" s="753"/>
      <c r="S280" s="741"/>
    </row>
    <row r="281" spans="1:19" ht="14.4" customHeight="1" x14ac:dyDescent="0.3">
      <c r="A281" s="736" t="s">
        <v>5245</v>
      </c>
      <c r="B281" s="737" t="s">
        <v>5246</v>
      </c>
      <c r="C281" s="737" t="s">
        <v>566</v>
      </c>
      <c r="D281" s="737" t="s">
        <v>3150</v>
      </c>
      <c r="E281" s="737" t="s">
        <v>5247</v>
      </c>
      <c r="F281" s="737" t="s">
        <v>5398</v>
      </c>
      <c r="G281" s="737" t="s">
        <v>5397</v>
      </c>
      <c r="H281" s="740">
        <v>0.65</v>
      </c>
      <c r="I281" s="740">
        <v>98.28</v>
      </c>
      <c r="J281" s="737"/>
      <c r="K281" s="737">
        <v>151.19999999999999</v>
      </c>
      <c r="L281" s="740"/>
      <c r="M281" s="740"/>
      <c r="N281" s="737"/>
      <c r="O281" s="737"/>
      <c r="P281" s="740"/>
      <c r="Q281" s="740"/>
      <c r="R281" s="753"/>
      <c r="S281" s="741"/>
    </row>
    <row r="282" spans="1:19" ht="14.4" customHeight="1" x14ac:dyDescent="0.3">
      <c r="A282" s="736" t="s">
        <v>5245</v>
      </c>
      <c r="B282" s="737" t="s">
        <v>5246</v>
      </c>
      <c r="C282" s="737" t="s">
        <v>566</v>
      </c>
      <c r="D282" s="737" t="s">
        <v>3150</v>
      </c>
      <c r="E282" s="737" t="s">
        <v>5247</v>
      </c>
      <c r="F282" s="737" t="s">
        <v>5399</v>
      </c>
      <c r="G282" s="737" t="s">
        <v>3090</v>
      </c>
      <c r="H282" s="740">
        <v>7</v>
      </c>
      <c r="I282" s="740">
        <v>305173.53000000003</v>
      </c>
      <c r="J282" s="737"/>
      <c r="K282" s="737">
        <v>43596.218571428573</v>
      </c>
      <c r="L282" s="740"/>
      <c r="M282" s="740"/>
      <c r="N282" s="737"/>
      <c r="O282" s="737"/>
      <c r="P282" s="740">
        <v>1</v>
      </c>
      <c r="Q282" s="740">
        <v>42240.12</v>
      </c>
      <c r="R282" s="753"/>
      <c r="S282" s="741">
        <v>42240.12</v>
      </c>
    </row>
    <row r="283" spans="1:19" ht="14.4" customHeight="1" x14ac:dyDescent="0.3">
      <c r="A283" s="736" t="s">
        <v>5245</v>
      </c>
      <c r="B283" s="737" t="s">
        <v>5246</v>
      </c>
      <c r="C283" s="737" t="s">
        <v>566</v>
      </c>
      <c r="D283" s="737" t="s">
        <v>3150</v>
      </c>
      <c r="E283" s="737" t="s">
        <v>5247</v>
      </c>
      <c r="F283" s="737" t="s">
        <v>5401</v>
      </c>
      <c r="G283" s="737" t="s">
        <v>5402</v>
      </c>
      <c r="H283" s="740">
        <v>6</v>
      </c>
      <c r="I283" s="740">
        <v>9613.7999999999993</v>
      </c>
      <c r="J283" s="737"/>
      <c r="K283" s="737">
        <v>1602.3</v>
      </c>
      <c r="L283" s="740"/>
      <c r="M283" s="740"/>
      <c r="N283" s="737"/>
      <c r="O283" s="737"/>
      <c r="P283" s="740"/>
      <c r="Q283" s="740"/>
      <c r="R283" s="753"/>
      <c r="S283" s="741"/>
    </row>
    <row r="284" spans="1:19" ht="14.4" customHeight="1" x14ac:dyDescent="0.3">
      <c r="A284" s="736" t="s">
        <v>5245</v>
      </c>
      <c r="B284" s="737" t="s">
        <v>5246</v>
      </c>
      <c r="C284" s="737" t="s">
        <v>566</v>
      </c>
      <c r="D284" s="737" t="s">
        <v>3150</v>
      </c>
      <c r="E284" s="737" t="s">
        <v>5247</v>
      </c>
      <c r="F284" s="737" t="s">
        <v>5403</v>
      </c>
      <c r="G284" s="737" t="s">
        <v>5317</v>
      </c>
      <c r="H284" s="740">
        <v>19.980000000000004</v>
      </c>
      <c r="I284" s="740">
        <v>14079.63</v>
      </c>
      <c r="J284" s="737"/>
      <c r="K284" s="737">
        <v>704.68618618618598</v>
      </c>
      <c r="L284" s="740"/>
      <c r="M284" s="740"/>
      <c r="N284" s="737"/>
      <c r="O284" s="737"/>
      <c r="P284" s="740">
        <v>0.78</v>
      </c>
      <c r="Q284" s="740">
        <v>183.51</v>
      </c>
      <c r="R284" s="753"/>
      <c r="S284" s="741">
        <v>235.26923076923075</v>
      </c>
    </row>
    <row r="285" spans="1:19" ht="14.4" customHeight="1" x14ac:dyDescent="0.3">
      <c r="A285" s="736" t="s">
        <v>5245</v>
      </c>
      <c r="B285" s="737" t="s">
        <v>5246</v>
      </c>
      <c r="C285" s="737" t="s">
        <v>566</v>
      </c>
      <c r="D285" s="737" t="s">
        <v>3150</v>
      </c>
      <c r="E285" s="737" t="s">
        <v>5247</v>
      </c>
      <c r="F285" s="737" t="s">
        <v>5406</v>
      </c>
      <c r="G285" s="737" t="s">
        <v>5317</v>
      </c>
      <c r="H285" s="740">
        <v>14.23</v>
      </c>
      <c r="I285" s="740">
        <v>50138.619999999995</v>
      </c>
      <c r="J285" s="737"/>
      <c r="K285" s="737">
        <v>3523.4448348559376</v>
      </c>
      <c r="L285" s="740"/>
      <c r="M285" s="740"/>
      <c r="N285" s="737"/>
      <c r="O285" s="737"/>
      <c r="P285" s="740"/>
      <c r="Q285" s="740"/>
      <c r="R285" s="753"/>
      <c r="S285" s="741"/>
    </row>
    <row r="286" spans="1:19" ht="14.4" customHeight="1" x14ac:dyDescent="0.3">
      <c r="A286" s="736" t="s">
        <v>5245</v>
      </c>
      <c r="B286" s="737" t="s">
        <v>5246</v>
      </c>
      <c r="C286" s="737" t="s">
        <v>566</v>
      </c>
      <c r="D286" s="737" t="s">
        <v>3150</v>
      </c>
      <c r="E286" s="737" t="s">
        <v>5247</v>
      </c>
      <c r="F286" s="737" t="s">
        <v>5409</v>
      </c>
      <c r="G286" s="737" t="s">
        <v>3112</v>
      </c>
      <c r="H286" s="740"/>
      <c r="I286" s="740"/>
      <c r="J286" s="737"/>
      <c r="K286" s="737"/>
      <c r="L286" s="740"/>
      <c r="M286" s="740"/>
      <c r="N286" s="737"/>
      <c r="O286" s="737"/>
      <c r="P286" s="740">
        <v>3</v>
      </c>
      <c r="Q286" s="740">
        <v>58959</v>
      </c>
      <c r="R286" s="753"/>
      <c r="S286" s="741">
        <v>19653</v>
      </c>
    </row>
    <row r="287" spans="1:19" ht="14.4" customHeight="1" x14ac:dyDescent="0.3">
      <c r="A287" s="736" t="s">
        <v>5245</v>
      </c>
      <c r="B287" s="737" t="s">
        <v>5246</v>
      </c>
      <c r="C287" s="737" t="s">
        <v>566</v>
      </c>
      <c r="D287" s="737" t="s">
        <v>3150</v>
      </c>
      <c r="E287" s="737" t="s">
        <v>5247</v>
      </c>
      <c r="F287" s="737" t="s">
        <v>5414</v>
      </c>
      <c r="G287" s="737" t="s">
        <v>5411</v>
      </c>
      <c r="H287" s="740"/>
      <c r="I287" s="740"/>
      <c r="J287" s="737"/>
      <c r="K287" s="737"/>
      <c r="L287" s="740"/>
      <c r="M287" s="740"/>
      <c r="N287" s="737"/>
      <c r="O287" s="737"/>
      <c r="P287" s="740">
        <v>9.33</v>
      </c>
      <c r="Q287" s="740">
        <v>13659.3</v>
      </c>
      <c r="R287" s="753"/>
      <c r="S287" s="741">
        <v>1464.0192926045015</v>
      </c>
    </row>
    <row r="288" spans="1:19" ht="14.4" customHeight="1" x14ac:dyDescent="0.3">
      <c r="A288" s="736" t="s">
        <v>5245</v>
      </c>
      <c r="B288" s="737" t="s">
        <v>5246</v>
      </c>
      <c r="C288" s="737" t="s">
        <v>566</v>
      </c>
      <c r="D288" s="737" t="s">
        <v>3150</v>
      </c>
      <c r="E288" s="737" t="s">
        <v>5247</v>
      </c>
      <c r="F288" s="737" t="s">
        <v>5417</v>
      </c>
      <c r="G288" s="737" t="s">
        <v>5418</v>
      </c>
      <c r="H288" s="740">
        <v>2.41</v>
      </c>
      <c r="I288" s="740">
        <v>1656.5</v>
      </c>
      <c r="J288" s="737"/>
      <c r="K288" s="737">
        <v>687.34439834024897</v>
      </c>
      <c r="L288" s="740"/>
      <c r="M288" s="740"/>
      <c r="N288" s="737"/>
      <c r="O288" s="737"/>
      <c r="P288" s="740"/>
      <c r="Q288" s="740"/>
      <c r="R288" s="753"/>
      <c r="S288" s="741"/>
    </row>
    <row r="289" spans="1:19" ht="14.4" customHeight="1" x14ac:dyDescent="0.3">
      <c r="A289" s="736" t="s">
        <v>5245</v>
      </c>
      <c r="B289" s="737" t="s">
        <v>5246</v>
      </c>
      <c r="C289" s="737" t="s">
        <v>566</v>
      </c>
      <c r="D289" s="737" t="s">
        <v>3150</v>
      </c>
      <c r="E289" s="737" t="s">
        <v>5247</v>
      </c>
      <c r="F289" s="737" t="s">
        <v>5419</v>
      </c>
      <c r="G289" s="737" t="s">
        <v>3102</v>
      </c>
      <c r="H289" s="740">
        <v>2.83</v>
      </c>
      <c r="I289" s="740">
        <v>148717.32</v>
      </c>
      <c r="J289" s="737"/>
      <c r="K289" s="737">
        <v>52550.289752650177</v>
      </c>
      <c r="L289" s="740"/>
      <c r="M289" s="740"/>
      <c r="N289" s="737"/>
      <c r="O289" s="737"/>
      <c r="P289" s="740"/>
      <c r="Q289" s="740"/>
      <c r="R289" s="753"/>
      <c r="S289" s="741"/>
    </row>
    <row r="290" spans="1:19" ht="14.4" customHeight="1" x14ac:dyDescent="0.3">
      <c r="A290" s="736" t="s">
        <v>5245</v>
      </c>
      <c r="B290" s="737" t="s">
        <v>5246</v>
      </c>
      <c r="C290" s="737" t="s">
        <v>566</v>
      </c>
      <c r="D290" s="737" t="s">
        <v>3150</v>
      </c>
      <c r="E290" s="737" t="s">
        <v>5247</v>
      </c>
      <c r="F290" s="737" t="s">
        <v>5421</v>
      </c>
      <c r="G290" s="737" t="s">
        <v>3556</v>
      </c>
      <c r="H290" s="740"/>
      <c r="I290" s="740"/>
      <c r="J290" s="737"/>
      <c r="K290" s="737"/>
      <c r="L290" s="740"/>
      <c r="M290" s="740"/>
      <c r="N290" s="737"/>
      <c r="O290" s="737"/>
      <c r="P290" s="740">
        <v>2.2000000000000002</v>
      </c>
      <c r="Q290" s="740">
        <v>155.54000000000002</v>
      </c>
      <c r="R290" s="753"/>
      <c r="S290" s="741">
        <v>70.7</v>
      </c>
    </row>
    <row r="291" spans="1:19" ht="14.4" customHeight="1" x14ac:dyDescent="0.3">
      <c r="A291" s="736" t="s">
        <v>5245</v>
      </c>
      <c r="B291" s="737" t="s">
        <v>5246</v>
      </c>
      <c r="C291" s="737" t="s">
        <v>566</v>
      </c>
      <c r="D291" s="737" t="s">
        <v>3150</v>
      </c>
      <c r="E291" s="737" t="s">
        <v>5247</v>
      </c>
      <c r="F291" s="737" t="s">
        <v>5425</v>
      </c>
      <c r="G291" s="737" t="s">
        <v>5426</v>
      </c>
      <c r="H291" s="740"/>
      <c r="I291" s="740"/>
      <c r="J291" s="737"/>
      <c r="K291" s="737"/>
      <c r="L291" s="740"/>
      <c r="M291" s="740"/>
      <c r="N291" s="737"/>
      <c r="O291" s="737"/>
      <c r="P291" s="740">
        <v>0.2</v>
      </c>
      <c r="Q291" s="740">
        <v>84.89</v>
      </c>
      <c r="R291" s="753"/>
      <c r="S291" s="741">
        <v>424.45</v>
      </c>
    </row>
    <row r="292" spans="1:19" ht="14.4" customHeight="1" x14ac:dyDescent="0.3">
      <c r="A292" s="736" t="s">
        <v>5245</v>
      </c>
      <c r="B292" s="737" t="s">
        <v>5246</v>
      </c>
      <c r="C292" s="737" t="s">
        <v>566</v>
      </c>
      <c r="D292" s="737" t="s">
        <v>3150</v>
      </c>
      <c r="E292" s="737" t="s">
        <v>5247</v>
      </c>
      <c r="F292" s="737" t="s">
        <v>5427</v>
      </c>
      <c r="G292" s="737" t="s">
        <v>3046</v>
      </c>
      <c r="H292" s="740"/>
      <c r="I292" s="740"/>
      <c r="J292" s="737"/>
      <c r="K292" s="737"/>
      <c r="L292" s="740"/>
      <c r="M292" s="740"/>
      <c r="N292" s="737"/>
      <c r="O292" s="737"/>
      <c r="P292" s="740">
        <v>4</v>
      </c>
      <c r="Q292" s="740">
        <v>6996.32</v>
      </c>
      <c r="R292" s="753"/>
      <c r="S292" s="741">
        <v>1749.08</v>
      </c>
    </row>
    <row r="293" spans="1:19" ht="14.4" customHeight="1" x14ac:dyDescent="0.3">
      <c r="A293" s="736" t="s">
        <v>5245</v>
      </c>
      <c r="B293" s="737" t="s">
        <v>5246</v>
      </c>
      <c r="C293" s="737" t="s">
        <v>566</v>
      </c>
      <c r="D293" s="737" t="s">
        <v>3150</v>
      </c>
      <c r="E293" s="737" t="s">
        <v>5247</v>
      </c>
      <c r="F293" s="737" t="s">
        <v>5428</v>
      </c>
      <c r="G293" s="737" t="s">
        <v>2988</v>
      </c>
      <c r="H293" s="740"/>
      <c r="I293" s="740"/>
      <c r="J293" s="737"/>
      <c r="K293" s="737"/>
      <c r="L293" s="740"/>
      <c r="M293" s="740"/>
      <c r="N293" s="737"/>
      <c r="O293" s="737"/>
      <c r="P293" s="740">
        <v>1</v>
      </c>
      <c r="Q293" s="740">
        <v>282.79999999999995</v>
      </c>
      <c r="R293" s="753"/>
      <c r="S293" s="741">
        <v>282.79999999999995</v>
      </c>
    </row>
    <row r="294" spans="1:19" ht="14.4" customHeight="1" x14ac:dyDescent="0.3">
      <c r="A294" s="736" t="s">
        <v>5245</v>
      </c>
      <c r="B294" s="737" t="s">
        <v>5246</v>
      </c>
      <c r="C294" s="737" t="s">
        <v>566</v>
      </c>
      <c r="D294" s="737" t="s">
        <v>3150</v>
      </c>
      <c r="E294" s="737" t="s">
        <v>5247</v>
      </c>
      <c r="F294" s="737" t="s">
        <v>5439</v>
      </c>
      <c r="G294" s="737" t="s">
        <v>3083</v>
      </c>
      <c r="H294" s="740"/>
      <c r="I294" s="740"/>
      <c r="J294" s="737"/>
      <c r="K294" s="737"/>
      <c r="L294" s="740"/>
      <c r="M294" s="740"/>
      <c r="N294" s="737"/>
      <c r="O294" s="737"/>
      <c r="P294" s="740">
        <v>2</v>
      </c>
      <c r="Q294" s="740">
        <v>10162.76</v>
      </c>
      <c r="R294" s="753"/>
      <c r="S294" s="741">
        <v>5081.38</v>
      </c>
    </row>
    <row r="295" spans="1:19" ht="14.4" customHeight="1" x14ac:dyDescent="0.3">
      <c r="A295" s="736" t="s">
        <v>5245</v>
      </c>
      <c r="B295" s="737" t="s">
        <v>5246</v>
      </c>
      <c r="C295" s="737" t="s">
        <v>566</v>
      </c>
      <c r="D295" s="737" t="s">
        <v>3150</v>
      </c>
      <c r="E295" s="737" t="s">
        <v>5247</v>
      </c>
      <c r="F295" s="737" t="s">
        <v>5448</v>
      </c>
      <c r="G295" s="737" t="s">
        <v>1490</v>
      </c>
      <c r="H295" s="740"/>
      <c r="I295" s="740"/>
      <c r="J295" s="737"/>
      <c r="K295" s="737"/>
      <c r="L295" s="740"/>
      <c r="M295" s="740"/>
      <c r="N295" s="737"/>
      <c r="O295" s="737"/>
      <c r="P295" s="740">
        <v>0.49</v>
      </c>
      <c r="Q295" s="740">
        <v>150.56</v>
      </c>
      <c r="R295" s="753"/>
      <c r="S295" s="741">
        <v>307.26530612244898</v>
      </c>
    </row>
    <row r="296" spans="1:19" ht="14.4" customHeight="1" x14ac:dyDescent="0.3">
      <c r="A296" s="736" t="s">
        <v>5245</v>
      </c>
      <c r="B296" s="737" t="s">
        <v>5246</v>
      </c>
      <c r="C296" s="737" t="s">
        <v>566</v>
      </c>
      <c r="D296" s="737" t="s">
        <v>3150</v>
      </c>
      <c r="E296" s="737" t="s">
        <v>5247</v>
      </c>
      <c r="F296" s="737" t="s">
        <v>5449</v>
      </c>
      <c r="G296" s="737" t="s">
        <v>1490</v>
      </c>
      <c r="H296" s="740"/>
      <c r="I296" s="740"/>
      <c r="J296" s="737"/>
      <c r="K296" s="737"/>
      <c r="L296" s="740"/>
      <c r="M296" s="740"/>
      <c r="N296" s="737"/>
      <c r="O296" s="737"/>
      <c r="P296" s="740">
        <v>4.0999999999999996</v>
      </c>
      <c r="Q296" s="740">
        <v>3149.62</v>
      </c>
      <c r="R296" s="753"/>
      <c r="S296" s="741">
        <v>768.2</v>
      </c>
    </row>
    <row r="297" spans="1:19" ht="14.4" customHeight="1" x14ac:dyDescent="0.3">
      <c r="A297" s="736" t="s">
        <v>5245</v>
      </c>
      <c r="B297" s="737" t="s">
        <v>5246</v>
      </c>
      <c r="C297" s="737" t="s">
        <v>566</v>
      </c>
      <c r="D297" s="737" t="s">
        <v>3150</v>
      </c>
      <c r="E297" s="737" t="s">
        <v>5460</v>
      </c>
      <c r="F297" s="737" t="s">
        <v>5463</v>
      </c>
      <c r="G297" s="737" t="s">
        <v>5464</v>
      </c>
      <c r="H297" s="740">
        <v>6</v>
      </c>
      <c r="I297" s="740">
        <v>5202</v>
      </c>
      <c r="J297" s="737"/>
      <c r="K297" s="737">
        <v>867</v>
      </c>
      <c r="L297" s="740"/>
      <c r="M297" s="740"/>
      <c r="N297" s="737"/>
      <c r="O297" s="737"/>
      <c r="P297" s="740">
        <v>2</v>
      </c>
      <c r="Q297" s="740">
        <v>1734</v>
      </c>
      <c r="R297" s="753"/>
      <c r="S297" s="741">
        <v>867</v>
      </c>
    </row>
    <row r="298" spans="1:19" ht="14.4" customHeight="1" x14ac:dyDescent="0.3">
      <c r="A298" s="736" t="s">
        <v>5245</v>
      </c>
      <c r="B298" s="737" t="s">
        <v>5246</v>
      </c>
      <c r="C298" s="737" t="s">
        <v>566</v>
      </c>
      <c r="D298" s="737" t="s">
        <v>3150</v>
      </c>
      <c r="E298" s="737" t="s">
        <v>5460</v>
      </c>
      <c r="F298" s="737" t="s">
        <v>5465</v>
      </c>
      <c r="G298" s="737" t="s">
        <v>5466</v>
      </c>
      <c r="H298" s="740">
        <v>7</v>
      </c>
      <c r="I298" s="740">
        <v>6748</v>
      </c>
      <c r="J298" s="737"/>
      <c r="K298" s="737">
        <v>964</v>
      </c>
      <c r="L298" s="740"/>
      <c r="M298" s="740"/>
      <c r="N298" s="737"/>
      <c r="O298" s="737"/>
      <c r="P298" s="740"/>
      <c r="Q298" s="740"/>
      <c r="R298" s="753"/>
      <c r="S298" s="741"/>
    </row>
    <row r="299" spans="1:19" ht="14.4" customHeight="1" x14ac:dyDescent="0.3">
      <c r="A299" s="736" t="s">
        <v>5245</v>
      </c>
      <c r="B299" s="737" t="s">
        <v>5246</v>
      </c>
      <c r="C299" s="737" t="s">
        <v>566</v>
      </c>
      <c r="D299" s="737" t="s">
        <v>3150</v>
      </c>
      <c r="E299" s="737" t="s">
        <v>5469</v>
      </c>
      <c r="F299" s="737" t="s">
        <v>5474</v>
      </c>
      <c r="G299" s="737" t="s">
        <v>5475</v>
      </c>
      <c r="H299" s="740">
        <v>184</v>
      </c>
      <c r="I299" s="740">
        <v>26496</v>
      </c>
      <c r="J299" s="737"/>
      <c r="K299" s="737">
        <v>144</v>
      </c>
      <c r="L299" s="740"/>
      <c r="M299" s="740"/>
      <c r="N299" s="737"/>
      <c r="O299" s="737"/>
      <c r="P299" s="740">
        <v>22</v>
      </c>
      <c r="Q299" s="740">
        <v>3234</v>
      </c>
      <c r="R299" s="753"/>
      <c r="S299" s="741">
        <v>147</v>
      </c>
    </row>
    <row r="300" spans="1:19" ht="14.4" customHeight="1" x14ac:dyDescent="0.3">
      <c r="A300" s="736" t="s">
        <v>5245</v>
      </c>
      <c r="B300" s="737" t="s">
        <v>5246</v>
      </c>
      <c r="C300" s="737" t="s">
        <v>566</v>
      </c>
      <c r="D300" s="737" t="s">
        <v>3150</v>
      </c>
      <c r="E300" s="737" t="s">
        <v>5469</v>
      </c>
      <c r="F300" s="737" t="s">
        <v>5478</v>
      </c>
      <c r="G300" s="737" t="s">
        <v>5479</v>
      </c>
      <c r="H300" s="740">
        <v>57</v>
      </c>
      <c r="I300" s="740">
        <v>1995</v>
      </c>
      <c r="J300" s="737"/>
      <c r="K300" s="737">
        <v>35</v>
      </c>
      <c r="L300" s="740"/>
      <c r="M300" s="740"/>
      <c r="N300" s="737"/>
      <c r="O300" s="737"/>
      <c r="P300" s="740">
        <v>13</v>
      </c>
      <c r="Q300" s="740">
        <v>481</v>
      </c>
      <c r="R300" s="753"/>
      <c r="S300" s="741">
        <v>37</v>
      </c>
    </row>
    <row r="301" spans="1:19" ht="14.4" customHeight="1" x14ac:dyDescent="0.3">
      <c r="A301" s="736" t="s">
        <v>5245</v>
      </c>
      <c r="B301" s="737" t="s">
        <v>5246</v>
      </c>
      <c r="C301" s="737" t="s">
        <v>566</v>
      </c>
      <c r="D301" s="737" t="s">
        <v>3150</v>
      </c>
      <c r="E301" s="737" t="s">
        <v>5469</v>
      </c>
      <c r="F301" s="737" t="s">
        <v>5482</v>
      </c>
      <c r="G301" s="737" t="s">
        <v>5483</v>
      </c>
      <c r="H301" s="740">
        <v>518</v>
      </c>
      <c r="I301" s="740">
        <v>85470</v>
      </c>
      <c r="J301" s="737"/>
      <c r="K301" s="737">
        <v>165</v>
      </c>
      <c r="L301" s="740"/>
      <c r="M301" s="740"/>
      <c r="N301" s="737"/>
      <c r="O301" s="737"/>
      <c r="P301" s="740">
        <v>150</v>
      </c>
      <c r="Q301" s="740">
        <v>26550</v>
      </c>
      <c r="R301" s="753"/>
      <c r="S301" s="741">
        <v>177</v>
      </c>
    </row>
    <row r="302" spans="1:19" ht="14.4" customHeight="1" x14ac:dyDescent="0.3">
      <c r="A302" s="736" t="s">
        <v>5245</v>
      </c>
      <c r="B302" s="737" t="s">
        <v>5246</v>
      </c>
      <c r="C302" s="737" t="s">
        <v>566</v>
      </c>
      <c r="D302" s="737" t="s">
        <v>3150</v>
      </c>
      <c r="E302" s="737" t="s">
        <v>5469</v>
      </c>
      <c r="F302" s="737" t="s">
        <v>5484</v>
      </c>
      <c r="G302" s="737" t="s">
        <v>5485</v>
      </c>
      <c r="H302" s="740">
        <v>48</v>
      </c>
      <c r="I302" s="740">
        <v>0</v>
      </c>
      <c r="J302" s="737"/>
      <c r="K302" s="737">
        <v>0</v>
      </c>
      <c r="L302" s="740"/>
      <c r="M302" s="740"/>
      <c r="N302" s="737"/>
      <c r="O302" s="737"/>
      <c r="P302" s="740">
        <v>28</v>
      </c>
      <c r="Q302" s="740">
        <v>0</v>
      </c>
      <c r="R302" s="753"/>
      <c r="S302" s="741">
        <v>0</v>
      </c>
    </row>
    <row r="303" spans="1:19" ht="14.4" customHeight="1" x14ac:dyDescent="0.3">
      <c r="A303" s="736" t="s">
        <v>5245</v>
      </c>
      <c r="B303" s="737" t="s">
        <v>5246</v>
      </c>
      <c r="C303" s="737" t="s">
        <v>566</v>
      </c>
      <c r="D303" s="737" t="s">
        <v>3150</v>
      </c>
      <c r="E303" s="737" t="s">
        <v>5469</v>
      </c>
      <c r="F303" s="737" t="s">
        <v>5486</v>
      </c>
      <c r="G303" s="737" t="s">
        <v>5487</v>
      </c>
      <c r="H303" s="740">
        <v>225</v>
      </c>
      <c r="I303" s="740">
        <v>23850</v>
      </c>
      <c r="J303" s="737"/>
      <c r="K303" s="737">
        <v>106</v>
      </c>
      <c r="L303" s="740"/>
      <c r="M303" s="740"/>
      <c r="N303" s="737"/>
      <c r="O303" s="737"/>
      <c r="P303" s="740">
        <v>56</v>
      </c>
      <c r="Q303" s="740">
        <v>13608</v>
      </c>
      <c r="R303" s="753"/>
      <c r="S303" s="741">
        <v>243</v>
      </c>
    </row>
    <row r="304" spans="1:19" ht="14.4" customHeight="1" x14ac:dyDescent="0.3">
      <c r="A304" s="736" t="s">
        <v>5245</v>
      </c>
      <c r="B304" s="737" t="s">
        <v>5246</v>
      </c>
      <c r="C304" s="737" t="s">
        <v>566</v>
      </c>
      <c r="D304" s="737" t="s">
        <v>3150</v>
      </c>
      <c r="E304" s="737" t="s">
        <v>5469</v>
      </c>
      <c r="F304" s="737" t="s">
        <v>5488</v>
      </c>
      <c r="G304" s="737" t="s">
        <v>5489</v>
      </c>
      <c r="H304" s="740"/>
      <c r="I304" s="740"/>
      <c r="J304" s="737"/>
      <c r="K304" s="737"/>
      <c r="L304" s="740"/>
      <c r="M304" s="740"/>
      <c r="N304" s="737"/>
      <c r="O304" s="737"/>
      <c r="P304" s="740">
        <v>155</v>
      </c>
      <c r="Q304" s="740">
        <v>5166.66</v>
      </c>
      <c r="R304" s="753"/>
      <c r="S304" s="741">
        <v>33.333290322580645</v>
      </c>
    </row>
    <row r="305" spans="1:19" ht="14.4" customHeight="1" x14ac:dyDescent="0.3">
      <c r="A305" s="736" t="s">
        <v>5245</v>
      </c>
      <c r="B305" s="737" t="s">
        <v>5246</v>
      </c>
      <c r="C305" s="737" t="s">
        <v>566</v>
      </c>
      <c r="D305" s="737" t="s">
        <v>3150</v>
      </c>
      <c r="E305" s="737" t="s">
        <v>5469</v>
      </c>
      <c r="F305" s="737" t="s">
        <v>5490</v>
      </c>
      <c r="G305" s="737" t="s">
        <v>5491</v>
      </c>
      <c r="H305" s="740">
        <v>29</v>
      </c>
      <c r="I305" s="740">
        <v>1044</v>
      </c>
      <c r="J305" s="737"/>
      <c r="K305" s="737">
        <v>36</v>
      </c>
      <c r="L305" s="740"/>
      <c r="M305" s="740"/>
      <c r="N305" s="737"/>
      <c r="O305" s="737"/>
      <c r="P305" s="740">
        <v>102</v>
      </c>
      <c r="Q305" s="740">
        <v>3774</v>
      </c>
      <c r="R305" s="753"/>
      <c r="S305" s="741">
        <v>37</v>
      </c>
    </row>
    <row r="306" spans="1:19" ht="14.4" customHeight="1" x14ac:dyDescent="0.3">
      <c r="A306" s="736" t="s">
        <v>5245</v>
      </c>
      <c r="B306" s="737" t="s">
        <v>5246</v>
      </c>
      <c r="C306" s="737" t="s">
        <v>566</v>
      </c>
      <c r="D306" s="737" t="s">
        <v>3150</v>
      </c>
      <c r="E306" s="737" t="s">
        <v>5469</v>
      </c>
      <c r="F306" s="737" t="s">
        <v>5494</v>
      </c>
      <c r="G306" s="737" t="s">
        <v>5495</v>
      </c>
      <c r="H306" s="740">
        <v>76</v>
      </c>
      <c r="I306" s="740">
        <v>2356</v>
      </c>
      <c r="J306" s="737"/>
      <c r="K306" s="737">
        <v>31</v>
      </c>
      <c r="L306" s="740"/>
      <c r="M306" s="740"/>
      <c r="N306" s="737"/>
      <c r="O306" s="737"/>
      <c r="P306" s="740">
        <v>8</v>
      </c>
      <c r="Q306" s="740">
        <v>256</v>
      </c>
      <c r="R306" s="753"/>
      <c r="S306" s="741">
        <v>32</v>
      </c>
    </row>
    <row r="307" spans="1:19" ht="14.4" customHeight="1" x14ac:dyDescent="0.3">
      <c r="A307" s="736" t="s">
        <v>5245</v>
      </c>
      <c r="B307" s="737" t="s">
        <v>5246</v>
      </c>
      <c r="C307" s="737" t="s">
        <v>566</v>
      </c>
      <c r="D307" s="737" t="s">
        <v>3150</v>
      </c>
      <c r="E307" s="737" t="s">
        <v>5469</v>
      </c>
      <c r="F307" s="737" t="s">
        <v>5498</v>
      </c>
      <c r="G307" s="737" t="s">
        <v>5499</v>
      </c>
      <c r="H307" s="740">
        <v>6</v>
      </c>
      <c r="I307" s="740">
        <v>774</v>
      </c>
      <c r="J307" s="737"/>
      <c r="K307" s="737">
        <v>129</v>
      </c>
      <c r="L307" s="740"/>
      <c r="M307" s="740"/>
      <c r="N307" s="737"/>
      <c r="O307" s="737"/>
      <c r="P307" s="740">
        <v>24</v>
      </c>
      <c r="Q307" s="740">
        <v>3168</v>
      </c>
      <c r="R307" s="753"/>
      <c r="S307" s="741">
        <v>132</v>
      </c>
    </row>
    <row r="308" spans="1:19" ht="14.4" customHeight="1" x14ac:dyDescent="0.3">
      <c r="A308" s="736" t="s">
        <v>5245</v>
      </c>
      <c r="B308" s="737" t="s">
        <v>5246</v>
      </c>
      <c r="C308" s="737" t="s">
        <v>566</v>
      </c>
      <c r="D308" s="737" t="s">
        <v>3150</v>
      </c>
      <c r="E308" s="737" t="s">
        <v>5469</v>
      </c>
      <c r="F308" s="737" t="s">
        <v>5501</v>
      </c>
      <c r="G308" s="737" t="s">
        <v>5502</v>
      </c>
      <c r="H308" s="740"/>
      <c r="I308" s="740"/>
      <c r="J308" s="737"/>
      <c r="K308" s="737"/>
      <c r="L308" s="740"/>
      <c r="M308" s="740"/>
      <c r="N308" s="737"/>
      <c r="O308" s="737"/>
      <c r="P308" s="740">
        <v>5</v>
      </c>
      <c r="Q308" s="740">
        <v>1775</v>
      </c>
      <c r="R308" s="753"/>
      <c r="S308" s="741">
        <v>355</v>
      </c>
    </row>
    <row r="309" spans="1:19" ht="14.4" customHeight="1" x14ac:dyDescent="0.3">
      <c r="A309" s="736" t="s">
        <v>5245</v>
      </c>
      <c r="B309" s="737" t="s">
        <v>5246</v>
      </c>
      <c r="C309" s="737" t="s">
        <v>566</v>
      </c>
      <c r="D309" s="737" t="s">
        <v>3150</v>
      </c>
      <c r="E309" s="737" t="s">
        <v>5469</v>
      </c>
      <c r="F309" s="737" t="s">
        <v>5503</v>
      </c>
      <c r="G309" s="737" t="s">
        <v>5504</v>
      </c>
      <c r="H309" s="740">
        <v>43</v>
      </c>
      <c r="I309" s="740">
        <v>2451</v>
      </c>
      <c r="J309" s="737"/>
      <c r="K309" s="737">
        <v>57</v>
      </c>
      <c r="L309" s="740"/>
      <c r="M309" s="740"/>
      <c r="N309" s="737"/>
      <c r="O309" s="737"/>
      <c r="P309" s="740">
        <v>18</v>
      </c>
      <c r="Q309" s="740">
        <v>1062</v>
      </c>
      <c r="R309" s="753"/>
      <c r="S309" s="741">
        <v>59</v>
      </c>
    </row>
    <row r="310" spans="1:19" ht="14.4" customHeight="1" x14ac:dyDescent="0.3">
      <c r="A310" s="736" t="s">
        <v>5245</v>
      </c>
      <c r="B310" s="737" t="s">
        <v>5246</v>
      </c>
      <c r="C310" s="737" t="s">
        <v>566</v>
      </c>
      <c r="D310" s="737" t="s">
        <v>3151</v>
      </c>
      <c r="E310" s="737" t="s">
        <v>5247</v>
      </c>
      <c r="F310" s="737" t="s">
        <v>5293</v>
      </c>
      <c r="G310" s="737" t="s">
        <v>1238</v>
      </c>
      <c r="H310" s="740"/>
      <c r="I310" s="740"/>
      <c r="J310" s="737"/>
      <c r="K310" s="737"/>
      <c r="L310" s="740"/>
      <c r="M310" s="740"/>
      <c r="N310" s="737"/>
      <c r="O310" s="737"/>
      <c r="P310" s="740">
        <v>1</v>
      </c>
      <c r="Q310" s="740">
        <v>137.54</v>
      </c>
      <c r="R310" s="753"/>
      <c r="S310" s="741">
        <v>137.54</v>
      </c>
    </row>
    <row r="311" spans="1:19" ht="14.4" customHeight="1" x14ac:dyDescent="0.3">
      <c r="A311" s="736" t="s">
        <v>5245</v>
      </c>
      <c r="B311" s="737" t="s">
        <v>5246</v>
      </c>
      <c r="C311" s="737" t="s">
        <v>566</v>
      </c>
      <c r="D311" s="737" t="s">
        <v>3151</v>
      </c>
      <c r="E311" s="737" t="s">
        <v>5247</v>
      </c>
      <c r="F311" s="737" t="s">
        <v>5294</v>
      </c>
      <c r="G311" s="737" t="s">
        <v>1238</v>
      </c>
      <c r="H311" s="740"/>
      <c r="I311" s="740"/>
      <c r="J311" s="737"/>
      <c r="K311" s="737"/>
      <c r="L311" s="740"/>
      <c r="M311" s="740"/>
      <c r="N311" s="737"/>
      <c r="O311" s="737"/>
      <c r="P311" s="740">
        <v>4.16</v>
      </c>
      <c r="Q311" s="740">
        <v>2860.66</v>
      </c>
      <c r="R311" s="753"/>
      <c r="S311" s="741">
        <v>687.65865384615381</v>
      </c>
    </row>
    <row r="312" spans="1:19" ht="14.4" customHeight="1" x14ac:dyDescent="0.3">
      <c r="A312" s="736" t="s">
        <v>5245</v>
      </c>
      <c r="B312" s="737" t="s">
        <v>5246</v>
      </c>
      <c r="C312" s="737" t="s">
        <v>566</v>
      </c>
      <c r="D312" s="737" t="s">
        <v>3151</v>
      </c>
      <c r="E312" s="737" t="s">
        <v>5247</v>
      </c>
      <c r="F312" s="737" t="s">
        <v>5301</v>
      </c>
      <c r="G312" s="737" t="s">
        <v>835</v>
      </c>
      <c r="H312" s="740"/>
      <c r="I312" s="740"/>
      <c r="J312" s="737"/>
      <c r="K312" s="737"/>
      <c r="L312" s="740"/>
      <c r="M312" s="740"/>
      <c r="N312" s="737"/>
      <c r="O312" s="737"/>
      <c r="P312" s="740">
        <v>0.4</v>
      </c>
      <c r="Q312" s="740">
        <v>28.3</v>
      </c>
      <c r="R312" s="753"/>
      <c r="S312" s="741">
        <v>70.75</v>
      </c>
    </row>
    <row r="313" spans="1:19" ht="14.4" customHeight="1" x14ac:dyDescent="0.3">
      <c r="A313" s="736" t="s">
        <v>5245</v>
      </c>
      <c r="B313" s="737" t="s">
        <v>5246</v>
      </c>
      <c r="C313" s="737" t="s">
        <v>566</v>
      </c>
      <c r="D313" s="737" t="s">
        <v>3151</v>
      </c>
      <c r="E313" s="737" t="s">
        <v>5247</v>
      </c>
      <c r="F313" s="737" t="s">
        <v>5302</v>
      </c>
      <c r="G313" s="737" t="s">
        <v>3745</v>
      </c>
      <c r="H313" s="740"/>
      <c r="I313" s="740"/>
      <c r="J313" s="737"/>
      <c r="K313" s="737"/>
      <c r="L313" s="740"/>
      <c r="M313" s="740"/>
      <c r="N313" s="737"/>
      <c r="O313" s="737"/>
      <c r="P313" s="740">
        <v>0.32</v>
      </c>
      <c r="Q313" s="740">
        <v>155.66999999999999</v>
      </c>
      <c r="R313" s="753"/>
      <c r="S313" s="741">
        <v>486.46874999999994</v>
      </c>
    </row>
    <row r="314" spans="1:19" ht="14.4" customHeight="1" x14ac:dyDescent="0.3">
      <c r="A314" s="736" t="s">
        <v>5245</v>
      </c>
      <c r="B314" s="737" t="s">
        <v>5246</v>
      </c>
      <c r="C314" s="737" t="s">
        <v>566</v>
      </c>
      <c r="D314" s="737" t="s">
        <v>3151</v>
      </c>
      <c r="E314" s="737" t="s">
        <v>5247</v>
      </c>
      <c r="F314" s="737" t="s">
        <v>5303</v>
      </c>
      <c r="G314" s="737" t="s">
        <v>3745</v>
      </c>
      <c r="H314" s="740"/>
      <c r="I314" s="740"/>
      <c r="J314" s="737"/>
      <c r="K314" s="737"/>
      <c r="L314" s="740"/>
      <c r="M314" s="740"/>
      <c r="N314" s="737"/>
      <c r="O314" s="737"/>
      <c r="P314" s="740">
        <v>1.5</v>
      </c>
      <c r="Q314" s="740">
        <v>182.41</v>
      </c>
      <c r="R314" s="753"/>
      <c r="S314" s="741">
        <v>121.60666666666667</v>
      </c>
    </row>
    <row r="315" spans="1:19" ht="14.4" customHeight="1" x14ac:dyDescent="0.3">
      <c r="A315" s="736" t="s">
        <v>5245</v>
      </c>
      <c r="B315" s="737" t="s">
        <v>5246</v>
      </c>
      <c r="C315" s="737" t="s">
        <v>566</v>
      </c>
      <c r="D315" s="737" t="s">
        <v>3151</v>
      </c>
      <c r="E315" s="737" t="s">
        <v>5247</v>
      </c>
      <c r="F315" s="737" t="s">
        <v>5304</v>
      </c>
      <c r="G315" s="737" t="s">
        <v>3745</v>
      </c>
      <c r="H315" s="740"/>
      <c r="I315" s="740"/>
      <c r="J315" s="737"/>
      <c r="K315" s="737"/>
      <c r="L315" s="740"/>
      <c r="M315" s="740"/>
      <c r="N315" s="737"/>
      <c r="O315" s="737"/>
      <c r="P315" s="740">
        <v>1</v>
      </c>
      <c r="Q315" s="740">
        <v>243.24</v>
      </c>
      <c r="R315" s="753"/>
      <c r="S315" s="741">
        <v>243.24</v>
      </c>
    </row>
    <row r="316" spans="1:19" ht="14.4" customHeight="1" x14ac:dyDescent="0.3">
      <c r="A316" s="736" t="s">
        <v>5245</v>
      </c>
      <c r="B316" s="737" t="s">
        <v>5246</v>
      </c>
      <c r="C316" s="737" t="s">
        <v>566</v>
      </c>
      <c r="D316" s="737" t="s">
        <v>3151</v>
      </c>
      <c r="E316" s="737" t="s">
        <v>5247</v>
      </c>
      <c r="F316" s="737" t="s">
        <v>5361</v>
      </c>
      <c r="G316" s="737" t="s">
        <v>2919</v>
      </c>
      <c r="H316" s="740"/>
      <c r="I316" s="740"/>
      <c r="J316" s="737"/>
      <c r="K316" s="737"/>
      <c r="L316" s="740"/>
      <c r="M316" s="740"/>
      <c r="N316" s="737"/>
      <c r="O316" s="737"/>
      <c r="P316" s="740">
        <v>0.2</v>
      </c>
      <c r="Q316" s="740">
        <v>907</v>
      </c>
      <c r="R316" s="753"/>
      <c r="S316" s="741">
        <v>4535</v>
      </c>
    </row>
    <row r="317" spans="1:19" ht="14.4" customHeight="1" x14ac:dyDescent="0.3">
      <c r="A317" s="736" t="s">
        <v>5245</v>
      </c>
      <c r="B317" s="737" t="s">
        <v>5246</v>
      </c>
      <c r="C317" s="737" t="s">
        <v>566</v>
      </c>
      <c r="D317" s="737" t="s">
        <v>3151</v>
      </c>
      <c r="E317" s="737" t="s">
        <v>5247</v>
      </c>
      <c r="F317" s="737" t="s">
        <v>5362</v>
      </c>
      <c r="G317" s="737" t="s">
        <v>2919</v>
      </c>
      <c r="H317" s="740"/>
      <c r="I317" s="740"/>
      <c r="J317" s="737"/>
      <c r="K317" s="737"/>
      <c r="L317" s="740"/>
      <c r="M317" s="740"/>
      <c r="N317" s="737"/>
      <c r="O317" s="737"/>
      <c r="P317" s="740">
        <v>0.4</v>
      </c>
      <c r="Q317" s="740">
        <v>2692.58</v>
      </c>
      <c r="R317" s="753"/>
      <c r="S317" s="741">
        <v>6731.45</v>
      </c>
    </row>
    <row r="318" spans="1:19" ht="14.4" customHeight="1" x14ac:dyDescent="0.3">
      <c r="A318" s="736" t="s">
        <v>5245</v>
      </c>
      <c r="B318" s="737" t="s">
        <v>5246</v>
      </c>
      <c r="C318" s="737" t="s">
        <v>566</v>
      </c>
      <c r="D318" s="737" t="s">
        <v>3151</v>
      </c>
      <c r="E318" s="737" t="s">
        <v>5247</v>
      </c>
      <c r="F318" s="737" t="s">
        <v>5417</v>
      </c>
      <c r="G318" s="737" t="s">
        <v>5418</v>
      </c>
      <c r="H318" s="740"/>
      <c r="I318" s="740"/>
      <c r="J318" s="737"/>
      <c r="K318" s="737"/>
      <c r="L318" s="740"/>
      <c r="M318" s="740"/>
      <c r="N318" s="737"/>
      <c r="O318" s="737"/>
      <c r="P318" s="740">
        <v>1.21</v>
      </c>
      <c r="Q318" s="740">
        <v>651.64</v>
      </c>
      <c r="R318" s="753"/>
      <c r="S318" s="741">
        <v>538.5454545454545</v>
      </c>
    </row>
    <row r="319" spans="1:19" ht="14.4" customHeight="1" x14ac:dyDescent="0.3">
      <c r="A319" s="736" t="s">
        <v>5245</v>
      </c>
      <c r="B319" s="737" t="s">
        <v>5246</v>
      </c>
      <c r="C319" s="737" t="s">
        <v>566</v>
      </c>
      <c r="D319" s="737" t="s">
        <v>3151</v>
      </c>
      <c r="E319" s="737" t="s">
        <v>5247</v>
      </c>
      <c r="F319" s="737" t="s">
        <v>5427</v>
      </c>
      <c r="G319" s="737" t="s">
        <v>3046</v>
      </c>
      <c r="H319" s="740"/>
      <c r="I319" s="740"/>
      <c r="J319" s="737"/>
      <c r="K319" s="737"/>
      <c r="L319" s="740"/>
      <c r="M319" s="740"/>
      <c r="N319" s="737"/>
      <c r="O319" s="737"/>
      <c r="P319" s="740">
        <v>6</v>
      </c>
      <c r="Q319" s="740">
        <v>10494.48</v>
      </c>
      <c r="R319" s="753"/>
      <c r="S319" s="741">
        <v>1749.08</v>
      </c>
    </row>
    <row r="320" spans="1:19" ht="14.4" customHeight="1" x14ac:dyDescent="0.3">
      <c r="A320" s="736" t="s">
        <v>5245</v>
      </c>
      <c r="B320" s="737" t="s">
        <v>5246</v>
      </c>
      <c r="C320" s="737" t="s">
        <v>566</v>
      </c>
      <c r="D320" s="737" t="s">
        <v>3151</v>
      </c>
      <c r="E320" s="737" t="s">
        <v>5247</v>
      </c>
      <c r="F320" s="737" t="s">
        <v>5428</v>
      </c>
      <c r="G320" s="737" t="s">
        <v>2988</v>
      </c>
      <c r="H320" s="740"/>
      <c r="I320" s="740"/>
      <c r="J320" s="737"/>
      <c r="K320" s="737"/>
      <c r="L320" s="740"/>
      <c r="M320" s="740"/>
      <c r="N320" s="737"/>
      <c r="O320" s="737"/>
      <c r="P320" s="740">
        <v>0.2</v>
      </c>
      <c r="Q320" s="740">
        <v>56.56</v>
      </c>
      <c r="R320" s="753"/>
      <c r="S320" s="741">
        <v>282.8</v>
      </c>
    </row>
    <row r="321" spans="1:19" ht="14.4" customHeight="1" x14ac:dyDescent="0.3">
      <c r="A321" s="736" t="s">
        <v>5245</v>
      </c>
      <c r="B321" s="737" t="s">
        <v>5246</v>
      </c>
      <c r="C321" s="737" t="s">
        <v>566</v>
      </c>
      <c r="D321" s="737" t="s">
        <v>3151</v>
      </c>
      <c r="E321" s="737" t="s">
        <v>5469</v>
      </c>
      <c r="F321" s="737" t="s">
        <v>5472</v>
      </c>
      <c r="G321" s="737" t="s">
        <v>5473</v>
      </c>
      <c r="H321" s="740"/>
      <c r="I321" s="740"/>
      <c r="J321" s="737"/>
      <c r="K321" s="737"/>
      <c r="L321" s="740"/>
      <c r="M321" s="740"/>
      <c r="N321" s="737"/>
      <c r="O321" s="737"/>
      <c r="P321" s="740">
        <v>5</v>
      </c>
      <c r="Q321" s="740">
        <v>610</v>
      </c>
      <c r="R321" s="753"/>
      <c r="S321" s="741">
        <v>122</v>
      </c>
    </row>
    <row r="322" spans="1:19" ht="14.4" customHeight="1" x14ac:dyDescent="0.3">
      <c r="A322" s="736" t="s">
        <v>5245</v>
      </c>
      <c r="B322" s="737" t="s">
        <v>5246</v>
      </c>
      <c r="C322" s="737" t="s">
        <v>566</v>
      </c>
      <c r="D322" s="737" t="s">
        <v>3151</v>
      </c>
      <c r="E322" s="737" t="s">
        <v>5469</v>
      </c>
      <c r="F322" s="737" t="s">
        <v>5478</v>
      </c>
      <c r="G322" s="737" t="s">
        <v>5479</v>
      </c>
      <c r="H322" s="740"/>
      <c r="I322" s="740"/>
      <c r="J322" s="737"/>
      <c r="K322" s="737"/>
      <c r="L322" s="740"/>
      <c r="M322" s="740"/>
      <c r="N322" s="737"/>
      <c r="O322" s="737"/>
      <c r="P322" s="740">
        <v>5</v>
      </c>
      <c r="Q322" s="740">
        <v>185</v>
      </c>
      <c r="R322" s="753"/>
      <c r="S322" s="741">
        <v>37</v>
      </c>
    </row>
    <row r="323" spans="1:19" ht="14.4" customHeight="1" x14ac:dyDescent="0.3">
      <c r="A323" s="736" t="s">
        <v>5245</v>
      </c>
      <c r="B323" s="737" t="s">
        <v>5246</v>
      </c>
      <c r="C323" s="737" t="s">
        <v>566</v>
      </c>
      <c r="D323" s="737" t="s">
        <v>3151</v>
      </c>
      <c r="E323" s="737" t="s">
        <v>5469</v>
      </c>
      <c r="F323" s="737" t="s">
        <v>5482</v>
      </c>
      <c r="G323" s="737" t="s">
        <v>5483</v>
      </c>
      <c r="H323" s="740"/>
      <c r="I323" s="740"/>
      <c r="J323" s="737"/>
      <c r="K323" s="737"/>
      <c r="L323" s="740"/>
      <c r="M323" s="740"/>
      <c r="N323" s="737"/>
      <c r="O323" s="737"/>
      <c r="P323" s="740">
        <v>46</v>
      </c>
      <c r="Q323" s="740">
        <v>8142</v>
      </c>
      <c r="R323" s="753"/>
      <c r="S323" s="741">
        <v>177</v>
      </c>
    </row>
    <row r="324" spans="1:19" ht="14.4" customHeight="1" x14ac:dyDescent="0.3">
      <c r="A324" s="736" t="s">
        <v>5245</v>
      </c>
      <c r="B324" s="737" t="s">
        <v>5246</v>
      </c>
      <c r="C324" s="737" t="s">
        <v>566</v>
      </c>
      <c r="D324" s="737" t="s">
        <v>3151</v>
      </c>
      <c r="E324" s="737" t="s">
        <v>5469</v>
      </c>
      <c r="F324" s="737" t="s">
        <v>5486</v>
      </c>
      <c r="G324" s="737" t="s">
        <v>5487</v>
      </c>
      <c r="H324" s="740"/>
      <c r="I324" s="740"/>
      <c r="J324" s="737"/>
      <c r="K324" s="737"/>
      <c r="L324" s="740"/>
      <c r="M324" s="740"/>
      <c r="N324" s="737"/>
      <c r="O324" s="737"/>
      <c r="P324" s="740">
        <v>3</v>
      </c>
      <c r="Q324" s="740">
        <v>729</v>
      </c>
      <c r="R324" s="753"/>
      <c r="S324" s="741">
        <v>243</v>
      </c>
    </row>
    <row r="325" spans="1:19" ht="14.4" customHeight="1" x14ac:dyDescent="0.3">
      <c r="A325" s="736" t="s">
        <v>5245</v>
      </c>
      <c r="B325" s="737" t="s">
        <v>5246</v>
      </c>
      <c r="C325" s="737" t="s">
        <v>566</v>
      </c>
      <c r="D325" s="737" t="s">
        <v>3151</v>
      </c>
      <c r="E325" s="737" t="s">
        <v>5469</v>
      </c>
      <c r="F325" s="737" t="s">
        <v>5488</v>
      </c>
      <c r="G325" s="737" t="s">
        <v>5489</v>
      </c>
      <c r="H325" s="740"/>
      <c r="I325" s="740"/>
      <c r="J325" s="737"/>
      <c r="K325" s="737"/>
      <c r="L325" s="740"/>
      <c r="M325" s="740"/>
      <c r="N325" s="737"/>
      <c r="O325" s="737"/>
      <c r="P325" s="740">
        <v>49</v>
      </c>
      <c r="Q325" s="740">
        <v>1633.33</v>
      </c>
      <c r="R325" s="753"/>
      <c r="S325" s="741">
        <v>33.333265306122449</v>
      </c>
    </row>
    <row r="326" spans="1:19" ht="14.4" customHeight="1" x14ac:dyDescent="0.3">
      <c r="A326" s="736" t="s">
        <v>5245</v>
      </c>
      <c r="B326" s="737" t="s">
        <v>5246</v>
      </c>
      <c r="C326" s="737" t="s">
        <v>566</v>
      </c>
      <c r="D326" s="737" t="s">
        <v>3151</v>
      </c>
      <c r="E326" s="737" t="s">
        <v>5469</v>
      </c>
      <c r="F326" s="737" t="s">
        <v>5490</v>
      </c>
      <c r="G326" s="737" t="s">
        <v>5491</v>
      </c>
      <c r="H326" s="740"/>
      <c r="I326" s="740"/>
      <c r="J326" s="737"/>
      <c r="K326" s="737"/>
      <c r="L326" s="740"/>
      <c r="M326" s="740"/>
      <c r="N326" s="737"/>
      <c r="O326" s="737"/>
      <c r="P326" s="740">
        <v>36</v>
      </c>
      <c r="Q326" s="740">
        <v>1332</v>
      </c>
      <c r="R326" s="753"/>
      <c r="S326" s="741">
        <v>37</v>
      </c>
    </row>
    <row r="327" spans="1:19" ht="14.4" customHeight="1" x14ac:dyDescent="0.3">
      <c r="A327" s="736" t="s">
        <v>5245</v>
      </c>
      <c r="B327" s="737" t="s">
        <v>5246</v>
      </c>
      <c r="C327" s="737" t="s">
        <v>566</v>
      </c>
      <c r="D327" s="737" t="s">
        <v>3151</v>
      </c>
      <c r="E327" s="737" t="s">
        <v>5469</v>
      </c>
      <c r="F327" s="737" t="s">
        <v>5494</v>
      </c>
      <c r="G327" s="737" t="s">
        <v>5495</v>
      </c>
      <c r="H327" s="740"/>
      <c r="I327" s="740"/>
      <c r="J327" s="737"/>
      <c r="K327" s="737"/>
      <c r="L327" s="740"/>
      <c r="M327" s="740"/>
      <c r="N327" s="737"/>
      <c r="O327" s="737"/>
      <c r="P327" s="740">
        <v>3</v>
      </c>
      <c r="Q327" s="740">
        <v>96</v>
      </c>
      <c r="R327" s="753"/>
      <c r="S327" s="741">
        <v>32</v>
      </c>
    </row>
    <row r="328" spans="1:19" ht="14.4" customHeight="1" x14ac:dyDescent="0.3">
      <c r="A328" s="736" t="s">
        <v>5245</v>
      </c>
      <c r="B328" s="737" t="s">
        <v>5246</v>
      </c>
      <c r="C328" s="737" t="s">
        <v>566</v>
      </c>
      <c r="D328" s="737" t="s">
        <v>3151</v>
      </c>
      <c r="E328" s="737" t="s">
        <v>5469</v>
      </c>
      <c r="F328" s="737" t="s">
        <v>5498</v>
      </c>
      <c r="G328" s="737" t="s">
        <v>5499</v>
      </c>
      <c r="H328" s="740"/>
      <c r="I328" s="740"/>
      <c r="J328" s="737"/>
      <c r="K328" s="737"/>
      <c r="L328" s="740"/>
      <c r="M328" s="740"/>
      <c r="N328" s="737"/>
      <c r="O328" s="737"/>
      <c r="P328" s="740">
        <v>10</v>
      </c>
      <c r="Q328" s="740">
        <v>1320</v>
      </c>
      <c r="R328" s="753"/>
      <c r="S328" s="741">
        <v>132</v>
      </c>
    </row>
    <row r="329" spans="1:19" ht="14.4" customHeight="1" x14ac:dyDescent="0.3">
      <c r="A329" s="736" t="s">
        <v>5245</v>
      </c>
      <c r="B329" s="737" t="s">
        <v>5246</v>
      </c>
      <c r="C329" s="737" t="s">
        <v>566</v>
      </c>
      <c r="D329" s="737" t="s">
        <v>3151</v>
      </c>
      <c r="E329" s="737" t="s">
        <v>5469</v>
      </c>
      <c r="F329" s="737" t="s">
        <v>5501</v>
      </c>
      <c r="G329" s="737" t="s">
        <v>5502</v>
      </c>
      <c r="H329" s="740"/>
      <c r="I329" s="740"/>
      <c r="J329" s="737"/>
      <c r="K329" s="737"/>
      <c r="L329" s="740"/>
      <c r="M329" s="740"/>
      <c r="N329" s="737"/>
      <c r="O329" s="737"/>
      <c r="P329" s="740">
        <v>2</v>
      </c>
      <c r="Q329" s="740">
        <v>710</v>
      </c>
      <c r="R329" s="753"/>
      <c r="S329" s="741">
        <v>355</v>
      </c>
    </row>
    <row r="330" spans="1:19" ht="14.4" customHeight="1" x14ac:dyDescent="0.3">
      <c r="A330" s="736" t="s">
        <v>5245</v>
      </c>
      <c r="B330" s="737" t="s">
        <v>5246</v>
      </c>
      <c r="C330" s="737" t="s">
        <v>566</v>
      </c>
      <c r="D330" s="737" t="s">
        <v>3151</v>
      </c>
      <c r="E330" s="737" t="s">
        <v>5469</v>
      </c>
      <c r="F330" s="737" t="s">
        <v>5503</v>
      </c>
      <c r="G330" s="737" t="s">
        <v>5504</v>
      </c>
      <c r="H330" s="740"/>
      <c r="I330" s="740"/>
      <c r="J330" s="737"/>
      <c r="K330" s="737"/>
      <c r="L330" s="740"/>
      <c r="M330" s="740"/>
      <c r="N330" s="737"/>
      <c r="O330" s="737"/>
      <c r="P330" s="740">
        <v>3</v>
      </c>
      <c r="Q330" s="740">
        <v>177</v>
      </c>
      <c r="R330" s="753"/>
      <c r="S330" s="741">
        <v>59</v>
      </c>
    </row>
    <row r="331" spans="1:19" ht="14.4" customHeight="1" x14ac:dyDescent="0.3">
      <c r="A331" s="736" t="s">
        <v>5245</v>
      </c>
      <c r="B331" s="737" t="s">
        <v>5246</v>
      </c>
      <c r="C331" s="737" t="s">
        <v>566</v>
      </c>
      <c r="D331" s="737" t="s">
        <v>3151</v>
      </c>
      <c r="E331" s="737" t="s">
        <v>5469</v>
      </c>
      <c r="F331" s="737" t="s">
        <v>5505</v>
      </c>
      <c r="G331" s="737" t="s">
        <v>5506</v>
      </c>
      <c r="H331" s="740"/>
      <c r="I331" s="740"/>
      <c r="J331" s="737"/>
      <c r="K331" s="737"/>
      <c r="L331" s="740"/>
      <c r="M331" s="740"/>
      <c r="N331" s="737"/>
      <c r="O331" s="737"/>
      <c r="P331" s="740">
        <v>1</v>
      </c>
      <c r="Q331" s="740">
        <v>701</v>
      </c>
      <c r="R331" s="753"/>
      <c r="S331" s="741">
        <v>701</v>
      </c>
    </row>
    <row r="332" spans="1:19" ht="14.4" customHeight="1" x14ac:dyDescent="0.3">
      <c r="A332" s="736" t="s">
        <v>5245</v>
      </c>
      <c r="B332" s="737" t="s">
        <v>5246</v>
      </c>
      <c r="C332" s="737" t="s">
        <v>566</v>
      </c>
      <c r="D332" s="737" t="s">
        <v>5238</v>
      </c>
      <c r="E332" s="737" t="s">
        <v>5469</v>
      </c>
      <c r="F332" s="737" t="s">
        <v>5478</v>
      </c>
      <c r="G332" s="737" t="s">
        <v>5479</v>
      </c>
      <c r="H332" s="740">
        <v>1</v>
      </c>
      <c r="I332" s="740">
        <v>35</v>
      </c>
      <c r="J332" s="737">
        <v>0.15765765765765766</v>
      </c>
      <c r="K332" s="737">
        <v>35</v>
      </c>
      <c r="L332" s="740">
        <v>6</v>
      </c>
      <c r="M332" s="740">
        <v>222</v>
      </c>
      <c r="N332" s="737">
        <v>1</v>
      </c>
      <c r="O332" s="737">
        <v>37</v>
      </c>
      <c r="P332" s="740">
        <v>3</v>
      </c>
      <c r="Q332" s="740">
        <v>111</v>
      </c>
      <c r="R332" s="753">
        <v>0.5</v>
      </c>
      <c r="S332" s="741">
        <v>37</v>
      </c>
    </row>
    <row r="333" spans="1:19" ht="14.4" customHeight="1" x14ac:dyDescent="0.3">
      <c r="A333" s="736" t="s">
        <v>5245</v>
      </c>
      <c r="B333" s="737" t="s">
        <v>5246</v>
      </c>
      <c r="C333" s="737" t="s">
        <v>566</v>
      </c>
      <c r="D333" s="737" t="s">
        <v>3154</v>
      </c>
      <c r="E333" s="737" t="s">
        <v>5247</v>
      </c>
      <c r="F333" s="737" t="s">
        <v>5283</v>
      </c>
      <c r="G333" s="737" t="s">
        <v>2298</v>
      </c>
      <c r="H333" s="740"/>
      <c r="I333" s="740"/>
      <c r="J333" s="737"/>
      <c r="K333" s="737"/>
      <c r="L333" s="740">
        <v>1</v>
      </c>
      <c r="M333" s="740">
        <v>23453.03</v>
      </c>
      <c r="N333" s="737">
        <v>1</v>
      </c>
      <c r="O333" s="737">
        <v>23453.03</v>
      </c>
      <c r="P333" s="740"/>
      <c r="Q333" s="740"/>
      <c r="R333" s="753"/>
      <c r="S333" s="741"/>
    </row>
    <row r="334" spans="1:19" ht="14.4" customHeight="1" x14ac:dyDescent="0.3">
      <c r="A334" s="736" t="s">
        <v>5245</v>
      </c>
      <c r="B334" s="737" t="s">
        <v>5246</v>
      </c>
      <c r="C334" s="737" t="s">
        <v>566</v>
      </c>
      <c r="D334" s="737" t="s">
        <v>3154</v>
      </c>
      <c r="E334" s="737" t="s">
        <v>5247</v>
      </c>
      <c r="F334" s="737" t="s">
        <v>5308</v>
      </c>
      <c r="G334" s="737" t="s">
        <v>5309</v>
      </c>
      <c r="H334" s="740"/>
      <c r="I334" s="740"/>
      <c r="J334" s="737"/>
      <c r="K334" s="737"/>
      <c r="L334" s="740"/>
      <c r="M334" s="740"/>
      <c r="N334" s="737"/>
      <c r="O334" s="737"/>
      <c r="P334" s="740">
        <v>0.1</v>
      </c>
      <c r="Q334" s="740">
        <v>11.73</v>
      </c>
      <c r="R334" s="753"/>
      <c r="S334" s="741">
        <v>117.3</v>
      </c>
    </row>
    <row r="335" spans="1:19" ht="14.4" customHeight="1" x14ac:dyDescent="0.3">
      <c r="A335" s="736" t="s">
        <v>5245</v>
      </c>
      <c r="B335" s="737" t="s">
        <v>5246</v>
      </c>
      <c r="C335" s="737" t="s">
        <v>566</v>
      </c>
      <c r="D335" s="737" t="s">
        <v>3154</v>
      </c>
      <c r="E335" s="737" t="s">
        <v>5247</v>
      </c>
      <c r="F335" s="737" t="s">
        <v>5361</v>
      </c>
      <c r="G335" s="737" t="s">
        <v>2919</v>
      </c>
      <c r="H335" s="740"/>
      <c r="I335" s="740"/>
      <c r="J335" s="737"/>
      <c r="K335" s="737"/>
      <c r="L335" s="740"/>
      <c r="M335" s="740"/>
      <c r="N335" s="737"/>
      <c r="O335" s="737"/>
      <c r="P335" s="740">
        <v>0.6</v>
      </c>
      <c r="Q335" s="740">
        <v>2721</v>
      </c>
      <c r="R335" s="753"/>
      <c r="S335" s="741">
        <v>4535</v>
      </c>
    </row>
    <row r="336" spans="1:19" ht="14.4" customHeight="1" x14ac:dyDescent="0.3">
      <c r="A336" s="736" t="s">
        <v>5245</v>
      </c>
      <c r="B336" s="737" t="s">
        <v>5246</v>
      </c>
      <c r="C336" s="737" t="s">
        <v>566</v>
      </c>
      <c r="D336" s="737" t="s">
        <v>3154</v>
      </c>
      <c r="E336" s="737" t="s">
        <v>5247</v>
      </c>
      <c r="F336" s="737" t="s">
        <v>5362</v>
      </c>
      <c r="G336" s="737" t="s">
        <v>2919</v>
      </c>
      <c r="H336" s="740">
        <v>0.2</v>
      </c>
      <c r="I336" s="740">
        <v>1703.24</v>
      </c>
      <c r="J336" s="737">
        <v>0.63256802026309344</v>
      </c>
      <c r="K336" s="737">
        <v>8516.1999999999989</v>
      </c>
      <c r="L336" s="740">
        <v>0.4</v>
      </c>
      <c r="M336" s="740">
        <v>2692.58</v>
      </c>
      <c r="N336" s="737">
        <v>1</v>
      </c>
      <c r="O336" s="737">
        <v>6731.45</v>
      </c>
      <c r="P336" s="740">
        <v>0.2</v>
      </c>
      <c r="Q336" s="740">
        <v>1346.29</v>
      </c>
      <c r="R336" s="753">
        <v>0.5</v>
      </c>
      <c r="S336" s="741">
        <v>6731.45</v>
      </c>
    </row>
    <row r="337" spans="1:19" ht="14.4" customHeight="1" x14ac:dyDescent="0.3">
      <c r="A337" s="736" t="s">
        <v>5245</v>
      </c>
      <c r="B337" s="737" t="s">
        <v>5246</v>
      </c>
      <c r="C337" s="737" t="s">
        <v>566</v>
      </c>
      <c r="D337" s="737" t="s">
        <v>3154</v>
      </c>
      <c r="E337" s="737" t="s">
        <v>5469</v>
      </c>
      <c r="F337" s="737" t="s">
        <v>5478</v>
      </c>
      <c r="G337" s="737" t="s">
        <v>5479</v>
      </c>
      <c r="H337" s="740">
        <v>1</v>
      </c>
      <c r="I337" s="740">
        <v>35</v>
      </c>
      <c r="J337" s="737">
        <v>0.31531531531531531</v>
      </c>
      <c r="K337" s="737">
        <v>35</v>
      </c>
      <c r="L337" s="740">
        <v>3</v>
      </c>
      <c r="M337" s="740">
        <v>111</v>
      </c>
      <c r="N337" s="737">
        <v>1</v>
      </c>
      <c r="O337" s="737">
        <v>37</v>
      </c>
      <c r="P337" s="740">
        <v>5</v>
      </c>
      <c r="Q337" s="740">
        <v>185</v>
      </c>
      <c r="R337" s="753">
        <v>1.6666666666666667</v>
      </c>
      <c r="S337" s="741">
        <v>37</v>
      </c>
    </row>
    <row r="338" spans="1:19" ht="14.4" customHeight="1" x14ac:dyDescent="0.3">
      <c r="A338" s="736" t="s">
        <v>5245</v>
      </c>
      <c r="B338" s="737" t="s">
        <v>5246</v>
      </c>
      <c r="C338" s="737" t="s">
        <v>566</v>
      </c>
      <c r="D338" s="737" t="s">
        <v>3154</v>
      </c>
      <c r="E338" s="737" t="s">
        <v>5469</v>
      </c>
      <c r="F338" s="737" t="s">
        <v>5490</v>
      </c>
      <c r="G338" s="737" t="s">
        <v>5491</v>
      </c>
      <c r="H338" s="740">
        <v>1</v>
      </c>
      <c r="I338" s="740">
        <v>36</v>
      </c>
      <c r="J338" s="737"/>
      <c r="K338" s="737">
        <v>36</v>
      </c>
      <c r="L338" s="740"/>
      <c r="M338" s="740"/>
      <c r="N338" s="737"/>
      <c r="O338" s="737"/>
      <c r="P338" s="740"/>
      <c r="Q338" s="740"/>
      <c r="R338" s="753"/>
      <c r="S338" s="741"/>
    </row>
    <row r="339" spans="1:19" ht="14.4" customHeight="1" x14ac:dyDescent="0.3">
      <c r="A339" s="736" t="s">
        <v>5245</v>
      </c>
      <c r="B339" s="737" t="s">
        <v>5246</v>
      </c>
      <c r="C339" s="737" t="s">
        <v>566</v>
      </c>
      <c r="D339" s="737" t="s">
        <v>3154</v>
      </c>
      <c r="E339" s="737" t="s">
        <v>5469</v>
      </c>
      <c r="F339" s="737" t="s">
        <v>5494</v>
      </c>
      <c r="G339" s="737" t="s">
        <v>5495</v>
      </c>
      <c r="H339" s="740">
        <v>1</v>
      </c>
      <c r="I339" s="740">
        <v>31</v>
      </c>
      <c r="J339" s="737">
        <v>0.32291666666666669</v>
      </c>
      <c r="K339" s="737">
        <v>31</v>
      </c>
      <c r="L339" s="740">
        <v>3</v>
      </c>
      <c r="M339" s="740">
        <v>96</v>
      </c>
      <c r="N339" s="737">
        <v>1</v>
      </c>
      <c r="O339" s="737">
        <v>32</v>
      </c>
      <c r="P339" s="740">
        <v>6</v>
      </c>
      <c r="Q339" s="740">
        <v>192</v>
      </c>
      <c r="R339" s="753">
        <v>2</v>
      </c>
      <c r="S339" s="741">
        <v>32</v>
      </c>
    </row>
    <row r="340" spans="1:19" ht="14.4" customHeight="1" x14ac:dyDescent="0.3">
      <c r="A340" s="736" t="s">
        <v>5245</v>
      </c>
      <c r="B340" s="737" t="s">
        <v>5246</v>
      </c>
      <c r="C340" s="737" t="s">
        <v>566</v>
      </c>
      <c r="D340" s="737" t="s">
        <v>3154</v>
      </c>
      <c r="E340" s="737" t="s">
        <v>5469</v>
      </c>
      <c r="F340" s="737" t="s">
        <v>5501</v>
      </c>
      <c r="G340" s="737" t="s">
        <v>5502</v>
      </c>
      <c r="H340" s="740">
        <v>1</v>
      </c>
      <c r="I340" s="740">
        <v>331</v>
      </c>
      <c r="J340" s="737"/>
      <c r="K340" s="737">
        <v>331</v>
      </c>
      <c r="L340" s="740"/>
      <c r="M340" s="740"/>
      <c r="N340" s="737"/>
      <c r="O340" s="737"/>
      <c r="P340" s="740"/>
      <c r="Q340" s="740"/>
      <c r="R340" s="753"/>
      <c r="S340" s="741"/>
    </row>
    <row r="341" spans="1:19" ht="14.4" customHeight="1" x14ac:dyDescent="0.3">
      <c r="A341" s="736" t="s">
        <v>5245</v>
      </c>
      <c r="B341" s="737" t="s">
        <v>5246</v>
      </c>
      <c r="C341" s="737" t="s">
        <v>566</v>
      </c>
      <c r="D341" s="737" t="s">
        <v>3154</v>
      </c>
      <c r="E341" s="737" t="s">
        <v>5469</v>
      </c>
      <c r="F341" s="737" t="s">
        <v>5503</v>
      </c>
      <c r="G341" s="737" t="s">
        <v>5504</v>
      </c>
      <c r="H341" s="740"/>
      <c r="I341" s="740"/>
      <c r="J341" s="737"/>
      <c r="K341" s="737"/>
      <c r="L341" s="740"/>
      <c r="M341" s="740"/>
      <c r="N341" s="737"/>
      <c r="O341" s="737"/>
      <c r="P341" s="740">
        <v>1</v>
      </c>
      <c r="Q341" s="740">
        <v>59</v>
      </c>
      <c r="R341" s="753"/>
      <c r="S341" s="741">
        <v>59</v>
      </c>
    </row>
    <row r="342" spans="1:19" ht="14.4" customHeight="1" x14ac:dyDescent="0.3">
      <c r="A342" s="736" t="s">
        <v>5245</v>
      </c>
      <c r="B342" s="737" t="s">
        <v>5246</v>
      </c>
      <c r="C342" s="737" t="s">
        <v>566</v>
      </c>
      <c r="D342" s="737" t="s">
        <v>3155</v>
      </c>
      <c r="E342" s="737" t="s">
        <v>5247</v>
      </c>
      <c r="F342" s="737" t="s">
        <v>5248</v>
      </c>
      <c r="G342" s="737" t="s">
        <v>5249</v>
      </c>
      <c r="H342" s="740">
        <v>5.1999999999999993</v>
      </c>
      <c r="I342" s="740">
        <v>281.34000000000003</v>
      </c>
      <c r="J342" s="737">
        <v>0.81248736535073796</v>
      </c>
      <c r="K342" s="737">
        <v>54.10384615384617</v>
      </c>
      <c r="L342" s="740">
        <v>6.4</v>
      </c>
      <c r="M342" s="740">
        <v>346.27</v>
      </c>
      <c r="N342" s="737">
        <v>1</v>
      </c>
      <c r="O342" s="737">
        <v>54.104687499999997</v>
      </c>
      <c r="P342" s="740">
        <v>3.4</v>
      </c>
      <c r="Q342" s="740">
        <v>183.94</v>
      </c>
      <c r="R342" s="753">
        <v>0.53120397377768791</v>
      </c>
      <c r="S342" s="741">
        <v>54.1</v>
      </c>
    </row>
    <row r="343" spans="1:19" ht="14.4" customHeight="1" x14ac:dyDescent="0.3">
      <c r="A343" s="736" t="s">
        <v>5245</v>
      </c>
      <c r="B343" s="737" t="s">
        <v>5246</v>
      </c>
      <c r="C343" s="737" t="s">
        <v>566</v>
      </c>
      <c r="D343" s="737" t="s">
        <v>3155</v>
      </c>
      <c r="E343" s="737" t="s">
        <v>5247</v>
      </c>
      <c r="F343" s="737" t="s">
        <v>5250</v>
      </c>
      <c r="G343" s="737" t="s">
        <v>5251</v>
      </c>
      <c r="H343" s="740">
        <v>5.3999999999999995</v>
      </c>
      <c r="I343" s="740">
        <v>584.61</v>
      </c>
      <c r="J343" s="737">
        <v>3.8570297552286075</v>
      </c>
      <c r="K343" s="737">
        <v>108.26111111111112</v>
      </c>
      <c r="L343" s="740">
        <v>1.4</v>
      </c>
      <c r="M343" s="740">
        <v>151.57</v>
      </c>
      <c r="N343" s="737">
        <v>1</v>
      </c>
      <c r="O343" s="737">
        <v>108.26428571428572</v>
      </c>
      <c r="P343" s="740">
        <v>2</v>
      </c>
      <c r="Q343" s="740">
        <v>216.52999999999997</v>
      </c>
      <c r="R343" s="753">
        <v>1.4285808537309492</v>
      </c>
      <c r="S343" s="741">
        <v>108.26499999999999</v>
      </c>
    </row>
    <row r="344" spans="1:19" ht="14.4" customHeight="1" x14ac:dyDescent="0.3">
      <c r="A344" s="736" t="s">
        <v>5245</v>
      </c>
      <c r="B344" s="737" t="s">
        <v>5246</v>
      </c>
      <c r="C344" s="737" t="s">
        <v>566</v>
      </c>
      <c r="D344" s="737" t="s">
        <v>3155</v>
      </c>
      <c r="E344" s="737" t="s">
        <v>5247</v>
      </c>
      <c r="F344" s="737" t="s">
        <v>5252</v>
      </c>
      <c r="G344" s="737" t="s">
        <v>5253</v>
      </c>
      <c r="H344" s="740"/>
      <c r="I344" s="740"/>
      <c r="J344" s="737"/>
      <c r="K344" s="737"/>
      <c r="L344" s="740">
        <v>0.3</v>
      </c>
      <c r="M344" s="740">
        <v>45.3</v>
      </c>
      <c r="N344" s="737">
        <v>1</v>
      </c>
      <c r="O344" s="737">
        <v>151</v>
      </c>
      <c r="P344" s="740">
        <v>0.30000000000000004</v>
      </c>
      <c r="Q344" s="740">
        <v>45.3</v>
      </c>
      <c r="R344" s="753">
        <v>1</v>
      </c>
      <c r="S344" s="741">
        <v>150.99999999999997</v>
      </c>
    </row>
    <row r="345" spans="1:19" ht="14.4" customHeight="1" x14ac:dyDescent="0.3">
      <c r="A345" s="736" t="s">
        <v>5245</v>
      </c>
      <c r="B345" s="737" t="s">
        <v>5246</v>
      </c>
      <c r="C345" s="737" t="s">
        <v>566</v>
      </c>
      <c r="D345" s="737" t="s">
        <v>3155</v>
      </c>
      <c r="E345" s="737" t="s">
        <v>5247</v>
      </c>
      <c r="F345" s="737" t="s">
        <v>5255</v>
      </c>
      <c r="G345" s="737" t="s">
        <v>5256</v>
      </c>
      <c r="H345" s="740"/>
      <c r="I345" s="740"/>
      <c r="J345" s="737"/>
      <c r="K345" s="737"/>
      <c r="L345" s="740">
        <v>1.2</v>
      </c>
      <c r="M345" s="740">
        <v>15.44</v>
      </c>
      <c r="N345" s="737">
        <v>1</v>
      </c>
      <c r="O345" s="737">
        <v>12.866666666666667</v>
      </c>
      <c r="P345" s="740">
        <v>1.4</v>
      </c>
      <c r="Q345" s="740">
        <v>18.009999999999998</v>
      </c>
      <c r="R345" s="753">
        <v>1.1664507772020725</v>
      </c>
      <c r="S345" s="741">
        <v>12.864285714285714</v>
      </c>
    </row>
    <row r="346" spans="1:19" ht="14.4" customHeight="1" x14ac:dyDescent="0.3">
      <c r="A346" s="736" t="s">
        <v>5245</v>
      </c>
      <c r="B346" s="737" t="s">
        <v>5246</v>
      </c>
      <c r="C346" s="737" t="s">
        <v>566</v>
      </c>
      <c r="D346" s="737" t="s">
        <v>3155</v>
      </c>
      <c r="E346" s="737" t="s">
        <v>5247</v>
      </c>
      <c r="F346" s="737" t="s">
        <v>5257</v>
      </c>
      <c r="G346" s="737" t="s">
        <v>5258</v>
      </c>
      <c r="H346" s="740">
        <v>7.7</v>
      </c>
      <c r="I346" s="740">
        <v>1453.05</v>
      </c>
      <c r="J346" s="737">
        <v>0.64169316375198737</v>
      </c>
      <c r="K346" s="737">
        <v>188.70779220779221</v>
      </c>
      <c r="L346" s="740">
        <v>12.000000000000002</v>
      </c>
      <c r="M346" s="740">
        <v>2264.3999999999996</v>
      </c>
      <c r="N346" s="737">
        <v>1</v>
      </c>
      <c r="O346" s="737">
        <v>188.69999999999993</v>
      </c>
      <c r="P346" s="740">
        <v>11.4</v>
      </c>
      <c r="Q346" s="740">
        <v>2341.5700000000002</v>
      </c>
      <c r="R346" s="753">
        <v>1.0340796679031976</v>
      </c>
      <c r="S346" s="741">
        <v>205.40087719298248</v>
      </c>
    </row>
    <row r="347" spans="1:19" ht="14.4" customHeight="1" x14ac:dyDescent="0.3">
      <c r="A347" s="736" t="s">
        <v>5245</v>
      </c>
      <c r="B347" s="737" t="s">
        <v>5246</v>
      </c>
      <c r="C347" s="737" t="s">
        <v>566</v>
      </c>
      <c r="D347" s="737" t="s">
        <v>3155</v>
      </c>
      <c r="E347" s="737" t="s">
        <v>5247</v>
      </c>
      <c r="F347" s="737" t="s">
        <v>5263</v>
      </c>
      <c r="G347" s="737" t="s">
        <v>1315</v>
      </c>
      <c r="H347" s="740"/>
      <c r="I347" s="740"/>
      <c r="J347" s="737"/>
      <c r="K347" s="737"/>
      <c r="L347" s="740"/>
      <c r="M347" s="740"/>
      <c r="N347" s="737"/>
      <c r="O347" s="737"/>
      <c r="P347" s="740">
        <v>29.46</v>
      </c>
      <c r="Q347" s="740">
        <v>10776.35</v>
      </c>
      <c r="R347" s="753"/>
      <c r="S347" s="741">
        <v>365.79599456890702</v>
      </c>
    </row>
    <row r="348" spans="1:19" ht="14.4" customHeight="1" x14ac:dyDescent="0.3">
      <c r="A348" s="736" t="s">
        <v>5245</v>
      </c>
      <c r="B348" s="737" t="s">
        <v>5246</v>
      </c>
      <c r="C348" s="737" t="s">
        <v>566</v>
      </c>
      <c r="D348" s="737" t="s">
        <v>3155</v>
      </c>
      <c r="E348" s="737" t="s">
        <v>5247</v>
      </c>
      <c r="F348" s="737" t="s">
        <v>5266</v>
      </c>
      <c r="G348" s="737" t="s">
        <v>3074</v>
      </c>
      <c r="H348" s="740"/>
      <c r="I348" s="740"/>
      <c r="J348" s="737"/>
      <c r="K348" s="737"/>
      <c r="L348" s="740">
        <v>3</v>
      </c>
      <c r="M348" s="740">
        <v>85872.3</v>
      </c>
      <c r="N348" s="737">
        <v>1</v>
      </c>
      <c r="O348" s="737">
        <v>28624.100000000002</v>
      </c>
      <c r="P348" s="740">
        <v>5</v>
      </c>
      <c r="Q348" s="740">
        <v>143120.5</v>
      </c>
      <c r="R348" s="753">
        <v>1.6666666666666665</v>
      </c>
      <c r="S348" s="741">
        <v>28624.1</v>
      </c>
    </row>
    <row r="349" spans="1:19" ht="14.4" customHeight="1" x14ac:dyDescent="0.3">
      <c r="A349" s="736" t="s">
        <v>5245</v>
      </c>
      <c r="B349" s="737" t="s">
        <v>5246</v>
      </c>
      <c r="C349" s="737" t="s">
        <v>566</v>
      </c>
      <c r="D349" s="737" t="s">
        <v>3155</v>
      </c>
      <c r="E349" s="737" t="s">
        <v>5247</v>
      </c>
      <c r="F349" s="737" t="s">
        <v>5270</v>
      </c>
      <c r="G349" s="737" t="s">
        <v>3090</v>
      </c>
      <c r="H349" s="740">
        <v>10.29</v>
      </c>
      <c r="I349" s="740">
        <v>153696.32000000001</v>
      </c>
      <c r="J349" s="737">
        <v>0.26887894197644191</v>
      </c>
      <c r="K349" s="737">
        <v>14936.474246841595</v>
      </c>
      <c r="L349" s="740">
        <v>38.269999999999996</v>
      </c>
      <c r="M349" s="740">
        <v>571619.03</v>
      </c>
      <c r="N349" s="737">
        <v>1</v>
      </c>
      <c r="O349" s="737">
        <v>14936.478442644371</v>
      </c>
      <c r="P349" s="740">
        <v>25.8</v>
      </c>
      <c r="Q349" s="740">
        <v>365106.93000000005</v>
      </c>
      <c r="R349" s="753">
        <v>0.63872423911429266</v>
      </c>
      <c r="S349" s="741">
        <v>14151.431395348838</v>
      </c>
    </row>
    <row r="350" spans="1:19" ht="14.4" customHeight="1" x14ac:dyDescent="0.3">
      <c r="A350" s="736" t="s">
        <v>5245</v>
      </c>
      <c r="B350" s="737" t="s">
        <v>5246</v>
      </c>
      <c r="C350" s="737" t="s">
        <v>566</v>
      </c>
      <c r="D350" s="737" t="s">
        <v>3155</v>
      </c>
      <c r="E350" s="737" t="s">
        <v>5247</v>
      </c>
      <c r="F350" s="737" t="s">
        <v>5273</v>
      </c>
      <c r="G350" s="737" t="s">
        <v>5272</v>
      </c>
      <c r="H350" s="740">
        <v>3</v>
      </c>
      <c r="I350" s="740">
        <v>193473.66</v>
      </c>
      <c r="J350" s="737"/>
      <c r="K350" s="737">
        <v>64491.22</v>
      </c>
      <c r="L350" s="740"/>
      <c r="M350" s="740"/>
      <c r="N350" s="737"/>
      <c r="O350" s="737"/>
      <c r="P350" s="740"/>
      <c r="Q350" s="740"/>
      <c r="R350" s="753"/>
      <c r="S350" s="741"/>
    </row>
    <row r="351" spans="1:19" ht="14.4" customHeight="1" x14ac:dyDescent="0.3">
      <c r="A351" s="736" t="s">
        <v>5245</v>
      </c>
      <c r="B351" s="737" t="s">
        <v>5246</v>
      </c>
      <c r="C351" s="737" t="s">
        <v>566</v>
      </c>
      <c r="D351" s="737" t="s">
        <v>3155</v>
      </c>
      <c r="E351" s="737" t="s">
        <v>5247</v>
      </c>
      <c r="F351" s="737" t="s">
        <v>5274</v>
      </c>
      <c r="G351" s="737" t="s">
        <v>5272</v>
      </c>
      <c r="H351" s="740"/>
      <c r="I351" s="740"/>
      <c r="J351" s="737"/>
      <c r="K351" s="737"/>
      <c r="L351" s="740"/>
      <c r="M351" s="740"/>
      <c r="N351" s="737"/>
      <c r="O351" s="737"/>
      <c r="P351" s="740">
        <v>1</v>
      </c>
      <c r="Q351" s="740">
        <v>111446.53</v>
      </c>
      <c r="R351" s="753"/>
      <c r="S351" s="741">
        <v>111446.53</v>
      </c>
    </row>
    <row r="352" spans="1:19" ht="14.4" customHeight="1" x14ac:dyDescent="0.3">
      <c r="A352" s="736" t="s">
        <v>5245</v>
      </c>
      <c r="B352" s="737" t="s">
        <v>5246</v>
      </c>
      <c r="C352" s="737" t="s">
        <v>566</v>
      </c>
      <c r="D352" s="737" t="s">
        <v>3155</v>
      </c>
      <c r="E352" s="737" t="s">
        <v>5247</v>
      </c>
      <c r="F352" s="737" t="s">
        <v>5277</v>
      </c>
      <c r="G352" s="737" t="s">
        <v>5278</v>
      </c>
      <c r="H352" s="740">
        <v>2</v>
      </c>
      <c r="I352" s="740">
        <v>3204.6</v>
      </c>
      <c r="J352" s="737">
        <v>0.9160815971825188</v>
      </c>
      <c r="K352" s="737">
        <v>1602.3</v>
      </c>
      <c r="L352" s="740">
        <v>2</v>
      </c>
      <c r="M352" s="740">
        <v>3498.16</v>
      </c>
      <c r="N352" s="737">
        <v>1</v>
      </c>
      <c r="O352" s="737">
        <v>1749.08</v>
      </c>
      <c r="P352" s="740"/>
      <c r="Q352" s="740"/>
      <c r="R352" s="753"/>
      <c r="S352" s="741"/>
    </row>
    <row r="353" spans="1:19" ht="14.4" customHeight="1" x14ac:dyDescent="0.3">
      <c r="A353" s="736" t="s">
        <v>5245</v>
      </c>
      <c r="B353" s="737" t="s">
        <v>5246</v>
      </c>
      <c r="C353" s="737" t="s">
        <v>566</v>
      </c>
      <c r="D353" s="737" t="s">
        <v>3155</v>
      </c>
      <c r="E353" s="737" t="s">
        <v>5247</v>
      </c>
      <c r="F353" s="737" t="s">
        <v>5279</v>
      </c>
      <c r="G353" s="737" t="s">
        <v>5280</v>
      </c>
      <c r="H353" s="740"/>
      <c r="I353" s="740"/>
      <c r="J353" s="737"/>
      <c r="K353" s="737"/>
      <c r="L353" s="740"/>
      <c r="M353" s="740"/>
      <c r="N353" s="737"/>
      <c r="O353" s="737"/>
      <c r="P353" s="740">
        <v>1</v>
      </c>
      <c r="Q353" s="740">
        <v>55624.31</v>
      </c>
      <c r="R353" s="753"/>
      <c r="S353" s="741">
        <v>55624.31</v>
      </c>
    </row>
    <row r="354" spans="1:19" ht="14.4" customHeight="1" x14ac:dyDescent="0.3">
      <c r="A354" s="736" t="s">
        <v>5245</v>
      </c>
      <c r="B354" s="737" t="s">
        <v>5246</v>
      </c>
      <c r="C354" s="737" t="s">
        <v>566</v>
      </c>
      <c r="D354" s="737" t="s">
        <v>3155</v>
      </c>
      <c r="E354" s="737" t="s">
        <v>5247</v>
      </c>
      <c r="F354" s="737" t="s">
        <v>5281</v>
      </c>
      <c r="G354" s="737" t="s">
        <v>5282</v>
      </c>
      <c r="H354" s="740">
        <v>4</v>
      </c>
      <c r="I354" s="740">
        <v>42543.88</v>
      </c>
      <c r="J354" s="737">
        <v>1.2822810585720537</v>
      </c>
      <c r="K354" s="737">
        <v>10635.97</v>
      </c>
      <c r="L354" s="740">
        <v>4</v>
      </c>
      <c r="M354" s="740">
        <v>33178.28</v>
      </c>
      <c r="N354" s="737">
        <v>1</v>
      </c>
      <c r="O354" s="737">
        <v>8294.57</v>
      </c>
      <c r="P354" s="740">
        <v>2</v>
      </c>
      <c r="Q354" s="740">
        <v>16589.14</v>
      </c>
      <c r="R354" s="753">
        <v>0.5</v>
      </c>
      <c r="S354" s="741">
        <v>8294.57</v>
      </c>
    </row>
    <row r="355" spans="1:19" ht="14.4" customHeight="1" x14ac:dyDescent="0.3">
      <c r="A355" s="736" t="s">
        <v>5245</v>
      </c>
      <c r="B355" s="737" t="s">
        <v>5246</v>
      </c>
      <c r="C355" s="737" t="s">
        <v>566</v>
      </c>
      <c r="D355" s="737" t="s">
        <v>3155</v>
      </c>
      <c r="E355" s="737" t="s">
        <v>5247</v>
      </c>
      <c r="F355" s="737" t="s">
        <v>5283</v>
      </c>
      <c r="G355" s="737" t="s">
        <v>2298</v>
      </c>
      <c r="H355" s="740"/>
      <c r="I355" s="740"/>
      <c r="J355" s="737"/>
      <c r="K355" s="737"/>
      <c r="L355" s="740">
        <v>3</v>
      </c>
      <c r="M355" s="740">
        <v>70573.259999999995</v>
      </c>
      <c r="N355" s="737">
        <v>1</v>
      </c>
      <c r="O355" s="737">
        <v>23524.42</v>
      </c>
      <c r="P355" s="740">
        <v>1</v>
      </c>
      <c r="Q355" s="740">
        <v>22668.98</v>
      </c>
      <c r="R355" s="753">
        <v>0.32121202846517222</v>
      </c>
      <c r="S355" s="741">
        <v>22668.98</v>
      </c>
    </row>
    <row r="356" spans="1:19" ht="14.4" customHeight="1" x14ac:dyDescent="0.3">
      <c r="A356" s="736" t="s">
        <v>5245</v>
      </c>
      <c r="B356" s="737" t="s">
        <v>5246</v>
      </c>
      <c r="C356" s="737" t="s">
        <v>566</v>
      </c>
      <c r="D356" s="737" t="s">
        <v>3155</v>
      </c>
      <c r="E356" s="737" t="s">
        <v>5247</v>
      </c>
      <c r="F356" s="737" t="s">
        <v>5284</v>
      </c>
      <c r="G356" s="737" t="s">
        <v>5285</v>
      </c>
      <c r="H356" s="740"/>
      <c r="I356" s="740"/>
      <c r="J356" s="737"/>
      <c r="K356" s="737"/>
      <c r="L356" s="740">
        <v>1.99</v>
      </c>
      <c r="M356" s="740">
        <v>51788.43</v>
      </c>
      <c r="N356" s="737">
        <v>1</v>
      </c>
      <c r="O356" s="737">
        <v>26024.336683417085</v>
      </c>
      <c r="P356" s="740"/>
      <c r="Q356" s="740"/>
      <c r="R356" s="753"/>
      <c r="S356" s="741"/>
    </row>
    <row r="357" spans="1:19" ht="14.4" customHeight="1" x14ac:dyDescent="0.3">
      <c r="A357" s="736" t="s">
        <v>5245</v>
      </c>
      <c r="B357" s="737" t="s">
        <v>5246</v>
      </c>
      <c r="C357" s="737" t="s">
        <v>566</v>
      </c>
      <c r="D357" s="737" t="s">
        <v>3155</v>
      </c>
      <c r="E357" s="737" t="s">
        <v>5247</v>
      </c>
      <c r="F357" s="737" t="s">
        <v>5287</v>
      </c>
      <c r="G357" s="737" t="s">
        <v>2669</v>
      </c>
      <c r="H357" s="740">
        <v>6.11</v>
      </c>
      <c r="I357" s="740">
        <v>47508.959999999999</v>
      </c>
      <c r="J357" s="737">
        <v>1.0115897808245138</v>
      </c>
      <c r="K357" s="737">
        <v>7775.607201309328</v>
      </c>
      <c r="L357" s="740">
        <v>6.04</v>
      </c>
      <c r="M357" s="740">
        <v>46964.649999999994</v>
      </c>
      <c r="N357" s="737">
        <v>1</v>
      </c>
      <c r="O357" s="737">
        <v>7775.6043046357609</v>
      </c>
      <c r="P357" s="740"/>
      <c r="Q357" s="740"/>
      <c r="R357" s="753"/>
      <c r="S357" s="741"/>
    </row>
    <row r="358" spans="1:19" ht="14.4" customHeight="1" x14ac:dyDescent="0.3">
      <c r="A358" s="736" t="s">
        <v>5245</v>
      </c>
      <c r="B358" s="737" t="s">
        <v>5246</v>
      </c>
      <c r="C358" s="737" t="s">
        <v>566</v>
      </c>
      <c r="D358" s="737" t="s">
        <v>3155</v>
      </c>
      <c r="E358" s="737" t="s">
        <v>5247</v>
      </c>
      <c r="F358" s="737" t="s">
        <v>5288</v>
      </c>
      <c r="G358" s="737" t="s">
        <v>2669</v>
      </c>
      <c r="H358" s="740">
        <v>3.34</v>
      </c>
      <c r="I358" s="740">
        <v>103882.1</v>
      </c>
      <c r="J358" s="737">
        <v>0.57827070938821445</v>
      </c>
      <c r="K358" s="737">
        <v>31102.425149700601</v>
      </c>
      <c r="L358" s="740">
        <v>5.81</v>
      </c>
      <c r="M358" s="740">
        <v>179642.68</v>
      </c>
      <c r="N358" s="737">
        <v>1</v>
      </c>
      <c r="O358" s="737">
        <v>30919.566265060243</v>
      </c>
      <c r="P358" s="740"/>
      <c r="Q358" s="740"/>
      <c r="R358" s="753"/>
      <c r="S358" s="741"/>
    </row>
    <row r="359" spans="1:19" ht="14.4" customHeight="1" x14ac:dyDescent="0.3">
      <c r="A359" s="736" t="s">
        <v>5245</v>
      </c>
      <c r="B359" s="737" t="s">
        <v>5246</v>
      </c>
      <c r="C359" s="737" t="s">
        <v>566</v>
      </c>
      <c r="D359" s="737" t="s">
        <v>3155</v>
      </c>
      <c r="E359" s="737" t="s">
        <v>5247</v>
      </c>
      <c r="F359" s="737" t="s">
        <v>5289</v>
      </c>
      <c r="G359" s="737" t="s">
        <v>3094</v>
      </c>
      <c r="H359" s="740">
        <v>139.72</v>
      </c>
      <c r="I359" s="740">
        <v>821465.5</v>
      </c>
      <c r="J359" s="737">
        <v>1.8564579743992846</v>
      </c>
      <c r="K359" s="737">
        <v>5879.3694531920983</v>
      </c>
      <c r="L359" s="740">
        <v>76.13</v>
      </c>
      <c r="M359" s="740">
        <v>442490.76</v>
      </c>
      <c r="N359" s="737">
        <v>1</v>
      </c>
      <c r="O359" s="737">
        <v>5812.3047418888746</v>
      </c>
      <c r="P359" s="740">
        <v>64.460000000000008</v>
      </c>
      <c r="Q359" s="740">
        <v>321204.18</v>
      </c>
      <c r="R359" s="753">
        <v>0.72590031032512403</v>
      </c>
      <c r="S359" s="741">
        <v>4982.9999999999991</v>
      </c>
    </row>
    <row r="360" spans="1:19" ht="14.4" customHeight="1" x14ac:dyDescent="0.3">
      <c r="A360" s="736" t="s">
        <v>5245</v>
      </c>
      <c r="B360" s="737" t="s">
        <v>5246</v>
      </c>
      <c r="C360" s="737" t="s">
        <v>566</v>
      </c>
      <c r="D360" s="737" t="s">
        <v>3155</v>
      </c>
      <c r="E360" s="737" t="s">
        <v>5247</v>
      </c>
      <c r="F360" s="737" t="s">
        <v>5291</v>
      </c>
      <c r="G360" s="737" t="s">
        <v>5292</v>
      </c>
      <c r="H360" s="740">
        <v>1</v>
      </c>
      <c r="I360" s="740">
        <v>48.74</v>
      </c>
      <c r="J360" s="737"/>
      <c r="K360" s="737">
        <v>48.74</v>
      </c>
      <c r="L360" s="740"/>
      <c r="M360" s="740"/>
      <c r="N360" s="737"/>
      <c r="O360" s="737"/>
      <c r="P360" s="740">
        <v>7</v>
      </c>
      <c r="Q360" s="740">
        <v>341.18</v>
      </c>
      <c r="R360" s="753"/>
      <c r="S360" s="741">
        <v>48.74</v>
      </c>
    </row>
    <row r="361" spans="1:19" ht="14.4" customHeight="1" x14ac:dyDescent="0.3">
      <c r="A361" s="736" t="s">
        <v>5245</v>
      </c>
      <c r="B361" s="737" t="s">
        <v>5246</v>
      </c>
      <c r="C361" s="737" t="s">
        <v>566</v>
      </c>
      <c r="D361" s="737" t="s">
        <v>3155</v>
      </c>
      <c r="E361" s="737" t="s">
        <v>5247</v>
      </c>
      <c r="F361" s="737" t="s">
        <v>5293</v>
      </c>
      <c r="G361" s="737" t="s">
        <v>1238</v>
      </c>
      <c r="H361" s="740">
        <v>4.49</v>
      </c>
      <c r="I361" s="740">
        <v>474.97</v>
      </c>
      <c r="J361" s="737">
        <v>0.440190545036654</v>
      </c>
      <c r="K361" s="737">
        <v>105.78396436525613</v>
      </c>
      <c r="L361" s="740">
        <v>10.199999999999999</v>
      </c>
      <c r="M361" s="740">
        <v>1079.01</v>
      </c>
      <c r="N361" s="737">
        <v>1</v>
      </c>
      <c r="O361" s="737">
        <v>105.78529411764707</v>
      </c>
      <c r="P361" s="740">
        <v>11.47</v>
      </c>
      <c r="Q361" s="740">
        <v>1577.5500000000002</v>
      </c>
      <c r="R361" s="753">
        <v>1.4620346428670727</v>
      </c>
      <c r="S361" s="741">
        <v>137.53705318221449</v>
      </c>
    </row>
    <row r="362" spans="1:19" ht="14.4" customHeight="1" x14ac:dyDescent="0.3">
      <c r="A362" s="736" t="s">
        <v>5245</v>
      </c>
      <c r="B362" s="737" t="s">
        <v>5246</v>
      </c>
      <c r="C362" s="737" t="s">
        <v>566</v>
      </c>
      <c r="D362" s="737" t="s">
        <v>3155</v>
      </c>
      <c r="E362" s="737" t="s">
        <v>5247</v>
      </c>
      <c r="F362" s="737" t="s">
        <v>5294</v>
      </c>
      <c r="G362" s="737" t="s">
        <v>1238</v>
      </c>
      <c r="H362" s="740">
        <v>12</v>
      </c>
      <c r="I362" s="740">
        <v>6347.76</v>
      </c>
      <c r="J362" s="737">
        <v>1.1236087116599167</v>
      </c>
      <c r="K362" s="737">
        <v>528.98</v>
      </c>
      <c r="L362" s="740">
        <v>10.68</v>
      </c>
      <c r="M362" s="740">
        <v>5649.4400000000005</v>
      </c>
      <c r="N362" s="737">
        <v>1</v>
      </c>
      <c r="O362" s="737">
        <v>528.97378277153564</v>
      </c>
      <c r="P362" s="740">
        <v>14.940000000000001</v>
      </c>
      <c r="Q362" s="740">
        <v>10273.630000000001</v>
      </c>
      <c r="R362" s="753">
        <v>1.8185218357925741</v>
      </c>
      <c r="S362" s="741">
        <v>687.65930388219545</v>
      </c>
    </row>
    <row r="363" spans="1:19" ht="14.4" customHeight="1" x14ac:dyDescent="0.3">
      <c r="A363" s="736" t="s">
        <v>5245</v>
      </c>
      <c r="B363" s="737" t="s">
        <v>5246</v>
      </c>
      <c r="C363" s="737" t="s">
        <v>566</v>
      </c>
      <c r="D363" s="737" t="s">
        <v>3155</v>
      </c>
      <c r="E363" s="737" t="s">
        <v>5247</v>
      </c>
      <c r="F363" s="737" t="s">
        <v>5296</v>
      </c>
      <c r="G363" s="737" t="s">
        <v>2497</v>
      </c>
      <c r="H363" s="740">
        <v>24</v>
      </c>
      <c r="I363" s="740">
        <v>54762</v>
      </c>
      <c r="J363" s="737">
        <v>1.6491717099683909</v>
      </c>
      <c r="K363" s="737">
        <v>2281.75</v>
      </c>
      <c r="L363" s="740">
        <v>16</v>
      </c>
      <c r="M363" s="740">
        <v>33205.760000000002</v>
      </c>
      <c r="N363" s="737">
        <v>1</v>
      </c>
      <c r="O363" s="737">
        <v>2075.36</v>
      </c>
      <c r="P363" s="740">
        <v>11</v>
      </c>
      <c r="Q363" s="740">
        <v>22828.959999999999</v>
      </c>
      <c r="R363" s="753">
        <v>0.68749999999999989</v>
      </c>
      <c r="S363" s="741">
        <v>2075.36</v>
      </c>
    </row>
    <row r="364" spans="1:19" ht="14.4" customHeight="1" x14ac:dyDescent="0.3">
      <c r="A364" s="736" t="s">
        <v>5245</v>
      </c>
      <c r="B364" s="737" t="s">
        <v>5246</v>
      </c>
      <c r="C364" s="737" t="s">
        <v>566</v>
      </c>
      <c r="D364" s="737" t="s">
        <v>3155</v>
      </c>
      <c r="E364" s="737" t="s">
        <v>5247</v>
      </c>
      <c r="F364" s="737" t="s">
        <v>5300</v>
      </c>
      <c r="G364" s="737" t="s">
        <v>823</v>
      </c>
      <c r="H364" s="740"/>
      <c r="I364" s="740"/>
      <c r="J364" s="737"/>
      <c r="K364" s="737"/>
      <c r="L364" s="740">
        <v>20.200000000000003</v>
      </c>
      <c r="M364" s="740">
        <v>3679.43</v>
      </c>
      <c r="N364" s="737">
        <v>1</v>
      </c>
      <c r="O364" s="737">
        <v>182.14999999999998</v>
      </c>
      <c r="P364" s="740">
        <v>22.2</v>
      </c>
      <c r="Q364" s="740">
        <v>4043.7300000000005</v>
      </c>
      <c r="R364" s="753">
        <v>1.0990099009900991</v>
      </c>
      <c r="S364" s="741">
        <v>182.15000000000003</v>
      </c>
    </row>
    <row r="365" spans="1:19" ht="14.4" customHeight="1" x14ac:dyDescent="0.3">
      <c r="A365" s="736" t="s">
        <v>5245</v>
      </c>
      <c r="B365" s="737" t="s">
        <v>5246</v>
      </c>
      <c r="C365" s="737" t="s">
        <v>566</v>
      </c>
      <c r="D365" s="737" t="s">
        <v>3155</v>
      </c>
      <c r="E365" s="737" t="s">
        <v>5247</v>
      </c>
      <c r="F365" s="737" t="s">
        <v>5301</v>
      </c>
      <c r="G365" s="737" t="s">
        <v>835</v>
      </c>
      <c r="H365" s="740">
        <v>23.740000000000002</v>
      </c>
      <c r="I365" s="740">
        <v>1679.6</v>
      </c>
      <c r="J365" s="737">
        <v>0.72157994904776013</v>
      </c>
      <c r="K365" s="737">
        <v>70.749789385004206</v>
      </c>
      <c r="L365" s="740">
        <v>32.9</v>
      </c>
      <c r="M365" s="740">
        <v>2327.67</v>
      </c>
      <c r="N365" s="737">
        <v>1</v>
      </c>
      <c r="O365" s="737">
        <v>70.749848024316108</v>
      </c>
      <c r="P365" s="740">
        <v>34.800000000000004</v>
      </c>
      <c r="Q365" s="740">
        <v>2462.1000000000004</v>
      </c>
      <c r="R365" s="753">
        <v>1.0577530320019592</v>
      </c>
      <c r="S365" s="741">
        <v>70.75</v>
      </c>
    </row>
    <row r="366" spans="1:19" ht="14.4" customHeight="1" x14ac:dyDescent="0.3">
      <c r="A366" s="736" t="s">
        <v>5245</v>
      </c>
      <c r="B366" s="737" t="s">
        <v>5246</v>
      </c>
      <c r="C366" s="737" t="s">
        <v>566</v>
      </c>
      <c r="D366" s="737" t="s">
        <v>3155</v>
      </c>
      <c r="E366" s="737" t="s">
        <v>5247</v>
      </c>
      <c r="F366" s="737" t="s">
        <v>5302</v>
      </c>
      <c r="G366" s="737" t="s">
        <v>3745</v>
      </c>
      <c r="H366" s="740">
        <v>0.57000000000000006</v>
      </c>
      <c r="I366" s="740">
        <v>277.26</v>
      </c>
      <c r="J366" s="737">
        <v>1.1631985232421547</v>
      </c>
      <c r="K366" s="737">
        <v>486.4210526315789</v>
      </c>
      <c r="L366" s="740">
        <v>0.49</v>
      </c>
      <c r="M366" s="740">
        <v>238.36</v>
      </c>
      <c r="N366" s="737">
        <v>1</v>
      </c>
      <c r="O366" s="737">
        <v>486.44897959183675</v>
      </c>
      <c r="P366" s="740">
        <v>1.1400000000000001</v>
      </c>
      <c r="Q366" s="740">
        <v>554.54999999999995</v>
      </c>
      <c r="R366" s="753">
        <v>2.3265229065279405</v>
      </c>
      <c r="S366" s="741">
        <v>486.44736842105254</v>
      </c>
    </row>
    <row r="367" spans="1:19" ht="14.4" customHeight="1" x14ac:dyDescent="0.3">
      <c r="A367" s="736" t="s">
        <v>5245</v>
      </c>
      <c r="B367" s="737" t="s">
        <v>5246</v>
      </c>
      <c r="C367" s="737" t="s">
        <v>566</v>
      </c>
      <c r="D367" s="737" t="s">
        <v>3155</v>
      </c>
      <c r="E367" s="737" t="s">
        <v>5247</v>
      </c>
      <c r="F367" s="737" t="s">
        <v>5303</v>
      </c>
      <c r="G367" s="737" t="s">
        <v>3745</v>
      </c>
      <c r="H367" s="740">
        <v>1.1100000000000001</v>
      </c>
      <c r="I367" s="740">
        <v>134.97999999999999</v>
      </c>
      <c r="J367" s="737">
        <v>0.55497080832168399</v>
      </c>
      <c r="K367" s="737">
        <v>121.60360360360359</v>
      </c>
      <c r="L367" s="740">
        <v>2</v>
      </c>
      <c r="M367" s="740">
        <v>243.22</v>
      </c>
      <c r="N367" s="737">
        <v>1</v>
      </c>
      <c r="O367" s="737">
        <v>121.61</v>
      </c>
      <c r="P367" s="740">
        <v>3</v>
      </c>
      <c r="Q367" s="740">
        <v>364.83</v>
      </c>
      <c r="R367" s="753">
        <v>1.5</v>
      </c>
      <c r="S367" s="741">
        <v>121.61</v>
      </c>
    </row>
    <row r="368" spans="1:19" ht="14.4" customHeight="1" x14ac:dyDescent="0.3">
      <c r="A368" s="736" t="s">
        <v>5245</v>
      </c>
      <c r="B368" s="737" t="s">
        <v>5246</v>
      </c>
      <c r="C368" s="737" t="s">
        <v>566</v>
      </c>
      <c r="D368" s="737" t="s">
        <v>3155</v>
      </c>
      <c r="E368" s="737" t="s">
        <v>5247</v>
      </c>
      <c r="F368" s="737" t="s">
        <v>5304</v>
      </c>
      <c r="G368" s="737" t="s">
        <v>3745</v>
      </c>
      <c r="H368" s="740">
        <v>5</v>
      </c>
      <c r="I368" s="740">
        <v>1216.2</v>
      </c>
      <c r="J368" s="737">
        <v>2.7027867905240233</v>
      </c>
      <c r="K368" s="737">
        <v>243.24</v>
      </c>
      <c r="L368" s="740">
        <v>1.85</v>
      </c>
      <c r="M368" s="740">
        <v>449.98</v>
      </c>
      <c r="N368" s="737">
        <v>1</v>
      </c>
      <c r="O368" s="737">
        <v>243.23243243243243</v>
      </c>
      <c r="P368" s="740">
        <v>4.0999999999999996</v>
      </c>
      <c r="Q368" s="740">
        <v>997.28</v>
      </c>
      <c r="R368" s="753">
        <v>2.2162762789457306</v>
      </c>
      <c r="S368" s="741">
        <v>243.23902439024391</v>
      </c>
    </row>
    <row r="369" spans="1:19" ht="14.4" customHeight="1" x14ac:dyDescent="0.3">
      <c r="A369" s="736" t="s">
        <v>5245</v>
      </c>
      <c r="B369" s="737" t="s">
        <v>5246</v>
      </c>
      <c r="C369" s="737" t="s">
        <v>566</v>
      </c>
      <c r="D369" s="737" t="s">
        <v>3155</v>
      </c>
      <c r="E369" s="737" t="s">
        <v>5247</v>
      </c>
      <c r="F369" s="737" t="s">
        <v>5305</v>
      </c>
      <c r="G369" s="737" t="s">
        <v>707</v>
      </c>
      <c r="H369" s="740"/>
      <c r="I369" s="740"/>
      <c r="J369" s="737"/>
      <c r="K369" s="737"/>
      <c r="L369" s="740">
        <v>0.2</v>
      </c>
      <c r="M369" s="740">
        <v>11.99</v>
      </c>
      <c r="N369" s="737">
        <v>1</v>
      </c>
      <c r="O369" s="737">
        <v>59.949999999999996</v>
      </c>
      <c r="P369" s="740">
        <v>0.2</v>
      </c>
      <c r="Q369" s="740">
        <v>11.99</v>
      </c>
      <c r="R369" s="753">
        <v>1</v>
      </c>
      <c r="S369" s="741">
        <v>59.949999999999996</v>
      </c>
    </row>
    <row r="370" spans="1:19" ht="14.4" customHeight="1" x14ac:dyDescent="0.3">
      <c r="A370" s="736" t="s">
        <v>5245</v>
      </c>
      <c r="B370" s="737" t="s">
        <v>5246</v>
      </c>
      <c r="C370" s="737" t="s">
        <v>566</v>
      </c>
      <c r="D370" s="737" t="s">
        <v>3155</v>
      </c>
      <c r="E370" s="737" t="s">
        <v>5247</v>
      </c>
      <c r="F370" s="737" t="s">
        <v>5306</v>
      </c>
      <c r="G370" s="737" t="s">
        <v>5307</v>
      </c>
      <c r="H370" s="740">
        <v>0.52</v>
      </c>
      <c r="I370" s="740">
        <v>133.12</v>
      </c>
      <c r="J370" s="737">
        <v>4.333333333333333</v>
      </c>
      <c r="K370" s="737">
        <v>256</v>
      </c>
      <c r="L370" s="740">
        <v>0.12000000000000001</v>
      </c>
      <c r="M370" s="740">
        <v>30.720000000000002</v>
      </c>
      <c r="N370" s="737">
        <v>1</v>
      </c>
      <c r="O370" s="737">
        <v>256</v>
      </c>
      <c r="P370" s="740">
        <v>0.18</v>
      </c>
      <c r="Q370" s="740">
        <v>46.08</v>
      </c>
      <c r="R370" s="753">
        <v>1.4999999999999998</v>
      </c>
      <c r="S370" s="741">
        <v>256</v>
      </c>
    </row>
    <row r="371" spans="1:19" ht="14.4" customHeight="1" x14ac:dyDescent="0.3">
      <c r="A371" s="736" t="s">
        <v>5245</v>
      </c>
      <c r="B371" s="737" t="s">
        <v>5246</v>
      </c>
      <c r="C371" s="737" t="s">
        <v>566</v>
      </c>
      <c r="D371" s="737" t="s">
        <v>3155</v>
      </c>
      <c r="E371" s="737" t="s">
        <v>5247</v>
      </c>
      <c r="F371" s="737" t="s">
        <v>5308</v>
      </c>
      <c r="G371" s="737" t="s">
        <v>5309</v>
      </c>
      <c r="H371" s="740">
        <v>5.7999999999999989</v>
      </c>
      <c r="I371" s="740">
        <v>680.34</v>
      </c>
      <c r="J371" s="737">
        <v>1.2340425531914896</v>
      </c>
      <c r="K371" s="737">
        <v>117.30000000000003</v>
      </c>
      <c r="L371" s="740">
        <v>4.7</v>
      </c>
      <c r="M371" s="740">
        <v>551.30999999999995</v>
      </c>
      <c r="N371" s="737">
        <v>1</v>
      </c>
      <c r="O371" s="737">
        <v>117.29999999999998</v>
      </c>
      <c r="P371" s="740">
        <v>5.0999999999999996</v>
      </c>
      <c r="Q371" s="740">
        <v>598.24</v>
      </c>
      <c r="R371" s="753">
        <v>1.0851245215940217</v>
      </c>
      <c r="S371" s="741">
        <v>117.30196078431374</v>
      </c>
    </row>
    <row r="372" spans="1:19" ht="14.4" customHeight="1" x14ac:dyDescent="0.3">
      <c r="A372" s="736" t="s">
        <v>5245</v>
      </c>
      <c r="B372" s="737" t="s">
        <v>5246</v>
      </c>
      <c r="C372" s="737" t="s">
        <v>566</v>
      </c>
      <c r="D372" s="737" t="s">
        <v>3155</v>
      </c>
      <c r="E372" s="737" t="s">
        <v>5247</v>
      </c>
      <c r="F372" s="737" t="s">
        <v>5310</v>
      </c>
      <c r="G372" s="737" t="s">
        <v>3072</v>
      </c>
      <c r="H372" s="740">
        <v>3.6</v>
      </c>
      <c r="I372" s="740">
        <v>305.45999999999998</v>
      </c>
      <c r="J372" s="737">
        <v>1.2189146049481243</v>
      </c>
      <c r="K372" s="737">
        <v>84.85</v>
      </c>
      <c r="L372" s="740">
        <v>2.8</v>
      </c>
      <c r="M372" s="740">
        <v>250.60000000000002</v>
      </c>
      <c r="N372" s="737">
        <v>1</v>
      </c>
      <c r="O372" s="737">
        <v>89.500000000000014</v>
      </c>
      <c r="P372" s="740">
        <v>1.8</v>
      </c>
      <c r="Q372" s="740">
        <v>161.1</v>
      </c>
      <c r="R372" s="753">
        <v>0.64285714285714279</v>
      </c>
      <c r="S372" s="741">
        <v>89.5</v>
      </c>
    </row>
    <row r="373" spans="1:19" ht="14.4" customHeight="1" x14ac:dyDescent="0.3">
      <c r="A373" s="736" t="s">
        <v>5245</v>
      </c>
      <c r="B373" s="737" t="s">
        <v>5246</v>
      </c>
      <c r="C373" s="737" t="s">
        <v>566</v>
      </c>
      <c r="D373" s="737" t="s">
        <v>3155</v>
      </c>
      <c r="E373" s="737" t="s">
        <v>5247</v>
      </c>
      <c r="F373" s="737" t="s">
        <v>5314</v>
      </c>
      <c r="G373" s="737" t="s">
        <v>5315</v>
      </c>
      <c r="H373" s="740"/>
      <c r="I373" s="740"/>
      <c r="J373" s="737"/>
      <c r="K373" s="737"/>
      <c r="L373" s="740"/>
      <c r="M373" s="740"/>
      <c r="N373" s="737"/>
      <c r="O373" s="737"/>
      <c r="P373" s="740">
        <v>0.24</v>
      </c>
      <c r="Q373" s="740">
        <v>48.16</v>
      </c>
      <c r="R373" s="753"/>
      <c r="S373" s="741">
        <v>200.66666666666666</v>
      </c>
    </row>
    <row r="374" spans="1:19" ht="14.4" customHeight="1" x14ac:dyDescent="0.3">
      <c r="A374" s="736" t="s">
        <v>5245</v>
      </c>
      <c r="B374" s="737" t="s">
        <v>5246</v>
      </c>
      <c r="C374" s="737" t="s">
        <v>566</v>
      </c>
      <c r="D374" s="737" t="s">
        <v>3155</v>
      </c>
      <c r="E374" s="737" t="s">
        <v>5247</v>
      </c>
      <c r="F374" s="737" t="s">
        <v>5316</v>
      </c>
      <c r="G374" s="737" t="s">
        <v>5317</v>
      </c>
      <c r="H374" s="740">
        <v>3.71</v>
      </c>
      <c r="I374" s="740">
        <v>26144.01</v>
      </c>
      <c r="J374" s="737">
        <v>5.7288439116769674E-2</v>
      </c>
      <c r="K374" s="737">
        <v>7046.9029649595686</v>
      </c>
      <c r="L374" s="740">
        <v>64.760000000000005</v>
      </c>
      <c r="M374" s="740">
        <v>456357.52</v>
      </c>
      <c r="N374" s="737">
        <v>1</v>
      </c>
      <c r="O374" s="737">
        <v>7046.9042618900557</v>
      </c>
      <c r="P374" s="740">
        <v>44.16</v>
      </c>
      <c r="Q374" s="740">
        <v>103906.01</v>
      </c>
      <c r="R374" s="753">
        <v>0.22768554356242446</v>
      </c>
      <c r="S374" s="741">
        <v>2352.9440670289855</v>
      </c>
    </row>
    <row r="375" spans="1:19" ht="14.4" customHeight="1" x14ac:dyDescent="0.3">
      <c r="A375" s="736" t="s">
        <v>5245</v>
      </c>
      <c r="B375" s="737" t="s">
        <v>5246</v>
      </c>
      <c r="C375" s="737" t="s">
        <v>566</v>
      </c>
      <c r="D375" s="737" t="s">
        <v>3155</v>
      </c>
      <c r="E375" s="737" t="s">
        <v>5247</v>
      </c>
      <c r="F375" s="737" t="s">
        <v>5318</v>
      </c>
      <c r="G375" s="737" t="s">
        <v>2912</v>
      </c>
      <c r="H375" s="740">
        <v>19.95</v>
      </c>
      <c r="I375" s="740">
        <v>45983.45</v>
      </c>
      <c r="J375" s="737">
        <v>2.175900141342455</v>
      </c>
      <c r="K375" s="737">
        <v>2304.9348370927319</v>
      </c>
      <c r="L375" s="740">
        <v>9.17</v>
      </c>
      <c r="M375" s="740">
        <v>21133.07</v>
      </c>
      <c r="N375" s="737">
        <v>1</v>
      </c>
      <c r="O375" s="737">
        <v>2304.5877862595421</v>
      </c>
      <c r="P375" s="740"/>
      <c r="Q375" s="740"/>
      <c r="R375" s="753"/>
      <c r="S375" s="741"/>
    </row>
    <row r="376" spans="1:19" ht="14.4" customHeight="1" x14ac:dyDescent="0.3">
      <c r="A376" s="736" t="s">
        <v>5245</v>
      </c>
      <c r="B376" s="737" t="s">
        <v>5246</v>
      </c>
      <c r="C376" s="737" t="s">
        <v>566</v>
      </c>
      <c r="D376" s="737" t="s">
        <v>3155</v>
      </c>
      <c r="E376" s="737" t="s">
        <v>5247</v>
      </c>
      <c r="F376" s="737" t="s">
        <v>5319</v>
      </c>
      <c r="G376" s="737" t="s">
        <v>5320</v>
      </c>
      <c r="H376" s="740">
        <v>0.51</v>
      </c>
      <c r="I376" s="740">
        <v>337.20000000000005</v>
      </c>
      <c r="J376" s="737">
        <v>0.2383173606988381</v>
      </c>
      <c r="K376" s="737">
        <v>661.17647058823536</v>
      </c>
      <c r="L376" s="740">
        <v>2.14</v>
      </c>
      <c r="M376" s="740">
        <v>1414.92</v>
      </c>
      <c r="N376" s="737">
        <v>1</v>
      </c>
      <c r="O376" s="737">
        <v>661.17757009345792</v>
      </c>
      <c r="P376" s="740">
        <v>5.35</v>
      </c>
      <c r="Q376" s="740">
        <v>2663.06</v>
      </c>
      <c r="R376" s="753">
        <v>1.8821276114550645</v>
      </c>
      <c r="S376" s="741">
        <v>497.76822429906542</v>
      </c>
    </row>
    <row r="377" spans="1:19" ht="14.4" customHeight="1" x14ac:dyDescent="0.3">
      <c r="A377" s="736" t="s">
        <v>5245</v>
      </c>
      <c r="B377" s="737" t="s">
        <v>5246</v>
      </c>
      <c r="C377" s="737" t="s">
        <v>566</v>
      </c>
      <c r="D377" s="737" t="s">
        <v>3155</v>
      </c>
      <c r="E377" s="737" t="s">
        <v>5247</v>
      </c>
      <c r="F377" s="737" t="s">
        <v>5321</v>
      </c>
      <c r="G377" s="737" t="s">
        <v>5320</v>
      </c>
      <c r="H377" s="740">
        <v>22.300000000000004</v>
      </c>
      <c r="I377" s="740">
        <v>4914.78</v>
      </c>
      <c r="J377" s="737">
        <v>4.1527152284306847</v>
      </c>
      <c r="K377" s="737">
        <v>220.39372197309413</v>
      </c>
      <c r="L377" s="740">
        <v>5.37</v>
      </c>
      <c r="M377" s="740">
        <v>1183.51</v>
      </c>
      <c r="N377" s="737">
        <v>1</v>
      </c>
      <c r="O377" s="737">
        <v>220.39292364990689</v>
      </c>
      <c r="P377" s="740">
        <v>13.05</v>
      </c>
      <c r="Q377" s="740">
        <v>2165.2599999999998</v>
      </c>
      <c r="R377" s="753">
        <v>1.8295240428893713</v>
      </c>
      <c r="S377" s="741">
        <v>165.92030651340994</v>
      </c>
    </row>
    <row r="378" spans="1:19" ht="14.4" customHeight="1" x14ac:dyDescent="0.3">
      <c r="A378" s="736" t="s">
        <v>5245</v>
      </c>
      <c r="B378" s="737" t="s">
        <v>5246</v>
      </c>
      <c r="C378" s="737" t="s">
        <v>566</v>
      </c>
      <c r="D378" s="737" t="s">
        <v>3155</v>
      </c>
      <c r="E378" s="737" t="s">
        <v>5247</v>
      </c>
      <c r="F378" s="737" t="s">
        <v>5324</v>
      </c>
      <c r="G378" s="737" t="s">
        <v>5325</v>
      </c>
      <c r="H378" s="740"/>
      <c r="I378" s="740"/>
      <c r="J378" s="737"/>
      <c r="K378" s="737"/>
      <c r="L378" s="740">
        <v>1</v>
      </c>
      <c r="M378" s="740">
        <v>1096.18</v>
      </c>
      <c r="N378" s="737">
        <v>1</v>
      </c>
      <c r="O378" s="737">
        <v>1096.18</v>
      </c>
      <c r="P378" s="740"/>
      <c r="Q378" s="740"/>
      <c r="R378" s="753"/>
      <c r="S378" s="741"/>
    </row>
    <row r="379" spans="1:19" ht="14.4" customHeight="1" x14ac:dyDescent="0.3">
      <c r="A379" s="736" t="s">
        <v>5245</v>
      </c>
      <c r="B379" s="737" t="s">
        <v>5246</v>
      </c>
      <c r="C379" s="737" t="s">
        <v>566</v>
      </c>
      <c r="D379" s="737" t="s">
        <v>3155</v>
      </c>
      <c r="E379" s="737" t="s">
        <v>5247</v>
      </c>
      <c r="F379" s="737" t="s">
        <v>5326</v>
      </c>
      <c r="G379" s="737" t="s">
        <v>5325</v>
      </c>
      <c r="H379" s="740">
        <v>1.5</v>
      </c>
      <c r="I379" s="740">
        <v>6577.08</v>
      </c>
      <c r="J379" s="737"/>
      <c r="K379" s="737">
        <v>4384.72</v>
      </c>
      <c r="L379" s="740"/>
      <c r="M379" s="740"/>
      <c r="N379" s="737"/>
      <c r="O379" s="737"/>
      <c r="P379" s="740"/>
      <c r="Q379" s="740"/>
      <c r="R379" s="753"/>
      <c r="S379" s="741"/>
    </row>
    <row r="380" spans="1:19" ht="14.4" customHeight="1" x14ac:dyDescent="0.3">
      <c r="A380" s="736" t="s">
        <v>5245</v>
      </c>
      <c r="B380" s="737" t="s">
        <v>5246</v>
      </c>
      <c r="C380" s="737" t="s">
        <v>566</v>
      </c>
      <c r="D380" s="737" t="s">
        <v>3155</v>
      </c>
      <c r="E380" s="737" t="s">
        <v>5247</v>
      </c>
      <c r="F380" s="737" t="s">
        <v>5327</v>
      </c>
      <c r="G380" s="737" t="s">
        <v>5328</v>
      </c>
      <c r="H380" s="740">
        <v>11.07</v>
      </c>
      <c r="I380" s="740">
        <v>7922.54</v>
      </c>
      <c r="J380" s="737">
        <v>0.90887023039127401</v>
      </c>
      <c r="K380" s="737">
        <v>715.67660343270097</v>
      </c>
      <c r="L380" s="740">
        <v>12.18</v>
      </c>
      <c r="M380" s="740">
        <v>8716.91</v>
      </c>
      <c r="N380" s="737">
        <v>1</v>
      </c>
      <c r="O380" s="737">
        <v>715.67405582922822</v>
      </c>
      <c r="P380" s="740">
        <v>14.050000000000002</v>
      </c>
      <c r="Q380" s="740">
        <v>10055.260000000002</v>
      </c>
      <c r="R380" s="753">
        <v>1.1535349108801172</v>
      </c>
      <c r="S380" s="741">
        <v>715.67686832740219</v>
      </c>
    </row>
    <row r="381" spans="1:19" ht="14.4" customHeight="1" x14ac:dyDescent="0.3">
      <c r="A381" s="736" t="s">
        <v>5245</v>
      </c>
      <c r="B381" s="737" t="s">
        <v>5246</v>
      </c>
      <c r="C381" s="737" t="s">
        <v>566</v>
      </c>
      <c r="D381" s="737" t="s">
        <v>3155</v>
      </c>
      <c r="E381" s="737" t="s">
        <v>5247</v>
      </c>
      <c r="F381" s="737" t="s">
        <v>5329</v>
      </c>
      <c r="G381" s="737" t="s">
        <v>5328</v>
      </c>
      <c r="H381" s="740">
        <v>43.209999999999994</v>
      </c>
      <c r="I381" s="740">
        <v>61848.56</v>
      </c>
      <c r="J381" s="737">
        <v>1.0557055084872333</v>
      </c>
      <c r="K381" s="737">
        <v>1431.3482990048601</v>
      </c>
      <c r="L381" s="740">
        <v>40.930000000000007</v>
      </c>
      <c r="M381" s="740">
        <v>58585.05</v>
      </c>
      <c r="N381" s="737">
        <v>1</v>
      </c>
      <c r="O381" s="737">
        <v>1431.3474224285364</v>
      </c>
      <c r="P381" s="740">
        <v>20.11</v>
      </c>
      <c r="Q381" s="740">
        <v>28784.55</v>
      </c>
      <c r="R381" s="753">
        <v>0.49132927257039122</v>
      </c>
      <c r="S381" s="741">
        <v>1431.3550472401789</v>
      </c>
    </row>
    <row r="382" spans="1:19" ht="14.4" customHeight="1" x14ac:dyDescent="0.3">
      <c r="A382" s="736" t="s">
        <v>5245</v>
      </c>
      <c r="B382" s="737" t="s">
        <v>5246</v>
      </c>
      <c r="C382" s="737" t="s">
        <v>566</v>
      </c>
      <c r="D382" s="737" t="s">
        <v>3155</v>
      </c>
      <c r="E382" s="737" t="s">
        <v>5247</v>
      </c>
      <c r="F382" s="737" t="s">
        <v>5332</v>
      </c>
      <c r="G382" s="737" t="s">
        <v>3081</v>
      </c>
      <c r="H382" s="740"/>
      <c r="I382" s="740"/>
      <c r="J382" s="737"/>
      <c r="K382" s="737"/>
      <c r="L382" s="740">
        <v>3</v>
      </c>
      <c r="M382" s="740">
        <v>200512.26</v>
      </c>
      <c r="N382" s="737">
        <v>1</v>
      </c>
      <c r="O382" s="737">
        <v>66837.42</v>
      </c>
      <c r="P382" s="740">
        <v>1</v>
      </c>
      <c r="Q382" s="740">
        <v>43730</v>
      </c>
      <c r="R382" s="753">
        <v>0.21809140249080031</v>
      </c>
      <c r="S382" s="741">
        <v>43730</v>
      </c>
    </row>
    <row r="383" spans="1:19" ht="14.4" customHeight="1" x14ac:dyDescent="0.3">
      <c r="A383" s="736" t="s">
        <v>5245</v>
      </c>
      <c r="B383" s="737" t="s">
        <v>5246</v>
      </c>
      <c r="C383" s="737" t="s">
        <v>566</v>
      </c>
      <c r="D383" s="737" t="s">
        <v>3155</v>
      </c>
      <c r="E383" s="737" t="s">
        <v>5247</v>
      </c>
      <c r="F383" s="737" t="s">
        <v>5333</v>
      </c>
      <c r="G383" s="737" t="s">
        <v>3081</v>
      </c>
      <c r="H383" s="740">
        <v>3</v>
      </c>
      <c r="I383" s="740">
        <v>269354.25</v>
      </c>
      <c r="J383" s="737">
        <v>3</v>
      </c>
      <c r="K383" s="737">
        <v>89784.75</v>
      </c>
      <c r="L383" s="740">
        <v>1</v>
      </c>
      <c r="M383" s="740">
        <v>89784.75</v>
      </c>
      <c r="N383" s="737">
        <v>1</v>
      </c>
      <c r="O383" s="737">
        <v>89784.75</v>
      </c>
      <c r="P383" s="740"/>
      <c r="Q383" s="740"/>
      <c r="R383" s="753"/>
      <c r="S383" s="741"/>
    </row>
    <row r="384" spans="1:19" ht="14.4" customHeight="1" x14ac:dyDescent="0.3">
      <c r="A384" s="736" t="s">
        <v>5245</v>
      </c>
      <c r="B384" s="737" t="s">
        <v>5246</v>
      </c>
      <c r="C384" s="737" t="s">
        <v>566</v>
      </c>
      <c r="D384" s="737" t="s">
        <v>3155</v>
      </c>
      <c r="E384" s="737" t="s">
        <v>5247</v>
      </c>
      <c r="F384" s="737" t="s">
        <v>5337</v>
      </c>
      <c r="G384" s="737" t="s">
        <v>5338</v>
      </c>
      <c r="H384" s="740">
        <v>0.2</v>
      </c>
      <c r="I384" s="740">
        <v>2244.5500000000002</v>
      </c>
      <c r="J384" s="737"/>
      <c r="K384" s="737">
        <v>11222.75</v>
      </c>
      <c r="L384" s="740"/>
      <c r="M384" s="740"/>
      <c r="N384" s="737"/>
      <c r="O384" s="737"/>
      <c r="P384" s="740"/>
      <c r="Q384" s="740"/>
      <c r="R384" s="753"/>
      <c r="S384" s="741"/>
    </row>
    <row r="385" spans="1:19" ht="14.4" customHeight="1" x14ac:dyDescent="0.3">
      <c r="A385" s="736" t="s">
        <v>5245</v>
      </c>
      <c r="B385" s="737" t="s">
        <v>5246</v>
      </c>
      <c r="C385" s="737" t="s">
        <v>566</v>
      </c>
      <c r="D385" s="737" t="s">
        <v>3155</v>
      </c>
      <c r="E385" s="737" t="s">
        <v>5247</v>
      </c>
      <c r="F385" s="737" t="s">
        <v>5339</v>
      </c>
      <c r="G385" s="737" t="s">
        <v>5340</v>
      </c>
      <c r="H385" s="740">
        <v>16.38</v>
      </c>
      <c r="I385" s="740">
        <v>11628.95</v>
      </c>
      <c r="J385" s="737">
        <v>22.042895594813864</v>
      </c>
      <c r="K385" s="737">
        <v>709.94810744810752</v>
      </c>
      <c r="L385" s="740">
        <v>2</v>
      </c>
      <c r="M385" s="740">
        <v>527.55999999999995</v>
      </c>
      <c r="N385" s="737">
        <v>1</v>
      </c>
      <c r="O385" s="737">
        <v>263.77999999999997</v>
      </c>
      <c r="P385" s="740">
        <v>78.5</v>
      </c>
      <c r="Q385" s="740">
        <v>20706.66</v>
      </c>
      <c r="R385" s="753">
        <v>39.249867313670485</v>
      </c>
      <c r="S385" s="741">
        <v>263.77910828025477</v>
      </c>
    </row>
    <row r="386" spans="1:19" ht="14.4" customHeight="1" x14ac:dyDescent="0.3">
      <c r="A386" s="736" t="s">
        <v>5245</v>
      </c>
      <c r="B386" s="737" t="s">
        <v>5246</v>
      </c>
      <c r="C386" s="737" t="s">
        <v>566</v>
      </c>
      <c r="D386" s="737" t="s">
        <v>3155</v>
      </c>
      <c r="E386" s="737" t="s">
        <v>5247</v>
      </c>
      <c r="F386" s="737" t="s">
        <v>5344</v>
      </c>
      <c r="G386" s="737" t="s">
        <v>5345</v>
      </c>
      <c r="H386" s="740">
        <v>2.38</v>
      </c>
      <c r="I386" s="740">
        <v>1291.95</v>
      </c>
      <c r="J386" s="737"/>
      <c r="K386" s="737">
        <v>542.8361344537816</v>
      </c>
      <c r="L386" s="740"/>
      <c r="M386" s="740"/>
      <c r="N386" s="737"/>
      <c r="O386" s="737"/>
      <c r="P386" s="740"/>
      <c r="Q386" s="740"/>
      <c r="R386" s="753"/>
      <c r="S386" s="741"/>
    </row>
    <row r="387" spans="1:19" ht="14.4" customHeight="1" x14ac:dyDescent="0.3">
      <c r="A387" s="736" t="s">
        <v>5245</v>
      </c>
      <c r="B387" s="737" t="s">
        <v>5246</v>
      </c>
      <c r="C387" s="737" t="s">
        <v>566</v>
      </c>
      <c r="D387" s="737" t="s">
        <v>3155</v>
      </c>
      <c r="E387" s="737" t="s">
        <v>5247</v>
      </c>
      <c r="F387" s="737" t="s">
        <v>5348</v>
      </c>
      <c r="G387" s="737" t="s">
        <v>5349</v>
      </c>
      <c r="H387" s="740">
        <v>0.2</v>
      </c>
      <c r="I387" s="740">
        <v>137.47</v>
      </c>
      <c r="J387" s="737"/>
      <c r="K387" s="737">
        <v>687.34999999999991</v>
      </c>
      <c r="L387" s="740"/>
      <c r="M387" s="740"/>
      <c r="N387" s="737"/>
      <c r="O387" s="737"/>
      <c r="P387" s="740"/>
      <c r="Q387" s="740"/>
      <c r="R387" s="753"/>
      <c r="S387" s="741"/>
    </row>
    <row r="388" spans="1:19" ht="14.4" customHeight="1" x14ac:dyDescent="0.3">
      <c r="A388" s="736" t="s">
        <v>5245</v>
      </c>
      <c r="B388" s="737" t="s">
        <v>5246</v>
      </c>
      <c r="C388" s="737" t="s">
        <v>566</v>
      </c>
      <c r="D388" s="737" t="s">
        <v>3155</v>
      </c>
      <c r="E388" s="737" t="s">
        <v>5247</v>
      </c>
      <c r="F388" s="737" t="s">
        <v>5352</v>
      </c>
      <c r="G388" s="737" t="s">
        <v>5353</v>
      </c>
      <c r="H388" s="740">
        <v>2</v>
      </c>
      <c r="I388" s="740">
        <v>687.36</v>
      </c>
      <c r="J388" s="737"/>
      <c r="K388" s="737">
        <v>343.68</v>
      </c>
      <c r="L388" s="740"/>
      <c r="M388" s="740"/>
      <c r="N388" s="737"/>
      <c r="O388" s="737"/>
      <c r="P388" s="740"/>
      <c r="Q388" s="740"/>
      <c r="R388" s="753"/>
      <c r="S388" s="741"/>
    </row>
    <row r="389" spans="1:19" ht="14.4" customHeight="1" x14ac:dyDescent="0.3">
      <c r="A389" s="736" t="s">
        <v>5245</v>
      </c>
      <c r="B389" s="737" t="s">
        <v>5246</v>
      </c>
      <c r="C389" s="737" t="s">
        <v>566</v>
      </c>
      <c r="D389" s="737" t="s">
        <v>3155</v>
      </c>
      <c r="E389" s="737" t="s">
        <v>5247</v>
      </c>
      <c r="F389" s="737" t="s">
        <v>5356</v>
      </c>
      <c r="G389" s="737" t="s">
        <v>5357</v>
      </c>
      <c r="H389" s="740"/>
      <c r="I389" s="740"/>
      <c r="J389" s="737"/>
      <c r="K389" s="737"/>
      <c r="L389" s="740">
        <v>2</v>
      </c>
      <c r="M389" s="740">
        <v>13423.24</v>
      </c>
      <c r="N389" s="737">
        <v>1</v>
      </c>
      <c r="O389" s="737">
        <v>6711.62</v>
      </c>
      <c r="P389" s="740">
        <v>8</v>
      </c>
      <c r="Q389" s="740">
        <v>53692.959999999999</v>
      </c>
      <c r="R389" s="753">
        <v>4</v>
      </c>
      <c r="S389" s="741">
        <v>6711.62</v>
      </c>
    </row>
    <row r="390" spans="1:19" ht="14.4" customHeight="1" x14ac:dyDescent="0.3">
      <c r="A390" s="736" t="s">
        <v>5245</v>
      </c>
      <c r="B390" s="737" t="s">
        <v>5246</v>
      </c>
      <c r="C390" s="737" t="s">
        <v>566</v>
      </c>
      <c r="D390" s="737" t="s">
        <v>3155</v>
      </c>
      <c r="E390" s="737" t="s">
        <v>5247</v>
      </c>
      <c r="F390" s="737" t="s">
        <v>5358</v>
      </c>
      <c r="G390" s="737" t="s">
        <v>5340</v>
      </c>
      <c r="H390" s="740">
        <v>7.98</v>
      </c>
      <c r="I390" s="740">
        <v>56654.85</v>
      </c>
      <c r="J390" s="737">
        <v>11.672699964150469</v>
      </c>
      <c r="K390" s="737">
        <v>7099.6052631578941</v>
      </c>
      <c r="L390" s="740">
        <v>1.8399999999999999</v>
      </c>
      <c r="M390" s="740">
        <v>4853.62</v>
      </c>
      <c r="N390" s="737">
        <v>1</v>
      </c>
      <c r="O390" s="737">
        <v>2637.8369565217395</v>
      </c>
      <c r="P390" s="740">
        <v>13.42</v>
      </c>
      <c r="Q390" s="740">
        <v>35399.740000000005</v>
      </c>
      <c r="R390" s="753">
        <v>7.2934716768102996</v>
      </c>
      <c r="S390" s="741">
        <v>2637.8345752608052</v>
      </c>
    </row>
    <row r="391" spans="1:19" ht="14.4" customHeight="1" x14ac:dyDescent="0.3">
      <c r="A391" s="736" t="s">
        <v>5245</v>
      </c>
      <c r="B391" s="737" t="s">
        <v>5246</v>
      </c>
      <c r="C391" s="737" t="s">
        <v>566</v>
      </c>
      <c r="D391" s="737" t="s">
        <v>3155</v>
      </c>
      <c r="E391" s="737" t="s">
        <v>5247</v>
      </c>
      <c r="F391" s="737" t="s">
        <v>5359</v>
      </c>
      <c r="G391" s="737" t="s">
        <v>5340</v>
      </c>
      <c r="H391" s="740">
        <v>6</v>
      </c>
      <c r="I391" s="740">
        <v>21298.86</v>
      </c>
      <c r="J391" s="737">
        <v>16.148835022859785</v>
      </c>
      <c r="K391" s="737">
        <v>3549.81</v>
      </c>
      <c r="L391" s="740">
        <v>1</v>
      </c>
      <c r="M391" s="740">
        <v>1318.91</v>
      </c>
      <c r="N391" s="737">
        <v>1</v>
      </c>
      <c r="O391" s="737">
        <v>1318.91</v>
      </c>
      <c r="P391" s="740">
        <v>34</v>
      </c>
      <c r="Q391" s="740">
        <v>44842.94</v>
      </c>
      <c r="R391" s="753">
        <v>34</v>
      </c>
      <c r="S391" s="741">
        <v>1318.91</v>
      </c>
    </row>
    <row r="392" spans="1:19" ht="14.4" customHeight="1" x14ac:dyDescent="0.3">
      <c r="A392" s="736" t="s">
        <v>5245</v>
      </c>
      <c r="B392" s="737" t="s">
        <v>5246</v>
      </c>
      <c r="C392" s="737" t="s">
        <v>566</v>
      </c>
      <c r="D392" s="737" t="s">
        <v>3155</v>
      </c>
      <c r="E392" s="737" t="s">
        <v>5247</v>
      </c>
      <c r="F392" s="737" t="s">
        <v>5362</v>
      </c>
      <c r="G392" s="737" t="s">
        <v>2919</v>
      </c>
      <c r="H392" s="740"/>
      <c r="I392" s="740"/>
      <c r="J392" s="737"/>
      <c r="K392" s="737"/>
      <c r="L392" s="740">
        <v>0.6</v>
      </c>
      <c r="M392" s="740">
        <v>4038.87</v>
      </c>
      <c r="N392" s="737">
        <v>1</v>
      </c>
      <c r="O392" s="737">
        <v>6731.45</v>
      </c>
      <c r="P392" s="740">
        <v>0.8</v>
      </c>
      <c r="Q392" s="740">
        <v>5385.16</v>
      </c>
      <c r="R392" s="753">
        <v>1.3333333333333333</v>
      </c>
      <c r="S392" s="741">
        <v>6731.45</v>
      </c>
    </row>
    <row r="393" spans="1:19" ht="14.4" customHeight="1" x14ac:dyDescent="0.3">
      <c r="A393" s="736" t="s">
        <v>5245</v>
      </c>
      <c r="B393" s="737" t="s">
        <v>5246</v>
      </c>
      <c r="C393" s="737" t="s">
        <v>566</v>
      </c>
      <c r="D393" s="737" t="s">
        <v>3155</v>
      </c>
      <c r="E393" s="737" t="s">
        <v>5247</v>
      </c>
      <c r="F393" s="737" t="s">
        <v>1184</v>
      </c>
      <c r="G393" s="737" t="s">
        <v>5364</v>
      </c>
      <c r="H393" s="740"/>
      <c r="I393" s="740"/>
      <c r="J393" s="737"/>
      <c r="K393" s="737"/>
      <c r="L393" s="740">
        <v>13.36</v>
      </c>
      <c r="M393" s="740">
        <v>483296.52</v>
      </c>
      <c r="N393" s="737">
        <v>1</v>
      </c>
      <c r="O393" s="737">
        <v>36174.889221556892</v>
      </c>
      <c r="P393" s="740">
        <v>0</v>
      </c>
      <c r="Q393" s="740">
        <v>0</v>
      </c>
      <c r="R393" s="753">
        <v>0</v>
      </c>
      <c r="S393" s="741"/>
    </row>
    <row r="394" spans="1:19" ht="14.4" customHeight="1" x14ac:dyDescent="0.3">
      <c r="A394" s="736" t="s">
        <v>5245</v>
      </c>
      <c r="B394" s="737" t="s">
        <v>5246</v>
      </c>
      <c r="C394" s="737" t="s">
        <v>566</v>
      </c>
      <c r="D394" s="737" t="s">
        <v>3155</v>
      </c>
      <c r="E394" s="737" t="s">
        <v>5247</v>
      </c>
      <c r="F394" s="737" t="s">
        <v>5367</v>
      </c>
      <c r="G394" s="737" t="s">
        <v>5368</v>
      </c>
      <c r="H394" s="740">
        <v>2</v>
      </c>
      <c r="I394" s="740">
        <v>7599.76</v>
      </c>
      <c r="J394" s="737">
        <v>0.66666666666666674</v>
      </c>
      <c r="K394" s="737">
        <v>3799.88</v>
      </c>
      <c r="L394" s="740">
        <v>3</v>
      </c>
      <c r="M394" s="740">
        <v>11399.64</v>
      </c>
      <c r="N394" s="737">
        <v>1</v>
      </c>
      <c r="O394" s="737">
        <v>3799.8799999999997</v>
      </c>
      <c r="P394" s="740">
        <v>6</v>
      </c>
      <c r="Q394" s="740">
        <v>22799.279999999999</v>
      </c>
      <c r="R394" s="753">
        <v>2</v>
      </c>
      <c r="S394" s="741">
        <v>3799.8799999999997</v>
      </c>
    </row>
    <row r="395" spans="1:19" ht="14.4" customHeight="1" x14ac:dyDescent="0.3">
      <c r="A395" s="736" t="s">
        <v>5245</v>
      </c>
      <c r="B395" s="737" t="s">
        <v>5246</v>
      </c>
      <c r="C395" s="737" t="s">
        <v>566</v>
      </c>
      <c r="D395" s="737" t="s">
        <v>3155</v>
      </c>
      <c r="E395" s="737" t="s">
        <v>5247</v>
      </c>
      <c r="F395" s="737" t="s">
        <v>5374</v>
      </c>
      <c r="G395" s="737" t="s">
        <v>5373</v>
      </c>
      <c r="H395" s="740"/>
      <c r="I395" s="740"/>
      <c r="J395" s="737"/>
      <c r="K395" s="737"/>
      <c r="L395" s="740">
        <v>18.940000000000001</v>
      </c>
      <c r="M395" s="740">
        <v>1875481.69</v>
      </c>
      <c r="N395" s="737">
        <v>1</v>
      </c>
      <c r="O395" s="737">
        <v>99022.264519535369</v>
      </c>
      <c r="P395" s="740">
        <v>10</v>
      </c>
      <c r="Q395" s="740">
        <v>729614.7</v>
      </c>
      <c r="R395" s="753">
        <v>0.38902789821424488</v>
      </c>
      <c r="S395" s="741">
        <v>72961.47</v>
      </c>
    </row>
    <row r="396" spans="1:19" ht="14.4" customHeight="1" x14ac:dyDescent="0.3">
      <c r="A396" s="736" t="s">
        <v>5245</v>
      </c>
      <c r="B396" s="737" t="s">
        <v>5246</v>
      </c>
      <c r="C396" s="737" t="s">
        <v>566</v>
      </c>
      <c r="D396" s="737" t="s">
        <v>3155</v>
      </c>
      <c r="E396" s="737" t="s">
        <v>5247</v>
      </c>
      <c r="F396" s="737" t="s">
        <v>5378</v>
      </c>
      <c r="G396" s="737" t="s">
        <v>5379</v>
      </c>
      <c r="H396" s="740">
        <v>3.0900000000000003</v>
      </c>
      <c r="I396" s="740">
        <v>4328.26</v>
      </c>
      <c r="J396" s="737">
        <v>0.23793348927082275</v>
      </c>
      <c r="K396" s="737">
        <v>1400.7313915857605</v>
      </c>
      <c r="L396" s="740">
        <v>16.78</v>
      </c>
      <c r="M396" s="740">
        <v>18191.05</v>
      </c>
      <c r="N396" s="737">
        <v>1</v>
      </c>
      <c r="O396" s="737">
        <v>1084.091179976162</v>
      </c>
      <c r="P396" s="740">
        <v>21.8</v>
      </c>
      <c r="Q396" s="740">
        <v>23633.15</v>
      </c>
      <c r="R396" s="753">
        <v>1.2991635996822615</v>
      </c>
      <c r="S396" s="741">
        <v>1084.0894495412845</v>
      </c>
    </row>
    <row r="397" spans="1:19" ht="14.4" customHeight="1" x14ac:dyDescent="0.3">
      <c r="A397" s="736" t="s">
        <v>5245</v>
      </c>
      <c r="B397" s="737" t="s">
        <v>5246</v>
      </c>
      <c r="C397" s="737" t="s">
        <v>566</v>
      </c>
      <c r="D397" s="737" t="s">
        <v>3155</v>
      </c>
      <c r="E397" s="737" t="s">
        <v>5247</v>
      </c>
      <c r="F397" s="737" t="s">
        <v>5380</v>
      </c>
      <c r="G397" s="737" t="s">
        <v>5379</v>
      </c>
      <c r="H397" s="740">
        <v>11.62</v>
      </c>
      <c r="I397" s="740">
        <v>5425.57</v>
      </c>
      <c r="J397" s="737">
        <v>0.33626238229728916</v>
      </c>
      <c r="K397" s="737">
        <v>466.91652323580035</v>
      </c>
      <c r="L397" s="740">
        <v>44.650000000000006</v>
      </c>
      <c r="M397" s="740">
        <v>16134.93</v>
      </c>
      <c r="N397" s="737">
        <v>1</v>
      </c>
      <c r="O397" s="737">
        <v>361.36461366181408</v>
      </c>
      <c r="P397" s="740">
        <v>41.58</v>
      </c>
      <c r="Q397" s="740">
        <v>15025.67</v>
      </c>
      <c r="R397" s="753">
        <v>0.93125101875248295</v>
      </c>
      <c r="S397" s="741">
        <v>361.36772486772486</v>
      </c>
    </row>
    <row r="398" spans="1:19" ht="14.4" customHeight="1" x14ac:dyDescent="0.3">
      <c r="A398" s="736" t="s">
        <v>5245</v>
      </c>
      <c r="B398" s="737" t="s">
        <v>5246</v>
      </c>
      <c r="C398" s="737" t="s">
        <v>566</v>
      </c>
      <c r="D398" s="737" t="s">
        <v>3155</v>
      </c>
      <c r="E398" s="737" t="s">
        <v>5247</v>
      </c>
      <c r="F398" s="737" t="s">
        <v>5381</v>
      </c>
      <c r="G398" s="737" t="s">
        <v>5379</v>
      </c>
      <c r="H398" s="740">
        <v>5.78</v>
      </c>
      <c r="I398" s="740">
        <v>911.84</v>
      </c>
      <c r="J398" s="737">
        <v>0.26732258187457675</v>
      </c>
      <c r="K398" s="737">
        <v>157.75778546712803</v>
      </c>
      <c r="L398" s="740">
        <v>28.32</v>
      </c>
      <c r="M398" s="740">
        <v>3411.01</v>
      </c>
      <c r="N398" s="737">
        <v>1</v>
      </c>
      <c r="O398" s="737">
        <v>120.44526836158192</v>
      </c>
      <c r="P398" s="740">
        <v>43.26</v>
      </c>
      <c r="Q398" s="740">
        <v>5210.53</v>
      </c>
      <c r="R398" s="753">
        <v>1.5275622176422818</v>
      </c>
      <c r="S398" s="741">
        <v>120.4468331021729</v>
      </c>
    </row>
    <row r="399" spans="1:19" ht="14.4" customHeight="1" x14ac:dyDescent="0.3">
      <c r="A399" s="736" t="s">
        <v>5245</v>
      </c>
      <c r="B399" s="737" t="s">
        <v>5246</v>
      </c>
      <c r="C399" s="737" t="s">
        <v>566</v>
      </c>
      <c r="D399" s="737" t="s">
        <v>3155</v>
      </c>
      <c r="E399" s="737" t="s">
        <v>5247</v>
      </c>
      <c r="F399" s="737" t="s">
        <v>5382</v>
      </c>
      <c r="G399" s="737" t="s">
        <v>5383</v>
      </c>
      <c r="H399" s="740"/>
      <c r="I399" s="740"/>
      <c r="J399" s="737"/>
      <c r="K399" s="737"/>
      <c r="L399" s="740">
        <v>4</v>
      </c>
      <c r="M399" s="740">
        <v>1945.68</v>
      </c>
      <c r="N399" s="737">
        <v>1</v>
      </c>
      <c r="O399" s="737">
        <v>486.42</v>
      </c>
      <c r="P399" s="740"/>
      <c r="Q399" s="740"/>
      <c r="R399" s="753"/>
      <c r="S399" s="741"/>
    </row>
    <row r="400" spans="1:19" ht="14.4" customHeight="1" x14ac:dyDescent="0.3">
      <c r="A400" s="736" t="s">
        <v>5245</v>
      </c>
      <c r="B400" s="737" t="s">
        <v>5246</v>
      </c>
      <c r="C400" s="737" t="s">
        <v>566</v>
      </c>
      <c r="D400" s="737" t="s">
        <v>3155</v>
      </c>
      <c r="E400" s="737" t="s">
        <v>5247</v>
      </c>
      <c r="F400" s="737" t="s">
        <v>5384</v>
      </c>
      <c r="G400" s="737" t="s">
        <v>5379</v>
      </c>
      <c r="H400" s="740">
        <v>0.02</v>
      </c>
      <c r="I400" s="740">
        <v>37.86</v>
      </c>
      <c r="J400" s="737">
        <v>1.0046909460786669E-3</v>
      </c>
      <c r="K400" s="737">
        <v>1893</v>
      </c>
      <c r="L400" s="740">
        <v>26.070000000000004</v>
      </c>
      <c r="M400" s="740">
        <v>37683.229999999996</v>
      </c>
      <c r="N400" s="737">
        <v>1</v>
      </c>
      <c r="O400" s="737">
        <v>1445.4633678557725</v>
      </c>
      <c r="P400" s="740">
        <v>6.24</v>
      </c>
      <c r="Q400" s="740">
        <v>9019.7000000000007</v>
      </c>
      <c r="R400" s="753">
        <v>0.23935580893676051</v>
      </c>
      <c r="S400" s="741">
        <v>1445.4647435897436</v>
      </c>
    </row>
    <row r="401" spans="1:19" ht="14.4" customHeight="1" x14ac:dyDescent="0.3">
      <c r="A401" s="736" t="s">
        <v>5245</v>
      </c>
      <c r="B401" s="737" t="s">
        <v>5246</v>
      </c>
      <c r="C401" s="737" t="s">
        <v>566</v>
      </c>
      <c r="D401" s="737" t="s">
        <v>3155</v>
      </c>
      <c r="E401" s="737" t="s">
        <v>5247</v>
      </c>
      <c r="F401" s="737" t="s">
        <v>5385</v>
      </c>
      <c r="G401" s="737" t="s">
        <v>5386</v>
      </c>
      <c r="H401" s="740">
        <v>2</v>
      </c>
      <c r="I401" s="740">
        <v>22621.62</v>
      </c>
      <c r="J401" s="737"/>
      <c r="K401" s="737">
        <v>11310.81</v>
      </c>
      <c r="L401" s="740"/>
      <c r="M401" s="740"/>
      <c r="N401" s="737"/>
      <c r="O401" s="737"/>
      <c r="P401" s="740"/>
      <c r="Q401" s="740"/>
      <c r="R401" s="753"/>
      <c r="S401" s="741"/>
    </row>
    <row r="402" spans="1:19" ht="14.4" customHeight="1" x14ac:dyDescent="0.3">
      <c r="A402" s="736" t="s">
        <v>5245</v>
      </c>
      <c r="B402" s="737" t="s">
        <v>5246</v>
      </c>
      <c r="C402" s="737" t="s">
        <v>566</v>
      </c>
      <c r="D402" s="737" t="s">
        <v>3155</v>
      </c>
      <c r="E402" s="737" t="s">
        <v>5247</v>
      </c>
      <c r="F402" s="737" t="s">
        <v>5388</v>
      </c>
      <c r="G402" s="737" t="s">
        <v>5317</v>
      </c>
      <c r="H402" s="740">
        <v>32.97</v>
      </c>
      <c r="I402" s="740">
        <v>77445.490000000005</v>
      </c>
      <c r="J402" s="737">
        <v>1.1499841932929371</v>
      </c>
      <c r="K402" s="737">
        <v>2348.9684561722779</v>
      </c>
      <c r="L402" s="740">
        <v>28.67</v>
      </c>
      <c r="M402" s="740">
        <v>67344.830000000016</v>
      </c>
      <c r="N402" s="737">
        <v>1</v>
      </c>
      <c r="O402" s="737">
        <v>2348.9651203348453</v>
      </c>
      <c r="P402" s="740">
        <v>33.679999999999993</v>
      </c>
      <c r="Q402" s="740">
        <v>26415.06</v>
      </c>
      <c r="R402" s="753">
        <v>0.39223589991986013</v>
      </c>
      <c r="S402" s="741">
        <v>784.29513064133039</v>
      </c>
    </row>
    <row r="403" spans="1:19" ht="14.4" customHeight="1" x14ac:dyDescent="0.3">
      <c r="A403" s="736" t="s">
        <v>5245</v>
      </c>
      <c r="B403" s="737" t="s">
        <v>5246</v>
      </c>
      <c r="C403" s="737" t="s">
        <v>566</v>
      </c>
      <c r="D403" s="737" t="s">
        <v>3155</v>
      </c>
      <c r="E403" s="737" t="s">
        <v>5247</v>
      </c>
      <c r="F403" s="737" t="s">
        <v>5389</v>
      </c>
      <c r="G403" s="737" t="s">
        <v>5390</v>
      </c>
      <c r="H403" s="740">
        <v>3</v>
      </c>
      <c r="I403" s="740">
        <v>945.39</v>
      </c>
      <c r="J403" s="737"/>
      <c r="K403" s="737">
        <v>315.13</v>
      </c>
      <c r="L403" s="740"/>
      <c r="M403" s="740"/>
      <c r="N403" s="737"/>
      <c r="O403" s="737"/>
      <c r="P403" s="740"/>
      <c r="Q403" s="740"/>
      <c r="R403" s="753"/>
      <c r="S403" s="741"/>
    </row>
    <row r="404" spans="1:19" ht="14.4" customHeight="1" x14ac:dyDescent="0.3">
      <c r="A404" s="736" t="s">
        <v>5245</v>
      </c>
      <c r="B404" s="737" t="s">
        <v>5246</v>
      </c>
      <c r="C404" s="737" t="s">
        <v>566</v>
      </c>
      <c r="D404" s="737" t="s">
        <v>3155</v>
      </c>
      <c r="E404" s="737" t="s">
        <v>5247</v>
      </c>
      <c r="F404" s="737" t="s">
        <v>5391</v>
      </c>
      <c r="G404" s="737" t="s">
        <v>5390</v>
      </c>
      <c r="H404" s="740">
        <v>3</v>
      </c>
      <c r="I404" s="740">
        <v>4726.9799999999996</v>
      </c>
      <c r="J404" s="737"/>
      <c r="K404" s="737">
        <v>1575.6599999999999</v>
      </c>
      <c r="L404" s="740"/>
      <c r="M404" s="740"/>
      <c r="N404" s="737"/>
      <c r="O404" s="737"/>
      <c r="P404" s="740"/>
      <c r="Q404" s="740"/>
      <c r="R404" s="753"/>
      <c r="S404" s="741"/>
    </row>
    <row r="405" spans="1:19" ht="14.4" customHeight="1" x14ac:dyDescent="0.3">
      <c r="A405" s="736" t="s">
        <v>5245</v>
      </c>
      <c r="B405" s="737" t="s">
        <v>5246</v>
      </c>
      <c r="C405" s="737" t="s">
        <v>566</v>
      </c>
      <c r="D405" s="737" t="s">
        <v>3155</v>
      </c>
      <c r="E405" s="737" t="s">
        <v>5247</v>
      </c>
      <c r="F405" s="737" t="s">
        <v>5392</v>
      </c>
      <c r="G405" s="737" t="s">
        <v>2912</v>
      </c>
      <c r="H405" s="740">
        <v>14.009999999999998</v>
      </c>
      <c r="I405" s="740">
        <v>4304.93</v>
      </c>
      <c r="J405" s="737"/>
      <c r="K405" s="737">
        <v>307.27551748750898</v>
      </c>
      <c r="L405" s="740"/>
      <c r="M405" s="740"/>
      <c r="N405" s="737"/>
      <c r="O405" s="737"/>
      <c r="P405" s="740">
        <v>0.61</v>
      </c>
      <c r="Q405" s="740">
        <v>187.44</v>
      </c>
      <c r="R405" s="753"/>
      <c r="S405" s="741">
        <v>307.27868852459017</v>
      </c>
    </row>
    <row r="406" spans="1:19" ht="14.4" customHeight="1" x14ac:dyDescent="0.3">
      <c r="A406" s="736" t="s">
        <v>5245</v>
      </c>
      <c r="B406" s="737" t="s">
        <v>5246</v>
      </c>
      <c r="C406" s="737" t="s">
        <v>566</v>
      </c>
      <c r="D406" s="737" t="s">
        <v>3155</v>
      </c>
      <c r="E406" s="737" t="s">
        <v>5247</v>
      </c>
      <c r="F406" s="737" t="s">
        <v>5393</v>
      </c>
      <c r="G406" s="737" t="s">
        <v>2912</v>
      </c>
      <c r="H406" s="740">
        <v>10.049999999999999</v>
      </c>
      <c r="I406" s="740">
        <v>7720.4</v>
      </c>
      <c r="J406" s="737">
        <v>1.5414133548960298</v>
      </c>
      <c r="K406" s="737">
        <v>768.19900497512447</v>
      </c>
      <c r="L406" s="740">
        <v>6.52</v>
      </c>
      <c r="M406" s="740">
        <v>5008.6499999999996</v>
      </c>
      <c r="N406" s="737">
        <v>1</v>
      </c>
      <c r="O406" s="737">
        <v>768.19785276073617</v>
      </c>
      <c r="P406" s="740">
        <v>5.0199999999999996</v>
      </c>
      <c r="Q406" s="740">
        <v>3856.36</v>
      </c>
      <c r="R406" s="753">
        <v>0.76994000379343741</v>
      </c>
      <c r="S406" s="741">
        <v>768.1992031872511</v>
      </c>
    </row>
    <row r="407" spans="1:19" ht="14.4" customHeight="1" x14ac:dyDescent="0.3">
      <c r="A407" s="736" t="s">
        <v>5245</v>
      </c>
      <c r="B407" s="737" t="s">
        <v>5246</v>
      </c>
      <c r="C407" s="737" t="s">
        <v>566</v>
      </c>
      <c r="D407" s="737" t="s">
        <v>3155</v>
      </c>
      <c r="E407" s="737" t="s">
        <v>5247</v>
      </c>
      <c r="F407" s="737" t="s">
        <v>5394</v>
      </c>
      <c r="G407" s="737" t="s">
        <v>5395</v>
      </c>
      <c r="H407" s="740"/>
      <c r="I407" s="740"/>
      <c r="J407" s="737"/>
      <c r="K407" s="737"/>
      <c r="L407" s="740">
        <v>8</v>
      </c>
      <c r="M407" s="740">
        <v>643001.36</v>
      </c>
      <c r="N407" s="737">
        <v>1</v>
      </c>
      <c r="O407" s="737">
        <v>80375.17</v>
      </c>
      <c r="P407" s="740">
        <v>4</v>
      </c>
      <c r="Q407" s="740">
        <v>319939.95999999996</v>
      </c>
      <c r="R407" s="753">
        <v>0.49757275785544214</v>
      </c>
      <c r="S407" s="741">
        <v>79984.989999999991</v>
      </c>
    </row>
    <row r="408" spans="1:19" ht="14.4" customHeight="1" x14ac:dyDescent="0.3">
      <c r="A408" s="736" t="s">
        <v>5245</v>
      </c>
      <c r="B408" s="737" t="s">
        <v>5246</v>
      </c>
      <c r="C408" s="737" t="s">
        <v>566</v>
      </c>
      <c r="D408" s="737" t="s">
        <v>3155</v>
      </c>
      <c r="E408" s="737" t="s">
        <v>5247</v>
      </c>
      <c r="F408" s="737" t="s">
        <v>5396</v>
      </c>
      <c r="G408" s="737" t="s">
        <v>5397</v>
      </c>
      <c r="H408" s="740">
        <v>35.35</v>
      </c>
      <c r="I408" s="740">
        <v>26725.849999999995</v>
      </c>
      <c r="J408" s="737">
        <v>1.7463709637896838</v>
      </c>
      <c r="K408" s="737">
        <v>756.03536067892492</v>
      </c>
      <c r="L408" s="740">
        <v>37.129999999999995</v>
      </c>
      <c r="M408" s="740">
        <v>15303.65</v>
      </c>
      <c r="N408" s="737">
        <v>1</v>
      </c>
      <c r="O408" s="737">
        <v>412.16401831403181</v>
      </c>
      <c r="P408" s="740">
        <v>5.4399999999999995</v>
      </c>
      <c r="Q408" s="740">
        <v>1989.9299999999998</v>
      </c>
      <c r="R408" s="753">
        <v>0.13002976414123427</v>
      </c>
      <c r="S408" s="741">
        <v>365.79595588235293</v>
      </c>
    </row>
    <row r="409" spans="1:19" ht="14.4" customHeight="1" x14ac:dyDescent="0.3">
      <c r="A409" s="736" t="s">
        <v>5245</v>
      </c>
      <c r="B409" s="737" t="s">
        <v>5246</v>
      </c>
      <c r="C409" s="737" t="s">
        <v>566</v>
      </c>
      <c r="D409" s="737" t="s">
        <v>3155</v>
      </c>
      <c r="E409" s="737" t="s">
        <v>5247</v>
      </c>
      <c r="F409" s="737" t="s">
        <v>5398</v>
      </c>
      <c r="G409" s="737" t="s">
        <v>5397</v>
      </c>
      <c r="H409" s="740">
        <v>5.83</v>
      </c>
      <c r="I409" s="740">
        <v>881.51</v>
      </c>
      <c r="J409" s="737">
        <v>1.1801617265108308</v>
      </c>
      <c r="K409" s="737">
        <v>151.20240137221268</v>
      </c>
      <c r="L409" s="740">
        <v>6.15</v>
      </c>
      <c r="M409" s="740">
        <v>746.93999999999994</v>
      </c>
      <c r="N409" s="737">
        <v>1</v>
      </c>
      <c r="O409" s="737">
        <v>121.45365853658535</v>
      </c>
      <c r="P409" s="740"/>
      <c r="Q409" s="740"/>
      <c r="R409" s="753"/>
      <c r="S409" s="741"/>
    </row>
    <row r="410" spans="1:19" ht="14.4" customHeight="1" x14ac:dyDescent="0.3">
      <c r="A410" s="736" t="s">
        <v>5245</v>
      </c>
      <c r="B410" s="737" t="s">
        <v>5246</v>
      </c>
      <c r="C410" s="737" t="s">
        <v>566</v>
      </c>
      <c r="D410" s="737" t="s">
        <v>3155</v>
      </c>
      <c r="E410" s="737" t="s">
        <v>5247</v>
      </c>
      <c r="F410" s="737" t="s">
        <v>5399</v>
      </c>
      <c r="G410" s="737" t="s">
        <v>3090</v>
      </c>
      <c r="H410" s="740">
        <v>8</v>
      </c>
      <c r="I410" s="740">
        <v>347859.75</v>
      </c>
      <c r="J410" s="737">
        <v>0.7763071711275833</v>
      </c>
      <c r="K410" s="737">
        <v>43482.46875</v>
      </c>
      <c r="L410" s="740">
        <v>10</v>
      </c>
      <c r="M410" s="740">
        <v>448095.5</v>
      </c>
      <c r="N410" s="737">
        <v>1</v>
      </c>
      <c r="O410" s="737">
        <v>44809.55</v>
      </c>
      <c r="P410" s="740">
        <v>4</v>
      </c>
      <c r="Q410" s="740">
        <v>170030.24</v>
      </c>
      <c r="R410" s="753">
        <v>0.37945089830181289</v>
      </c>
      <c r="S410" s="741">
        <v>42507.56</v>
      </c>
    </row>
    <row r="411" spans="1:19" ht="14.4" customHeight="1" x14ac:dyDescent="0.3">
      <c r="A411" s="736" t="s">
        <v>5245</v>
      </c>
      <c r="B411" s="737" t="s">
        <v>5246</v>
      </c>
      <c r="C411" s="737" t="s">
        <v>566</v>
      </c>
      <c r="D411" s="737" t="s">
        <v>3155</v>
      </c>
      <c r="E411" s="737" t="s">
        <v>5247</v>
      </c>
      <c r="F411" s="737" t="s">
        <v>5400</v>
      </c>
      <c r="G411" s="737" t="s">
        <v>5397</v>
      </c>
      <c r="H411" s="740">
        <v>1.02</v>
      </c>
      <c r="I411" s="740">
        <v>77.11</v>
      </c>
      <c r="J411" s="737">
        <v>2.2177164222030483</v>
      </c>
      <c r="K411" s="737">
        <v>75.598039215686271</v>
      </c>
      <c r="L411" s="740">
        <v>0.46</v>
      </c>
      <c r="M411" s="740">
        <v>34.770000000000003</v>
      </c>
      <c r="N411" s="737">
        <v>1</v>
      </c>
      <c r="O411" s="737">
        <v>75.58695652173914</v>
      </c>
      <c r="P411" s="740"/>
      <c r="Q411" s="740"/>
      <c r="R411" s="753"/>
      <c r="S411" s="741"/>
    </row>
    <row r="412" spans="1:19" ht="14.4" customHeight="1" x14ac:dyDescent="0.3">
      <c r="A412" s="736" t="s">
        <v>5245</v>
      </c>
      <c r="B412" s="737" t="s">
        <v>5246</v>
      </c>
      <c r="C412" s="737" t="s">
        <v>566</v>
      </c>
      <c r="D412" s="737" t="s">
        <v>3155</v>
      </c>
      <c r="E412" s="737" t="s">
        <v>5247</v>
      </c>
      <c r="F412" s="737" t="s">
        <v>5401</v>
      </c>
      <c r="G412" s="737" t="s">
        <v>5402</v>
      </c>
      <c r="H412" s="740">
        <v>14</v>
      </c>
      <c r="I412" s="740">
        <v>22432.2</v>
      </c>
      <c r="J412" s="737"/>
      <c r="K412" s="737">
        <v>1602.3</v>
      </c>
      <c r="L412" s="740"/>
      <c r="M412" s="740"/>
      <c r="N412" s="737"/>
      <c r="O412" s="737"/>
      <c r="P412" s="740"/>
      <c r="Q412" s="740"/>
      <c r="R412" s="753"/>
      <c r="S412" s="741"/>
    </row>
    <row r="413" spans="1:19" ht="14.4" customHeight="1" x14ac:dyDescent="0.3">
      <c r="A413" s="736" t="s">
        <v>5245</v>
      </c>
      <c r="B413" s="737" t="s">
        <v>5246</v>
      </c>
      <c r="C413" s="737" t="s">
        <v>566</v>
      </c>
      <c r="D413" s="737" t="s">
        <v>3155</v>
      </c>
      <c r="E413" s="737" t="s">
        <v>5247</v>
      </c>
      <c r="F413" s="737" t="s">
        <v>5403</v>
      </c>
      <c r="G413" s="737" t="s">
        <v>5317</v>
      </c>
      <c r="H413" s="740">
        <v>30.910000000000004</v>
      </c>
      <c r="I413" s="740">
        <v>21781.86</v>
      </c>
      <c r="J413" s="737">
        <v>2.7114191037894391</v>
      </c>
      <c r="K413" s="737">
        <v>704.68650922031702</v>
      </c>
      <c r="L413" s="740">
        <v>11.399999999999999</v>
      </c>
      <c r="M413" s="740">
        <v>8033.3799999999992</v>
      </c>
      <c r="N413" s="737">
        <v>1</v>
      </c>
      <c r="O413" s="737">
        <v>704.68245614035095</v>
      </c>
      <c r="P413" s="740">
        <v>15.71</v>
      </c>
      <c r="Q413" s="740">
        <v>3696.3199999999997</v>
      </c>
      <c r="R413" s="753">
        <v>0.46012014867963424</v>
      </c>
      <c r="S413" s="741">
        <v>235.28453214513047</v>
      </c>
    </row>
    <row r="414" spans="1:19" ht="14.4" customHeight="1" x14ac:dyDescent="0.3">
      <c r="A414" s="736" t="s">
        <v>5245</v>
      </c>
      <c r="B414" s="737" t="s">
        <v>5246</v>
      </c>
      <c r="C414" s="737" t="s">
        <v>566</v>
      </c>
      <c r="D414" s="737" t="s">
        <v>3155</v>
      </c>
      <c r="E414" s="737" t="s">
        <v>5247</v>
      </c>
      <c r="F414" s="737" t="s">
        <v>5404</v>
      </c>
      <c r="G414" s="737" t="s">
        <v>5405</v>
      </c>
      <c r="H414" s="740"/>
      <c r="I414" s="740"/>
      <c r="J414" s="737"/>
      <c r="K414" s="737"/>
      <c r="L414" s="740"/>
      <c r="M414" s="740"/>
      <c r="N414" s="737"/>
      <c r="O414" s="737"/>
      <c r="P414" s="740">
        <v>0.4</v>
      </c>
      <c r="Q414" s="740">
        <v>3155.49</v>
      </c>
      <c r="R414" s="753"/>
      <c r="S414" s="741">
        <v>7888.7249999999995</v>
      </c>
    </row>
    <row r="415" spans="1:19" ht="14.4" customHeight="1" x14ac:dyDescent="0.3">
      <c r="A415" s="736" t="s">
        <v>5245</v>
      </c>
      <c r="B415" s="737" t="s">
        <v>5246</v>
      </c>
      <c r="C415" s="737" t="s">
        <v>566</v>
      </c>
      <c r="D415" s="737" t="s">
        <v>3155</v>
      </c>
      <c r="E415" s="737" t="s">
        <v>5247</v>
      </c>
      <c r="F415" s="737" t="s">
        <v>5406</v>
      </c>
      <c r="G415" s="737" t="s">
        <v>5317</v>
      </c>
      <c r="H415" s="740">
        <v>21.35</v>
      </c>
      <c r="I415" s="740">
        <v>75225.600000000006</v>
      </c>
      <c r="J415" s="737"/>
      <c r="K415" s="737">
        <v>3523.4473067915692</v>
      </c>
      <c r="L415" s="740"/>
      <c r="M415" s="740"/>
      <c r="N415" s="737"/>
      <c r="O415" s="737"/>
      <c r="P415" s="740"/>
      <c r="Q415" s="740"/>
      <c r="R415" s="753"/>
      <c r="S415" s="741"/>
    </row>
    <row r="416" spans="1:19" ht="14.4" customHeight="1" x14ac:dyDescent="0.3">
      <c r="A416" s="736" t="s">
        <v>5245</v>
      </c>
      <c r="B416" s="737" t="s">
        <v>5246</v>
      </c>
      <c r="C416" s="737" t="s">
        <v>566</v>
      </c>
      <c r="D416" s="737" t="s">
        <v>3155</v>
      </c>
      <c r="E416" s="737" t="s">
        <v>5247</v>
      </c>
      <c r="F416" s="737" t="s">
        <v>5407</v>
      </c>
      <c r="G416" s="737" t="s">
        <v>5408</v>
      </c>
      <c r="H416" s="740"/>
      <c r="I416" s="740"/>
      <c r="J416" s="737"/>
      <c r="K416" s="737"/>
      <c r="L416" s="740">
        <v>12.03</v>
      </c>
      <c r="M416" s="740">
        <v>15866.47</v>
      </c>
      <c r="N416" s="737">
        <v>1</v>
      </c>
      <c r="O416" s="737">
        <v>1318.908561928512</v>
      </c>
      <c r="P416" s="740"/>
      <c r="Q416" s="740"/>
      <c r="R416" s="753"/>
      <c r="S416" s="741"/>
    </row>
    <row r="417" spans="1:19" ht="14.4" customHeight="1" x14ac:dyDescent="0.3">
      <c r="A417" s="736" t="s">
        <v>5245</v>
      </c>
      <c r="B417" s="737" t="s">
        <v>5246</v>
      </c>
      <c r="C417" s="737" t="s">
        <v>566</v>
      </c>
      <c r="D417" s="737" t="s">
        <v>3155</v>
      </c>
      <c r="E417" s="737" t="s">
        <v>5247</v>
      </c>
      <c r="F417" s="737" t="s">
        <v>5412</v>
      </c>
      <c r="G417" s="737" t="s">
        <v>5413</v>
      </c>
      <c r="H417" s="740">
        <v>15</v>
      </c>
      <c r="I417" s="740">
        <v>114497.1</v>
      </c>
      <c r="J417" s="737">
        <v>1.666666666666667</v>
      </c>
      <c r="K417" s="737">
        <v>7633.14</v>
      </c>
      <c r="L417" s="740">
        <v>9</v>
      </c>
      <c r="M417" s="740">
        <v>68698.259999999995</v>
      </c>
      <c r="N417" s="737">
        <v>1</v>
      </c>
      <c r="O417" s="737">
        <v>7633.1399999999994</v>
      </c>
      <c r="P417" s="740"/>
      <c r="Q417" s="740"/>
      <c r="R417" s="753"/>
      <c r="S417" s="741"/>
    </row>
    <row r="418" spans="1:19" ht="14.4" customHeight="1" x14ac:dyDescent="0.3">
      <c r="A418" s="736" t="s">
        <v>5245</v>
      </c>
      <c r="B418" s="737" t="s">
        <v>5246</v>
      </c>
      <c r="C418" s="737" t="s">
        <v>566</v>
      </c>
      <c r="D418" s="737" t="s">
        <v>3155</v>
      </c>
      <c r="E418" s="737" t="s">
        <v>5247</v>
      </c>
      <c r="F418" s="737" t="s">
        <v>5417</v>
      </c>
      <c r="G418" s="737" t="s">
        <v>5418</v>
      </c>
      <c r="H418" s="740">
        <v>2.63</v>
      </c>
      <c r="I418" s="740">
        <v>1807.72</v>
      </c>
      <c r="J418" s="737">
        <v>0.36210163652024119</v>
      </c>
      <c r="K418" s="737">
        <v>687.34600760456283</v>
      </c>
      <c r="L418" s="740">
        <v>9.27</v>
      </c>
      <c r="M418" s="740">
        <v>4992.3</v>
      </c>
      <c r="N418" s="737">
        <v>1</v>
      </c>
      <c r="O418" s="737">
        <v>538.54368932038835</v>
      </c>
      <c r="P418" s="740">
        <v>5.2700000000000005</v>
      </c>
      <c r="Q418" s="740">
        <v>2838.1499999999996</v>
      </c>
      <c r="R418" s="753">
        <v>0.56850549846764009</v>
      </c>
      <c r="S418" s="741">
        <v>538.54838709677404</v>
      </c>
    </row>
    <row r="419" spans="1:19" ht="14.4" customHeight="1" x14ac:dyDescent="0.3">
      <c r="A419" s="736" t="s">
        <v>5245</v>
      </c>
      <c r="B419" s="737" t="s">
        <v>5246</v>
      </c>
      <c r="C419" s="737" t="s">
        <v>566</v>
      </c>
      <c r="D419" s="737" t="s">
        <v>3155</v>
      </c>
      <c r="E419" s="737" t="s">
        <v>5247</v>
      </c>
      <c r="F419" s="737" t="s">
        <v>5419</v>
      </c>
      <c r="G419" s="737" t="s">
        <v>3102</v>
      </c>
      <c r="H419" s="740"/>
      <c r="I419" s="740"/>
      <c r="J419" s="737"/>
      <c r="K419" s="737"/>
      <c r="L419" s="740"/>
      <c r="M419" s="740"/>
      <c r="N419" s="737"/>
      <c r="O419" s="737"/>
      <c r="P419" s="740">
        <v>6.3</v>
      </c>
      <c r="Q419" s="740">
        <v>315481.32</v>
      </c>
      <c r="R419" s="753"/>
      <c r="S419" s="741">
        <v>50076.4</v>
      </c>
    </row>
    <row r="420" spans="1:19" ht="14.4" customHeight="1" x14ac:dyDescent="0.3">
      <c r="A420" s="736" t="s">
        <v>5245</v>
      </c>
      <c r="B420" s="737" t="s">
        <v>5246</v>
      </c>
      <c r="C420" s="737" t="s">
        <v>566</v>
      </c>
      <c r="D420" s="737" t="s">
        <v>3155</v>
      </c>
      <c r="E420" s="737" t="s">
        <v>5247</v>
      </c>
      <c r="F420" s="737" t="s">
        <v>5420</v>
      </c>
      <c r="G420" s="737" t="s">
        <v>5405</v>
      </c>
      <c r="H420" s="740"/>
      <c r="I420" s="740"/>
      <c r="J420" s="737"/>
      <c r="K420" s="737"/>
      <c r="L420" s="740"/>
      <c r="M420" s="740"/>
      <c r="N420" s="737"/>
      <c r="O420" s="737"/>
      <c r="P420" s="740">
        <v>1</v>
      </c>
      <c r="Q420" s="740">
        <v>16468.7</v>
      </c>
      <c r="R420" s="753"/>
      <c r="S420" s="741">
        <v>16468.7</v>
      </c>
    </row>
    <row r="421" spans="1:19" ht="14.4" customHeight="1" x14ac:dyDescent="0.3">
      <c r="A421" s="736" t="s">
        <v>5245</v>
      </c>
      <c r="B421" s="737" t="s">
        <v>5246</v>
      </c>
      <c r="C421" s="737" t="s">
        <v>566</v>
      </c>
      <c r="D421" s="737" t="s">
        <v>3155</v>
      </c>
      <c r="E421" s="737" t="s">
        <v>5247</v>
      </c>
      <c r="F421" s="737" t="s">
        <v>5421</v>
      </c>
      <c r="G421" s="737" t="s">
        <v>3556</v>
      </c>
      <c r="H421" s="740"/>
      <c r="I421" s="740"/>
      <c r="J421" s="737"/>
      <c r="K421" s="737"/>
      <c r="L421" s="740">
        <v>14.8</v>
      </c>
      <c r="M421" s="740">
        <v>1046.3600000000001</v>
      </c>
      <c r="N421" s="737">
        <v>1</v>
      </c>
      <c r="O421" s="737">
        <v>70.7</v>
      </c>
      <c r="P421" s="740"/>
      <c r="Q421" s="740"/>
      <c r="R421" s="753"/>
      <c r="S421" s="741"/>
    </row>
    <row r="422" spans="1:19" ht="14.4" customHeight="1" x14ac:dyDescent="0.3">
      <c r="A422" s="736" t="s">
        <v>5245</v>
      </c>
      <c r="B422" s="737" t="s">
        <v>5246</v>
      </c>
      <c r="C422" s="737" t="s">
        <v>566</v>
      </c>
      <c r="D422" s="737" t="s">
        <v>3155</v>
      </c>
      <c r="E422" s="737" t="s">
        <v>5247</v>
      </c>
      <c r="F422" s="737" t="s">
        <v>5422</v>
      </c>
      <c r="G422" s="737" t="s">
        <v>1322</v>
      </c>
      <c r="H422" s="740"/>
      <c r="I422" s="740"/>
      <c r="J422" s="737"/>
      <c r="K422" s="737"/>
      <c r="L422" s="740">
        <v>9.1</v>
      </c>
      <c r="M422" s="740">
        <v>1350.98</v>
      </c>
      <c r="N422" s="737">
        <v>1</v>
      </c>
      <c r="O422" s="737">
        <v>148.45934065934065</v>
      </c>
      <c r="P422" s="740">
        <v>6</v>
      </c>
      <c r="Q422" s="740">
        <v>890.76</v>
      </c>
      <c r="R422" s="753">
        <v>0.65934358761787737</v>
      </c>
      <c r="S422" s="741">
        <v>148.46</v>
      </c>
    </row>
    <row r="423" spans="1:19" ht="14.4" customHeight="1" x14ac:dyDescent="0.3">
      <c r="A423" s="736" t="s">
        <v>5245</v>
      </c>
      <c r="B423" s="737" t="s">
        <v>5246</v>
      </c>
      <c r="C423" s="737" t="s">
        <v>566</v>
      </c>
      <c r="D423" s="737" t="s">
        <v>3155</v>
      </c>
      <c r="E423" s="737" t="s">
        <v>5247</v>
      </c>
      <c r="F423" s="737" t="s">
        <v>5425</v>
      </c>
      <c r="G423" s="737" t="s">
        <v>5426</v>
      </c>
      <c r="H423" s="740"/>
      <c r="I423" s="740"/>
      <c r="J423" s="737"/>
      <c r="K423" s="737"/>
      <c r="L423" s="740">
        <v>0.2</v>
      </c>
      <c r="M423" s="740">
        <v>84.89</v>
      </c>
      <c r="N423" s="737">
        <v>1</v>
      </c>
      <c r="O423" s="737">
        <v>424.45</v>
      </c>
      <c r="P423" s="740"/>
      <c r="Q423" s="740"/>
      <c r="R423" s="753"/>
      <c r="S423" s="741"/>
    </row>
    <row r="424" spans="1:19" ht="14.4" customHeight="1" x14ac:dyDescent="0.3">
      <c r="A424" s="736" t="s">
        <v>5245</v>
      </c>
      <c r="B424" s="737" t="s">
        <v>5246</v>
      </c>
      <c r="C424" s="737" t="s">
        <v>566</v>
      </c>
      <c r="D424" s="737" t="s">
        <v>3155</v>
      </c>
      <c r="E424" s="737" t="s">
        <v>5247</v>
      </c>
      <c r="F424" s="737" t="s">
        <v>5427</v>
      </c>
      <c r="G424" s="737" t="s">
        <v>3046</v>
      </c>
      <c r="H424" s="740"/>
      <c r="I424" s="740"/>
      <c r="J424" s="737"/>
      <c r="K424" s="737"/>
      <c r="L424" s="740">
        <v>10</v>
      </c>
      <c r="M424" s="740">
        <v>17490.8</v>
      </c>
      <c r="N424" s="737">
        <v>1</v>
      </c>
      <c r="O424" s="737">
        <v>1749.08</v>
      </c>
      <c r="P424" s="740">
        <v>8</v>
      </c>
      <c r="Q424" s="740">
        <v>13992.64</v>
      </c>
      <c r="R424" s="753">
        <v>0.8</v>
      </c>
      <c r="S424" s="741">
        <v>1749.08</v>
      </c>
    </row>
    <row r="425" spans="1:19" ht="14.4" customHeight="1" x14ac:dyDescent="0.3">
      <c r="A425" s="736" t="s">
        <v>5245</v>
      </c>
      <c r="B425" s="737" t="s">
        <v>5246</v>
      </c>
      <c r="C425" s="737" t="s">
        <v>566</v>
      </c>
      <c r="D425" s="737" t="s">
        <v>3155</v>
      </c>
      <c r="E425" s="737" t="s">
        <v>5247</v>
      </c>
      <c r="F425" s="737" t="s">
        <v>5428</v>
      </c>
      <c r="G425" s="737" t="s">
        <v>2988</v>
      </c>
      <c r="H425" s="740"/>
      <c r="I425" s="740"/>
      <c r="J425" s="737"/>
      <c r="K425" s="737"/>
      <c r="L425" s="740">
        <v>4.05</v>
      </c>
      <c r="M425" s="740">
        <v>1145.3400000000001</v>
      </c>
      <c r="N425" s="737">
        <v>1</v>
      </c>
      <c r="O425" s="737">
        <v>282.80000000000007</v>
      </c>
      <c r="P425" s="740">
        <v>9.5500000000000007</v>
      </c>
      <c r="Q425" s="740">
        <v>2701.1400000000003</v>
      </c>
      <c r="R425" s="753">
        <v>2.3583739326313582</v>
      </c>
      <c r="S425" s="741">
        <v>282.84188481675392</v>
      </c>
    </row>
    <row r="426" spans="1:19" ht="14.4" customHeight="1" x14ac:dyDescent="0.3">
      <c r="A426" s="736" t="s">
        <v>5245</v>
      </c>
      <c r="B426" s="737" t="s">
        <v>5246</v>
      </c>
      <c r="C426" s="737" t="s">
        <v>566</v>
      </c>
      <c r="D426" s="737" t="s">
        <v>3155</v>
      </c>
      <c r="E426" s="737" t="s">
        <v>5247</v>
      </c>
      <c r="F426" s="737" t="s">
        <v>5429</v>
      </c>
      <c r="G426" s="737" t="s">
        <v>5320</v>
      </c>
      <c r="H426" s="740"/>
      <c r="I426" s="740"/>
      <c r="J426" s="737"/>
      <c r="K426" s="737"/>
      <c r="L426" s="740">
        <v>1.4</v>
      </c>
      <c r="M426" s="740">
        <v>894.99</v>
      </c>
      <c r="N426" s="737">
        <v>1</v>
      </c>
      <c r="O426" s="737">
        <v>639.27857142857147</v>
      </c>
      <c r="P426" s="740">
        <v>1</v>
      </c>
      <c r="Q426" s="740">
        <v>639.37</v>
      </c>
      <c r="R426" s="753">
        <v>0.71438787025553363</v>
      </c>
      <c r="S426" s="741">
        <v>639.37</v>
      </c>
    </row>
    <row r="427" spans="1:19" ht="14.4" customHeight="1" x14ac:dyDescent="0.3">
      <c r="A427" s="736" t="s">
        <v>5245</v>
      </c>
      <c r="B427" s="737" t="s">
        <v>5246</v>
      </c>
      <c r="C427" s="737" t="s">
        <v>566</v>
      </c>
      <c r="D427" s="737" t="s">
        <v>3155</v>
      </c>
      <c r="E427" s="737" t="s">
        <v>5247</v>
      </c>
      <c r="F427" s="737" t="s">
        <v>5432</v>
      </c>
      <c r="G427" s="737" t="s">
        <v>3116</v>
      </c>
      <c r="H427" s="740"/>
      <c r="I427" s="740"/>
      <c r="J427" s="737"/>
      <c r="K427" s="737"/>
      <c r="L427" s="740">
        <v>3</v>
      </c>
      <c r="M427" s="740">
        <v>587298.63</v>
      </c>
      <c r="N427" s="737">
        <v>1</v>
      </c>
      <c r="O427" s="737">
        <v>195766.21</v>
      </c>
      <c r="P427" s="740"/>
      <c r="Q427" s="740"/>
      <c r="R427" s="753"/>
      <c r="S427" s="741"/>
    </row>
    <row r="428" spans="1:19" ht="14.4" customHeight="1" x14ac:dyDescent="0.3">
      <c r="A428" s="736" t="s">
        <v>5245</v>
      </c>
      <c r="B428" s="737" t="s">
        <v>5246</v>
      </c>
      <c r="C428" s="737" t="s">
        <v>566</v>
      </c>
      <c r="D428" s="737" t="s">
        <v>3155</v>
      </c>
      <c r="E428" s="737" t="s">
        <v>5247</v>
      </c>
      <c r="F428" s="737" t="s">
        <v>5448</v>
      </c>
      <c r="G428" s="737" t="s">
        <v>1490</v>
      </c>
      <c r="H428" s="740"/>
      <c r="I428" s="740"/>
      <c r="J428" s="737"/>
      <c r="K428" s="737"/>
      <c r="L428" s="740"/>
      <c r="M428" s="740"/>
      <c r="N428" s="737"/>
      <c r="O428" s="737"/>
      <c r="P428" s="740">
        <v>21.08</v>
      </c>
      <c r="Q428" s="740">
        <v>7691.09</v>
      </c>
      <c r="R428" s="753"/>
      <c r="S428" s="741">
        <v>364.8524667931689</v>
      </c>
    </row>
    <row r="429" spans="1:19" ht="14.4" customHeight="1" x14ac:dyDescent="0.3">
      <c r="A429" s="736" t="s">
        <v>5245</v>
      </c>
      <c r="B429" s="737" t="s">
        <v>5246</v>
      </c>
      <c r="C429" s="737" t="s">
        <v>566</v>
      </c>
      <c r="D429" s="737" t="s">
        <v>3155</v>
      </c>
      <c r="E429" s="737" t="s">
        <v>5247</v>
      </c>
      <c r="F429" s="737" t="s">
        <v>5449</v>
      </c>
      <c r="G429" s="737" t="s">
        <v>1490</v>
      </c>
      <c r="H429" s="740"/>
      <c r="I429" s="740"/>
      <c r="J429" s="737"/>
      <c r="K429" s="737"/>
      <c r="L429" s="740"/>
      <c r="M429" s="740"/>
      <c r="N429" s="737"/>
      <c r="O429" s="737"/>
      <c r="P429" s="740">
        <v>37.89</v>
      </c>
      <c r="Q429" s="740">
        <v>38452.229999999996</v>
      </c>
      <c r="R429" s="753"/>
      <c r="S429" s="741">
        <v>1014.8384798099761</v>
      </c>
    </row>
    <row r="430" spans="1:19" ht="14.4" customHeight="1" x14ac:dyDescent="0.3">
      <c r="A430" s="736" t="s">
        <v>5245</v>
      </c>
      <c r="B430" s="737" t="s">
        <v>5246</v>
      </c>
      <c r="C430" s="737" t="s">
        <v>566</v>
      </c>
      <c r="D430" s="737" t="s">
        <v>3155</v>
      </c>
      <c r="E430" s="737" t="s">
        <v>5460</v>
      </c>
      <c r="F430" s="737" t="s">
        <v>5461</v>
      </c>
      <c r="G430" s="737" t="s">
        <v>5462</v>
      </c>
      <c r="H430" s="740"/>
      <c r="I430" s="740"/>
      <c r="J430" s="737"/>
      <c r="K430" s="737"/>
      <c r="L430" s="740">
        <v>5</v>
      </c>
      <c r="M430" s="740">
        <v>4335</v>
      </c>
      <c r="N430" s="737">
        <v>1</v>
      </c>
      <c r="O430" s="737">
        <v>867</v>
      </c>
      <c r="P430" s="740">
        <v>5</v>
      </c>
      <c r="Q430" s="740">
        <v>4335</v>
      </c>
      <c r="R430" s="753">
        <v>1</v>
      </c>
      <c r="S430" s="741">
        <v>867</v>
      </c>
    </row>
    <row r="431" spans="1:19" ht="14.4" customHeight="1" x14ac:dyDescent="0.3">
      <c r="A431" s="736" t="s">
        <v>5245</v>
      </c>
      <c r="B431" s="737" t="s">
        <v>5246</v>
      </c>
      <c r="C431" s="737" t="s">
        <v>566</v>
      </c>
      <c r="D431" s="737" t="s">
        <v>3155</v>
      </c>
      <c r="E431" s="737" t="s">
        <v>5460</v>
      </c>
      <c r="F431" s="737" t="s">
        <v>5463</v>
      </c>
      <c r="G431" s="737" t="s">
        <v>5464</v>
      </c>
      <c r="H431" s="740">
        <v>42</v>
      </c>
      <c r="I431" s="740">
        <v>36414</v>
      </c>
      <c r="J431" s="737">
        <v>1.1351351351351351</v>
      </c>
      <c r="K431" s="737">
        <v>867</v>
      </c>
      <c r="L431" s="740">
        <v>37</v>
      </c>
      <c r="M431" s="740">
        <v>32079</v>
      </c>
      <c r="N431" s="737">
        <v>1</v>
      </c>
      <c r="O431" s="737">
        <v>867</v>
      </c>
      <c r="P431" s="740">
        <v>34</v>
      </c>
      <c r="Q431" s="740">
        <v>29478</v>
      </c>
      <c r="R431" s="753">
        <v>0.91891891891891897</v>
      </c>
      <c r="S431" s="741">
        <v>867</v>
      </c>
    </row>
    <row r="432" spans="1:19" ht="14.4" customHeight="1" x14ac:dyDescent="0.3">
      <c r="A432" s="736" t="s">
        <v>5245</v>
      </c>
      <c r="B432" s="737" t="s">
        <v>5246</v>
      </c>
      <c r="C432" s="737" t="s">
        <v>566</v>
      </c>
      <c r="D432" s="737" t="s">
        <v>3155</v>
      </c>
      <c r="E432" s="737" t="s">
        <v>5469</v>
      </c>
      <c r="F432" s="737" t="s">
        <v>5470</v>
      </c>
      <c r="G432" s="737" t="s">
        <v>5471</v>
      </c>
      <c r="H432" s="740">
        <v>6</v>
      </c>
      <c r="I432" s="740">
        <v>1680</v>
      </c>
      <c r="J432" s="737">
        <v>0.80267558528428096</v>
      </c>
      <c r="K432" s="737">
        <v>280</v>
      </c>
      <c r="L432" s="740">
        <v>7</v>
      </c>
      <c r="M432" s="740">
        <v>2093</v>
      </c>
      <c r="N432" s="737">
        <v>1</v>
      </c>
      <c r="O432" s="737">
        <v>299</v>
      </c>
      <c r="P432" s="740">
        <v>6</v>
      </c>
      <c r="Q432" s="740">
        <v>1800</v>
      </c>
      <c r="R432" s="753">
        <v>0.86000955566172954</v>
      </c>
      <c r="S432" s="741">
        <v>300</v>
      </c>
    </row>
    <row r="433" spans="1:19" ht="14.4" customHeight="1" x14ac:dyDescent="0.3">
      <c r="A433" s="736" t="s">
        <v>5245</v>
      </c>
      <c r="B433" s="737" t="s">
        <v>5246</v>
      </c>
      <c r="C433" s="737" t="s">
        <v>566</v>
      </c>
      <c r="D433" s="737" t="s">
        <v>3155</v>
      </c>
      <c r="E433" s="737" t="s">
        <v>5469</v>
      </c>
      <c r="F433" s="737" t="s">
        <v>5472</v>
      </c>
      <c r="G433" s="737" t="s">
        <v>5473</v>
      </c>
      <c r="H433" s="740"/>
      <c r="I433" s="740"/>
      <c r="J433" s="737"/>
      <c r="K433" s="737"/>
      <c r="L433" s="740">
        <v>11</v>
      </c>
      <c r="M433" s="740">
        <v>1342</v>
      </c>
      <c r="N433" s="737">
        <v>1</v>
      </c>
      <c r="O433" s="737">
        <v>122</v>
      </c>
      <c r="P433" s="740">
        <v>9</v>
      </c>
      <c r="Q433" s="740">
        <v>1098</v>
      </c>
      <c r="R433" s="753">
        <v>0.81818181818181823</v>
      </c>
      <c r="S433" s="741">
        <v>122</v>
      </c>
    </row>
    <row r="434" spans="1:19" ht="14.4" customHeight="1" x14ac:dyDescent="0.3">
      <c r="A434" s="736" t="s">
        <v>5245</v>
      </c>
      <c r="B434" s="737" t="s">
        <v>5246</v>
      </c>
      <c r="C434" s="737" t="s">
        <v>566</v>
      </c>
      <c r="D434" s="737" t="s">
        <v>3155</v>
      </c>
      <c r="E434" s="737" t="s">
        <v>5469</v>
      </c>
      <c r="F434" s="737" t="s">
        <v>5474</v>
      </c>
      <c r="G434" s="737" t="s">
        <v>5475</v>
      </c>
      <c r="H434" s="740">
        <v>2</v>
      </c>
      <c r="I434" s="740">
        <v>288</v>
      </c>
      <c r="J434" s="737">
        <v>0.98630136986301364</v>
      </c>
      <c r="K434" s="737">
        <v>144</v>
      </c>
      <c r="L434" s="740">
        <v>2</v>
      </c>
      <c r="M434" s="740">
        <v>292</v>
      </c>
      <c r="N434" s="737">
        <v>1</v>
      </c>
      <c r="O434" s="737">
        <v>146</v>
      </c>
      <c r="P434" s="740">
        <v>3</v>
      </c>
      <c r="Q434" s="740">
        <v>441</v>
      </c>
      <c r="R434" s="753">
        <v>1.5102739726027397</v>
      </c>
      <c r="S434" s="741">
        <v>147</v>
      </c>
    </row>
    <row r="435" spans="1:19" ht="14.4" customHeight="1" x14ac:dyDescent="0.3">
      <c r="A435" s="736" t="s">
        <v>5245</v>
      </c>
      <c r="B435" s="737" t="s">
        <v>5246</v>
      </c>
      <c r="C435" s="737" t="s">
        <v>566</v>
      </c>
      <c r="D435" s="737" t="s">
        <v>3155</v>
      </c>
      <c r="E435" s="737" t="s">
        <v>5469</v>
      </c>
      <c r="F435" s="737" t="s">
        <v>5478</v>
      </c>
      <c r="G435" s="737" t="s">
        <v>5479</v>
      </c>
      <c r="H435" s="740">
        <v>127</v>
      </c>
      <c r="I435" s="740">
        <v>4445</v>
      </c>
      <c r="J435" s="737">
        <v>0.84010584010584011</v>
      </c>
      <c r="K435" s="737">
        <v>35</v>
      </c>
      <c r="L435" s="740">
        <v>143</v>
      </c>
      <c r="M435" s="740">
        <v>5291</v>
      </c>
      <c r="N435" s="737">
        <v>1</v>
      </c>
      <c r="O435" s="737">
        <v>37</v>
      </c>
      <c r="P435" s="740">
        <v>132</v>
      </c>
      <c r="Q435" s="740">
        <v>4884</v>
      </c>
      <c r="R435" s="753">
        <v>0.92307692307692313</v>
      </c>
      <c r="S435" s="741">
        <v>37</v>
      </c>
    </row>
    <row r="436" spans="1:19" ht="14.4" customHeight="1" x14ac:dyDescent="0.3">
      <c r="A436" s="736" t="s">
        <v>5245</v>
      </c>
      <c r="B436" s="737" t="s">
        <v>5246</v>
      </c>
      <c r="C436" s="737" t="s">
        <v>566</v>
      </c>
      <c r="D436" s="737" t="s">
        <v>3155</v>
      </c>
      <c r="E436" s="737" t="s">
        <v>5469</v>
      </c>
      <c r="F436" s="737" t="s">
        <v>5482</v>
      </c>
      <c r="G436" s="737" t="s">
        <v>5483</v>
      </c>
      <c r="H436" s="740"/>
      <c r="I436" s="740"/>
      <c r="J436" s="737"/>
      <c r="K436" s="737"/>
      <c r="L436" s="740">
        <v>1</v>
      </c>
      <c r="M436" s="740">
        <v>177</v>
      </c>
      <c r="N436" s="737">
        <v>1</v>
      </c>
      <c r="O436" s="737">
        <v>177</v>
      </c>
      <c r="P436" s="740">
        <v>1</v>
      </c>
      <c r="Q436" s="740">
        <v>177</v>
      </c>
      <c r="R436" s="753">
        <v>1</v>
      </c>
      <c r="S436" s="741">
        <v>177</v>
      </c>
    </row>
    <row r="437" spans="1:19" ht="14.4" customHeight="1" x14ac:dyDescent="0.3">
      <c r="A437" s="736" t="s">
        <v>5245</v>
      </c>
      <c r="B437" s="737" t="s">
        <v>5246</v>
      </c>
      <c r="C437" s="737" t="s">
        <v>566</v>
      </c>
      <c r="D437" s="737" t="s">
        <v>3155</v>
      </c>
      <c r="E437" s="737" t="s">
        <v>5469</v>
      </c>
      <c r="F437" s="737" t="s">
        <v>5484</v>
      </c>
      <c r="G437" s="737" t="s">
        <v>5485</v>
      </c>
      <c r="H437" s="740">
        <v>51</v>
      </c>
      <c r="I437" s="740">
        <v>0</v>
      </c>
      <c r="J437" s="737"/>
      <c r="K437" s="737">
        <v>0</v>
      </c>
      <c r="L437" s="740">
        <v>55</v>
      </c>
      <c r="M437" s="740">
        <v>0</v>
      </c>
      <c r="N437" s="737"/>
      <c r="O437" s="737">
        <v>0</v>
      </c>
      <c r="P437" s="740">
        <v>36</v>
      </c>
      <c r="Q437" s="740">
        <v>0</v>
      </c>
      <c r="R437" s="753"/>
      <c r="S437" s="741">
        <v>0</v>
      </c>
    </row>
    <row r="438" spans="1:19" ht="14.4" customHeight="1" x14ac:dyDescent="0.3">
      <c r="A438" s="736" t="s">
        <v>5245</v>
      </c>
      <c r="B438" s="737" t="s">
        <v>5246</v>
      </c>
      <c r="C438" s="737" t="s">
        <v>566</v>
      </c>
      <c r="D438" s="737" t="s">
        <v>3155</v>
      </c>
      <c r="E438" s="737" t="s">
        <v>5469</v>
      </c>
      <c r="F438" s="737" t="s">
        <v>5486</v>
      </c>
      <c r="G438" s="737" t="s">
        <v>5487</v>
      </c>
      <c r="H438" s="740">
        <v>280</v>
      </c>
      <c r="I438" s="740">
        <v>29680</v>
      </c>
      <c r="J438" s="737">
        <v>0.61884904086738945</v>
      </c>
      <c r="K438" s="737">
        <v>106</v>
      </c>
      <c r="L438" s="740">
        <v>436</v>
      </c>
      <c r="M438" s="740">
        <v>47960</v>
      </c>
      <c r="N438" s="737">
        <v>1</v>
      </c>
      <c r="O438" s="737">
        <v>110</v>
      </c>
      <c r="P438" s="740">
        <v>407</v>
      </c>
      <c r="Q438" s="740">
        <v>98901</v>
      </c>
      <c r="R438" s="753">
        <v>2.0621559633027524</v>
      </c>
      <c r="S438" s="741">
        <v>243</v>
      </c>
    </row>
    <row r="439" spans="1:19" ht="14.4" customHeight="1" x14ac:dyDescent="0.3">
      <c r="A439" s="736" t="s">
        <v>5245</v>
      </c>
      <c r="B439" s="737" t="s">
        <v>5246</v>
      </c>
      <c r="C439" s="737" t="s">
        <v>566</v>
      </c>
      <c r="D439" s="737" t="s">
        <v>3155</v>
      </c>
      <c r="E439" s="737" t="s">
        <v>5469</v>
      </c>
      <c r="F439" s="737" t="s">
        <v>5488</v>
      </c>
      <c r="G439" s="737" t="s">
        <v>5489</v>
      </c>
      <c r="H439" s="740">
        <v>1</v>
      </c>
      <c r="I439" s="740">
        <v>0</v>
      </c>
      <c r="J439" s="737">
        <v>0</v>
      </c>
      <c r="K439" s="737">
        <v>0</v>
      </c>
      <c r="L439" s="740">
        <v>488</v>
      </c>
      <c r="M439" s="740">
        <v>16266.65</v>
      </c>
      <c r="N439" s="737">
        <v>1</v>
      </c>
      <c r="O439" s="737">
        <v>33.33329918032787</v>
      </c>
      <c r="P439" s="740">
        <v>854</v>
      </c>
      <c r="Q439" s="740">
        <v>28466.6</v>
      </c>
      <c r="R439" s="753">
        <v>1.7499976946697691</v>
      </c>
      <c r="S439" s="741">
        <v>33.333255269320844</v>
      </c>
    </row>
    <row r="440" spans="1:19" ht="14.4" customHeight="1" x14ac:dyDescent="0.3">
      <c r="A440" s="736" t="s">
        <v>5245</v>
      </c>
      <c r="B440" s="737" t="s">
        <v>5246</v>
      </c>
      <c r="C440" s="737" t="s">
        <v>566</v>
      </c>
      <c r="D440" s="737" t="s">
        <v>3155</v>
      </c>
      <c r="E440" s="737" t="s">
        <v>5469</v>
      </c>
      <c r="F440" s="737" t="s">
        <v>5490</v>
      </c>
      <c r="G440" s="737" t="s">
        <v>5491</v>
      </c>
      <c r="H440" s="740">
        <v>44</v>
      </c>
      <c r="I440" s="740">
        <v>1584</v>
      </c>
      <c r="J440" s="737">
        <v>0.66891891891891897</v>
      </c>
      <c r="K440" s="737">
        <v>36</v>
      </c>
      <c r="L440" s="740">
        <v>64</v>
      </c>
      <c r="M440" s="740">
        <v>2368</v>
      </c>
      <c r="N440" s="737">
        <v>1</v>
      </c>
      <c r="O440" s="737">
        <v>37</v>
      </c>
      <c r="P440" s="740">
        <v>70</v>
      </c>
      <c r="Q440" s="740">
        <v>2590</v>
      </c>
      <c r="R440" s="753">
        <v>1.09375</v>
      </c>
      <c r="S440" s="741">
        <v>37</v>
      </c>
    </row>
    <row r="441" spans="1:19" ht="14.4" customHeight="1" x14ac:dyDescent="0.3">
      <c r="A441" s="736" t="s">
        <v>5245</v>
      </c>
      <c r="B441" s="737" t="s">
        <v>5246</v>
      </c>
      <c r="C441" s="737" t="s">
        <v>566</v>
      </c>
      <c r="D441" s="737" t="s">
        <v>3155</v>
      </c>
      <c r="E441" s="737" t="s">
        <v>5469</v>
      </c>
      <c r="F441" s="737" t="s">
        <v>5492</v>
      </c>
      <c r="G441" s="737" t="s">
        <v>5493</v>
      </c>
      <c r="H441" s="740"/>
      <c r="I441" s="740"/>
      <c r="J441" s="737"/>
      <c r="K441" s="737"/>
      <c r="L441" s="740">
        <v>3</v>
      </c>
      <c r="M441" s="740">
        <v>258</v>
      </c>
      <c r="N441" s="737">
        <v>1</v>
      </c>
      <c r="O441" s="737">
        <v>86</v>
      </c>
      <c r="P441" s="740">
        <v>3</v>
      </c>
      <c r="Q441" s="740">
        <v>258</v>
      </c>
      <c r="R441" s="753">
        <v>1</v>
      </c>
      <c r="S441" s="741">
        <v>86</v>
      </c>
    </row>
    <row r="442" spans="1:19" ht="14.4" customHeight="1" x14ac:dyDescent="0.3">
      <c r="A442" s="736" t="s">
        <v>5245</v>
      </c>
      <c r="B442" s="737" t="s">
        <v>5246</v>
      </c>
      <c r="C442" s="737" t="s">
        <v>566</v>
      </c>
      <c r="D442" s="737" t="s">
        <v>3155</v>
      </c>
      <c r="E442" s="737" t="s">
        <v>5469</v>
      </c>
      <c r="F442" s="737" t="s">
        <v>5494</v>
      </c>
      <c r="G442" s="737" t="s">
        <v>5495</v>
      </c>
      <c r="H442" s="740">
        <v>38</v>
      </c>
      <c r="I442" s="740">
        <v>1178</v>
      </c>
      <c r="J442" s="737">
        <v>0.81805555555555554</v>
      </c>
      <c r="K442" s="737">
        <v>31</v>
      </c>
      <c r="L442" s="740">
        <v>45</v>
      </c>
      <c r="M442" s="740">
        <v>1440</v>
      </c>
      <c r="N442" s="737">
        <v>1</v>
      </c>
      <c r="O442" s="737">
        <v>32</v>
      </c>
      <c r="P442" s="740">
        <v>38</v>
      </c>
      <c r="Q442" s="740">
        <v>1216</v>
      </c>
      <c r="R442" s="753">
        <v>0.84444444444444444</v>
      </c>
      <c r="S442" s="741">
        <v>32</v>
      </c>
    </row>
    <row r="443" spans="1:19" ht="14.4" customHeight="1" x14ac:dyDescent="0.3">
      <c r="A443" s="736" t="s">
        <v>5245</v>
      </c>
      <c r="B443" s="737" t="s">
        <v>5246</v>
      </c>
      <c r="C443" s="737" t="s">
        <v>566</v>
      </c>
      <c r="D443" s="737" t="s">
        <v>3155</v>
      </c>
      <c r="E443" s="737" t="s">
        <v>5469</v>
      </c>
      <c r="F443" s="737" t="s">
        <v>5496</v>
      </c>
      <c r="G443" s="737" t="s">
        <v>5497</v>
      </c>
      <c r="H443" s="740"/>
      <c r="I443" s="740"/>
      <c r="J443" s="737"/>
      <c r="K443" s="737"/>
      <c r="L443" s="740"/>
      <c r="M443" s="740"/>
      <c r="N443" s="737"/>
      <c r="O443" s="737"/>
      <c r="P443" s="740">
        <v>1</v>
      </c>
      <c r="Q443" s="740">
        <v>0</v>
      </c>
      <c r="R443" s="753"/>
      <c r="S443" s="741">
        <v>0</v>
      </c>
    </row>
    <row r="444" spans="1:19" ht="14.4" customHeight="1" x14ac:dyDescent="0.3">
      <c r="A444" s="736" t="s">
        <v>5245</v>
      </c>
      <c r="B444" s="737" t="s">
        <v>5246</v>
      </c>
      <c r="C444" s="737" t="s">
        <v>566</v>
      </c>
      <c r="D444" s="737" t="s">
        <v>3155</v>
      </c>
      <c r="E444" s="737" t="s">
        <v>5469</v>
      </c>
      <c r="F444" s="737" t="s">
        <v>5498</v>
      </c>
      <c r="G444" s="737" t="s">
        <v>5499</v>
      </c>
      <c r="H444" s="740">
        <v>167</v>
      </c>
      <c r="I444" s="740">
        <v>21543</v>
      </c>
      <c r="J444" s="737">
        <v>0.65258087968011635</v>
      </c>
      <c r="K444" s="737">
        <v>129</v>
      </c>
      <c r="L444" s="740">
        <v>252</v>
      </c>
      <c r="M444" s="740">
        <v>33012</v>
      </c>
      <c r="N444" s="737">
        <v>1</v>
      </c>
      <c r="O444" s="737">
        <v>131</v>
      </c>
      <c r="P444" s="740">
        <v>242</v>
      </c>
      <c r="Q444" s="740">
        <v>31944</v>
      </c>
      <c r="R444" s="753">
        <v>0.96764812795347144</v>
      </c>
      <c r="S444" s="741">
        <v>132</v>
      </c>
    </row>
    <row r="445" spans="1:19" ht="14.4" customHeight="1" x14ac:dyDescent="0.3">
      <c r="A445" s="736" t="s">
        <v>5245</v>
      </c>
      <c r="B445" s="737" t="s">
        <v>5246</v>
      </c>
      <c r="C445" s="737" t="s">
        <v>566</v>
      </c>
      <c r="D445" s="737" t="s">
        <v>3155</v>
      </c>
      <c r="E445" s="737" t="s">
        <v>5469</v>
      </c>
      <c r="F445" s="737" t="s">
        <v>5501</v>
      </c>
      <c r="G445" s="737" t="s">
        <v>5502</v>
      </c>
      <c r="H445" s="740">
        <v>450</v>
      </c>
      <c r="I445" s="740">
        <v>148950</v>
      </c>
      <c r="J445" s="737">
        <v>0.57956296400056029</v>
      </c>
      <c r="K445" s="737">
        <v>331</v>
      </c>
      <c r="L445" s="740">
        <v>726</v>
      </c>
      <c r="M445" s="740">
        <v>257004</v>
      </c>
      <c r="N445" s="737">
        <v>1</v>
      </c>
      <c r="O445" s="737">
        <v>354</v>
      </c>
      <c r="P445" s="740">
        <v>811</v>
      </c>
      <c r="Q445" s="740">
        <v>287905</v>
      </c>
      <c r="R445" s="753">
        <v>1.1202354827162224</v>
      </c>
      <c r="S445" s="741">
        <v>355</v>
      </c>
    </row>
    <row r="446" spans="1:19" ht="14.4" customHeight="1" x14ac:dyDescent="0.3">
      <c r="A446" s="736" t="s">
        <v>5245</v>
      </c>
      <c r="B446" s="737" t="s">
        <v>5246</v>
      </c>
      <c r="C446" s="737" t="s">
        <v>566</v>
      </c>
      <c r="D446" s="737" t="s">
        <v>3155</v>
      </c>
      <c r="E446" s="737" t="s">
        <v>5469</v>
      </c>
      <c r="F446" s="737" t="s">
        <v>5503</v>
      </c>
      <c r="G446" s="737" t="s">
        <v>5504</v>
      </c>
      <c r="H446" s="740">
        <v>46</v>
      </c>
      <c r="I446" s="740">
        <v>2622</v>
      </c>
      <c r="J446" s="737">
        <v>0.79358353510895885</v>
      </c>
      <c r="K446" s="737">
        <v>57</v>
      </c>
      <c r="L446" s="740">
        <v>56</v>
      </c>
      <c r="M446" s="740">
        <v>3304</v>
      </c>
      <c r="N446" s="737">
        <v>1</v>
      </c>
      <c r="O446" s="737">
        <v>59</v>
      </c>
      <c r="P446" s="740">
        <v>48</v>
      </c>
      <c r="Q446" s="740">
        <v>2832</v>
      </c>
      <c r="R446" s="753">
        <v>0.8571428571428571</v>
      </c>
      <c r="S446" s="741">
        <v>59</v>
      </c>
    </row>
    <row r="447" spans="1:19" ht="14.4" customHeight="1" x14ac:dyDescent="0.3">
      <c r="A447" s="736" t="s">
        <v>5245</v>
      </c>
      <c r="B447" s="737" t="s">
        <v>5246</v>
      </c>
      <c r="C447" s="737" t="s">
        <v>566</v>
      </c>
      <c r="D447" s="737" t="s">
        <v>3155</v>
      </c>
      <c r="E447" s="737" t="s">
        <v>5469</v>
      </c>
      <c r="F447" s="737" t="s">
        <v>5505</v>
      </c>
      <c r="G447" s="737" t="s">
        <v>5506</v>
      </c>
      <c r="H447" s="740">
        <v>44</v>
      </c>
      <c r="I447" s="740">
        <v>28732</v>
      </c>
      <c r="J447" s="737">
        <v>1.2055047411261224</v>
      </c>
      <c r="K447" s="737">
        <v>653</v>
      </c>
      <c r="L447" s="740">
        <v>34</v>
      </c>
      <c r="M447" s="740">
        <v>23834</v>
      </c>
      <c r="N447" s="737">
        <v>1</v>
      </c>
      <c r="O447" s="737">
        <v>701</v>
      </c>
      <c r="P447" s="740">
        <v>47</v>
      </c>
      <c r="Q447" s="740">
        <v>32947</v>
      </c>
      <c r="R447" s="753">
        <v>1.3823529411764706</v>
      </c>
      <c r="S447" s="741">
        <v>701</v>
      </c>
    </row>
    <row r="448" spans="1:19" ht="14.4" customHeight="1" x14ac:dyDescent="0.3">
      <c r="A448" s="736" t="s">
        <v>5245</v>
      </c>
      <c r="B448" s="737" t="s">
        <v>5246</v>
      </c>
      <c r="C448" s="737" t="s">
        <v>566</v>
      </c>
      <c r="D448" s="737" t="s">
        <v>3155</v>
      </c>
      <c r="E448" s="737" t="s">
        <v>5469</v>
      </c>
      <c r="F448" s="737" t="s">
        <v>5509</v>
      </c>
      <c r="G448" s="737" t="s">
        <v>5510</v>
      </c>
      <c r="H448" s="740">
        <v>1</v>
      </c>
      <c r="I448" s="740">
        <v>114</v>
      </c>
      <c r="J448" s="737"/>
      <c r="K448" s="737">
        <v>114</v>
      </c>
      <c r="L448" s="740"/>
      <c r="M448" s="740"/>
      <c r="N448" s="737"/>
      <c r="O448" s="737"/>
      <c r="P448" s="740"/>
      <c r="Q448" s="740"/>
      <c r="R448" s="753"/>
      <c r="S448" s="741"/>
    </row>
    <row r="449" spans="1:19" ht="14.4" customHeight="1" x14ac:dyDescent="0.3">
      <c r="A449" s="736" t="s">
        <v>5245</v>
      </c>
      <c r="B449" s="737" t="s">
        <v>5246</v>
      </c>
      <c r="C449" s="737" t="s">
        <v>566</v>
      </c>
      <c r="D449" s="737" t="s">
        <v>5239</v>
      </c>
      <c r="E449" s="737" t="s">
        <v>5469</v>
      </c>
      <c r="F449" s="737" t="s">
        <v>5478</v>
      </c>
      <c r="G449" s="737" t="s">
        <v>5479</v>
      </c>
      <c r="H449" s="740"/>
      <c r="I449" s="740"/>
      <c r="J449" s="737"/>
      <c r="K449" s="737"/>
      <c r="L449" s="740">
        <v>7</v>
      </c>
      <c r="M449" s="740">
        <v>259</v>
      </c>
      <c r="N449" s="737">
        <v>1</v>
      </c>
      <c r="O449" s="737">
        <v>37</v>
      </c>
      <c r="P449" s="740"/>
      <c r="Q449" s="740"/>
      <c r="R449" s="753"/>
      <c r="S449" s="741"/>
    </row>
    <row r="450" spans="1:19" ht="14.4" customHeight="1" x14ac:dyDescent="0.3">
      <c r="A450" s="736" t="s">
        <v>5245</v>
      </c>
      <c r="B450" s="737" t="s">
        <v>5246</v>
      </c>
      <c r="C450" s="737" t="s">
        <v>566</v>
      </c>
      <c r="D450" s="737" t="s">
        <v>5239</v>
      </c>
      <c r="E450" s="737" t="s">
        <v>5469</v>
      </c>
      <c r="F450" s="737" t="s">
        <v>5494</v>
      </c>
      <c r="G450" s="737" t="s">
        <v>5495</v>
      </c>
      <c r="H450" s="740"/>
      <c r="I450" s="740"/>
      <c r="J450" s="737"/>
      <c r="K450" s="737"/>
      <c r="L450" s="740">
        <v>1</v>
      </c>
      <c r="M450" s="740">
        <v>32</v>
      </c>
      <c r="N450" s="737">
        <v>1</v>
      </c>
      <c r="O450" s="737">
        <v>32</v>
      </c>
      <c r="P450" s="740"/>
      <c r="Q450" s="740"/>
      <c r="R450" s="753"/>
      <c r="S450" s="741"/>
    </row>
    <row r="451" spans="1:19" ht="14.4" customHeight="1" x14ac:dyDescent="0.3">
      <c r="A451" s="736" t="s">
        <v>5245</v>
      </c>
      <c r="B451" s="737" t="s">
        <v>5246</v>
      </c>
      <c r="C451" s="737" t="s">
        <v>566</v>
      </c>
      <c r="D451" s="737" t="s">
        <v>3158</v>
      </c>
      <c r="E451" s="737" t="s">
        <v>5247</v>
      </c>
      <c r="F451" s="737" t="s">
        <v>5248</v>
      </c>
      <c r="G451" s="737" t="s">
        <v>5249</v>
      </c>
      <c r="H451" s="740"/>
      <c r="I451" s="740"/>
      <c r="J451" s="737"/>
      <c r="K451" s="737"/>
      <c r="L451" s="740"/>
      <c r="M451" s="740"/>
      <c r="N451" s="737"/>
      <c r="O451" s="737"/>
      <c r="P451" s="740">
        <v>0.8</v>
      </c>
      <c r="Q451" s="740">
        <v>43.3</v>
      </c>
      <c r="R451" s="753"/>
      <c r="S451" s="741">
        <v>54.124999999999993</v>
      </c>
    </row>
    <row r="452" spans="1:19" ht="14.4" customHeight="1" x14ac:dyDescent="0.3">
      <c r="A452" s="736" t="s">
        <v>5245</v>
      </c>
      <c r="B452" s="737" t="s">
        <v>5246</v>
      </c>
      <c r="C452" s="737" t="s">
        <v>566</v>
      </c>
      <c r="D452" s="737" t="s">
        <v>3158</v>
      </c>
      <c r="E452" s="737" t="s">
        <v>5247</v>
      </c>
      <c r="F452" s="737" t="s">
        <v>5250</v>
      </c>
      <c r="G452" s="737" t="s">
        <v>5251</v>
      </c>
      <c r="H452" s="740">
        <v>0.4</v>
      </c>
      <c r="I452" s="740">
        <v>43.31</v>
      </c>
      <c r="J452" s="737">
        <v>0.11765185265674237</v>
      </c>
      <c r="K452" s="737">
        <v>108.27500000000001</v>
      </c>
      <c r="L452" s="740">
        <v>3.4</v>
      </c>
      <c r="M452" s="740">
        <v>368.12</v>
      </c>
      <c r="N452" s="737">
        <v>1</v>
      </c>
      <c r="O452" s="737">
        <v>108.27058823529413</v>
      </c>
      <c r="P452" s="740">
        <v>11.2</v>
      </c>
      <c r="Q452" s="740">
        <v>1212.67</v>
      </c>
      <c r="R452" s="753">
        <v>3.2942247093339132</v>
      </c>
      <c r="S452" s="741">
        <v>108.27410714285716</v>
      </c>
    </row>
    <row r="453" spans="1:19" ht="14.4" customHeight="1" x14ac:dyDescent="0.3">
      <c r="A453" s="736" t="s">
        <v>5245</v>
      </c>
      <c r="B453" s="737" t="s">
        <v>5246</v>
      </c>
      <c r="C453" s="737" t="s">
        <v>566</v>
      </c>
      <c r="D453" s="737" t="s">
        <v>3158</v>
      </c>
      <c r="E453" s="737" t="s">
        <v>5247</v>
      </c>
      <c r="F453" s="737" t="s">
        <v>5252</v>
      </c>
      <c r="G453" s="737" t="s">
        <v>5253</v>
      </c>
      <c r="H453" s="740"/>
      <c r="I453" s="740"/>
      <c r="J453" s="737"/>
      <c r="K453" s="737"/>
      <c r="L453" s="740"/>
      <c r="M453" s="740"/>
      <c r="N453" s="737"/>
      <c r="O453" s="737"/>
      <c r="P453" s="740">
        <v>0.5</v>
      </c>
      <c r="Q453" s="740">
        <v>75.5</v>
      </c>
      <c r="R453" s="753"/>
      <c r="S453" s="741">
        <v>151</v>
      </c>
    </row>
    <row r="454" spans="1:19" ht="14.4" customHeight="1" x14ac:dyDescent="0.3">
      <c r="A454" s="736" t="s">
        <v>5245</v>
      </c>
      <c r="B454" s="737" t="s">
        <v>5246</v>
      </c>
      <c r="C454" s="737" t="s">
        <v>566</v>
      </c>
      <c r="D454" s="737" t="s">
        <v>3158</v>
      </c>
      <c r="E454" s="737" t="s">
        <v>5247</v>
      </c>
      <c r="F454" s="737" t="s">
        <v>5255</v>
      </c>
      <c r="G454" s="737" t="s">
        <v>5256</v>
      </c>
      <c r="H454" s="740">
        <v>0.6</v>
      </c>
      <c r="I454" s="740">
        <v>6.72</v>
      </c>
      <c r="J454" s="737">
        <v>0.29015544041450775</v>
      </c>
      <c r="K454" s="737">
        <v>11.2</v>
      </c>
      <c r="L454" s="740">
        <v>1.8</v>
      </c>
      <c r="M454" s="740">
        <v>23.16</v>
      </c>
      <c r="N454" s="737">
        <v>1</v>
      </c>
      <c r="O454" s="737">
        <v>12.866666666666667</v>
      </c>
      <c r="P454" s="740">
        <v>12.200000000000001</v>
      </c>
      <c r="Q454" s="740">
        <v>156.97</v>
      </c>
      <c r="R454" s="753">
        <v>6.7776338514680479</v>
      </c>
      <c r="S454" s="741">
        <v>12.86639344262295</v>
      </c>
    </row>
    <row r="455" spans="1:19" ht="14.4" customHeight="1" x14ac:dyDescent="0.3">
      <c r="A455" s="736" t="s">
        <v>5245</v>
      </c>
      <c r="B455" s="737" t="s">
        <v>5246</v>
      </c>
      <c r="C455" s="737" t="s">
        <v>566</v>
      </c>
      <c r="D455" s="737" t="s">
        <v>3158</v>
      </c>
      <c r="E455" s="737" t="s">
        <v>5247</v>
      </c>
      <c r="F455" s="737" t="s">
        <v>5257</v>
      </c>
      <c r="G455" s="737" t="s">
        <v>5258</v>
      </c>
      <c r="H455" s="740">
        <v>10.6</v>
      </c>
      <c r="I455" s="740">
        <v>2000.28</v>
      </c>
      <c r="J455" s="737">
        <v>0.99067901540290226</v>
      </c>
      <c r="K455" s="737">
        <v>188.7056603773585</v>
      </c>
      <c r="L455" s="740">
        <v>10.700000000000001</v>
      </c>
      <c r="M455" s="740">
        <v>2019.1</v>
      </c>
      <c r="N455" s="737">
        <v>1</v>
      </c>
      <c r="O455" s="737">
        <v>188.70093457943923</v>
      </c>
      <c r="P455" s="740">
        <v>10.799999999999999</v>
      </c>
      <c r="Q455" s="740">
        <v>2218.3200000000002</v>
      </c>
      <c r="R455" s="753">
        <v>1.0986677232430293</v>
      </c>
      <c r="S455" s="741">
        <v>205.40000000000003</v>
      </c>
    </row>
    <row r="456" spans="1:19" ht="14.4" customHeight="1" x14ac:dyDescent="0.3">
      <c r="A456" s="736" t="s">
        <v>5245</v>
      </c>
      <c r="B456" s="737" t="s">
        <v>5246</v>
      </c>
      <c r="C456" s="737" t="s">
        <v>566</v>
      </c>
      <c r="D456" s="737" t="s">
        <v>3158</v>
      </c>
      <c r="E456" s="737" t="s">
        <v>5247</v>
      </c>
      <c r="F456" s="737" t="s">
        <v>5262</v>
      </c>
      <c r="G456" s="737" t="s">
        <v>2497</v>
      </c>
      <c r="H456" s="740">
        <v>3</v>
      </c>
      <c r="I456" s="740">
        <v>22733.79</v>
      </c>
      <c r="J456" s="737">
        <v>0.85837769873813474</v>
      </c>
      <c r="K456" s="737">
        <v>7577.93</v>
      </c>
      <c r="L456" s="740">
        <v>4</v>
      </c>
      <c r="M456" s="740">
        <v>26484.6</v>
      </c>
      <c r="N456" s="737">
        <v>1</v>
      </c>
      <c r="O456" s="737">
        <v>6621.15</v>
      </c>
      <c r="P456" s="740">
        <v>3</v>
      </c>
      <c r="Q456" s="740">
        <v>19863.449999999997</v>
      </c>
      <c r="R456" s="753">
        <v>0.74999999999999989</v>
      </c>
      <c r="S456" s="741">
        <v>6621.1499999999987</v>
      </c>
    </row>
    <row r="457" spans="1:19" ht="14.4" customHeight="1" x14ac:dyDescent="0.3">
      <c r="A457" s="736" t="s">
        <v>5245</v>
      </c>
      <c r="B457" s="737" t="s">
        <v>5246</v>
      </c>
      <c r="C457" s="737" t="s">
        <v>566</v>
      </c>
      <c r="D457" s="737" t="s">
        <v>3158</v>
      </c>
      <c r="E457" s="737" t="s">
        <v>5247</v>
      </c>
      <c r="F457" s="737" t="s">
        <v>5263</v>
      </c>
      <c r="G457" s="737" t="s">
        <v>1315</v>
      </c>
      <c r="H457" s="740"/>
      <c r="I457" s="740"/>
      <c r="J457" s="737"/>
      <c r="K457" s="737"/>
      <c r="L457" s="740"/>
      <c r="M457" s="740"/>
      <c r="N457" s="737"/>
      <c r="O457" s="737"/>
      <c r="P457" s="740">
        <v>12.95</v>
      </c>
      <c r="Q457" s="740">
        <v>4737.0599999999995</v>
      </c>
      <c r="R457" s="753"/>
      <c r="S457" s="741">
        <v>365.79613899613895</v>
      </c>
    </row>
    <row r="458" spans="1:19" ht="14.4" customHeight="1" x14ac:dyDescent="0.3">
      <c r="A458" s="736" t="s">
        <v>5245</v>
      </c>
      <c r="B458" s="737" t="s">
        <v>5246</v>
      </c>
      <c r="C458" s="737" t="s">
        <v>566</v>
      </c>
      <c r="D458" s="737" t="s">
        <v>3158</v>
      </c>
      <c r="E458" s="737" t="s">
        <v>5247</v>
      </c>
      <c r="F458" s="737" t="s">
        <v>5270</v>
      </c>
      <c r="G458" s="737" t="s">
        <v>3090</v>
      </c>
      <c r="H458" s="740">
        <v>63</v>
      </c>
      <c r="I458" s="740">
        <v>940998.08000000007</v>
      </c>
      <c r="J458" s="737">
        <v>0.50634944123337289</v>
      </c>
      <c r="K458" s="737">
        <v>14936.477460317461</v>
      </c>
      <c r="L458" s="740">
        <v>124.41999999999999</v>
      </c>
      <c r="M458" s="740">
        <v>1858396.6</v>
      </c>
      <c r="N458" s="737">
        <v>1</v>
      </c>
      <c r="O458" s="737">
        <v>14936.478058190003</v>
      </c>
      <c r="P458" s="740">
        <v>70.430000000000007</v>
      </c>
      <c r="Q458" s="740">
        <v>996276.99</v>
      </c>
      <c r="R458" s="753">
        <v>0.53609492720767993</v>
      </c>
      <c r="S458" s="741">
        <v>14145.633820814992</v>
      </c>
    </row>
    <row r="459" spans="1:19" ht="14.4" customHeight="1" x14ac:dyDescent="0.3">
      <c r="A459" s="736" t="s">
        <v>5245</v>
      </c>
      <c r="B459" s="737" t="s">
        <v>5246</v>
      </c>
      <c r="C459" s="737" t="s">
        <v>566</v>
      </c>
      <c r="D459" s="737" t="s">
        <v>3158</v>
      </c>
      <c r="E459" s="737" t="s">
        <v>5247</v>
      </c>
      <c r="F459" s="737" t="s">
        <v>5274</v>
      </c>
      <c r="G459" s="737" t="s">
        <v>5272</v>
      </c>
      <c r="H459" s="740">
        <v>14</v>
      </c>
      <c r="I459" s="740">
        <v>1805751.78</v>
      </c>
      <c r="J459" s="737">
        <v>1.1118050154950956</v>
      </c>
      <c r="K459" s="737">
        <v>128982.27</v>
      </c>
      <c r="L459" s="740">
        <v>13</v>
      </c>
      <c r="M459" s="740">
        <v>1624162.29</v>
      </c>
      <c r="N459" s="737">
        <v>1</v>
      </c>
      <c r="O459" s="737">
        <v>124935.56076923077</v>
      </c>
      <c r="P459" s="740">
        <v>13</v>
      </c>
      <c r="Q459" s="740">
        <v>1448806.3</v>
      </c>
      <c r="R459" s="753">
        <v>0.89203296303597834</v>
      </c>
      <c r="S459" s="741">
        <v>111446.63846153846</v>
      </c>
    </row>
    <row r="460" spans="1:19" ht="14.4" customHeight="1" x14ac:dyDescent="0.3">
      <c r="A460" s="736" t="s">
        <v>5245</v>
      </c>
      <c r="B460" s="737" t="s">
        <v>5246</v>
      </c>
      <c r="C460" s="737" t="s">
        <v>566</v>
      </c>
      <c r="D460" s="737" t="s">
        <v>3158</v>
      </c>
      <c r="E460" s="737" t="s">
        <v>5247</v>
      </c>
      <c r="F460" s="737" t="s">
        <v>5275</v>
      </c>
      <c r="G460" s="737" t="s">
        <v>5276</v>
      </c>
      <c r="H460" s="740"/>
      <c r="I460" s="740"/>
      <c r="J460" s="737"/>
      <c r="K460" s="737"/>
      <c r="L460" s="740">
        <v>1</v>
      </c>
      <c r="M460" s="740">
        <v>78826.98</v>
      </c>
      <c r="N460" s="737">
        <v>1</v>
      </c>
      <c r="O460" s="737">
        <v>78826.98</v>
      </c>
      <c r="P460" s="740"/>
      <c r="Q460" s="740"/>
      <c r="R460" s="753"/>
      <c r="S460" s="741"/>
    </row>
    <row r="461" spans="1:19" ht="14.4" customHeight="1" x14ac:dyDescent="0.3">
      <c r="A461" s="736" t="s">
        <v>5245</v>
      </c>
      <c r="B461" s="737" t="s">
        <v>5246</v>
      </c>
      <c r="C461" s="737" t="s">
        <v>566</v>
      </c>
      <c r="D461" s="737" t="s">
        <v>3158</v>
      </c>
      <c r="E461" s="737" t="s">
        <v>5247</v>
      </c>
      <c r="F461" s="737" t="s">
        <v>5279</v>
      </c>
      <c r="G461" s="737" t="s">
        <v>5280</v>
      </c>
      <c r="H461" s="740">
        <v>24</v>
      </c>
      <c r="I461" s="740">
        <v>1356580.56</v>
      </c>
      <c r="J461" s="737">
        <v>1</v>
      </c>
      <c r="K461" s="737">
        <v>56524.19</v>
      </c>
      <c r="L461" s="740">
        <v>24</v>
      </c>
      <c r="M461" s="740">
        <v>1356580.56</v>
      </c>
      <c r="N461" s="737">
        <v>1</v>
      </c>
      <c r="O461" s="737">
        <v>56524.19</v>
      </c>
      <c r="P461" s="740">
        <v>23</v>
      </c>
      <c r="Q461" s="740">
        <v>1279357.27</v>
      </c>
      <c r="R461" s="753">
        <v>0.94307504303319811</v>
      </c>
      <c r="S461" s="741">
        <v>55624.229130434782</v>
      </c>
    </row>
    <row r="462" spans="1:19" ht="14.4" customHeight="1" x14ac:dyDescent="0.3">
      <c r="A462" s="736" t="s">
        <v>5245</v>
      </c>
      <c r="B462" s="737" t="s">
        <v>5246</v>
      </c>
      <c r="C462" s="737" t="s">
        <v>566</v>
      </c>
      <c r="D462" s="737" t="s">
        <v>3158</v>
      </c>
      <c r="E462" s="737" t="s">
        <v>5247</v>
      </c>
      <c r="F462" s="737" t="s">
        <v>5281</v>
      </c>
      <c r="G462" s="737" t="s">
        <v>5282</v>
      </c>
      <c r="H462" s="740"/>
      <c r="I462" s="740"/>
      <c r="J462" s="737"/>
      <c r="K462" s="737"/>
      <c r="L462" s="740">
        <v>8</v>
      </c>
      <c r="M462" s="740">
        <v>66356.56</v>
      </c>
      <c r="N462" s="737">
        <v>1</v>
      </c>
      <c r="O462" s="737">
        <v>8294.57</v>
      </c>
      <c r="P462" s="740">
        <v>8</v>
      </c>
      <c r="Q462" s="740">
        <v>66356.56</v>
      </c>
      <c r="R462" s="753">
        <v>1</v>
      </c>
      <c r="S462" s="741">
        <v>8294.57</v>
      </c>
    </row>
    <row r="463" spans="1:19" ht="14.4" customHeight="1" x14ac:dyDescent="0.3">
      <c r="A463" s="736" t="s">
        <v>5245</v>
      </c>
      <c r="B463" s="737" t="s">
        <v>5246</v>
      </c>
      <c r="C463" s="737" t="s">
        <v>566</v>
      </c>
      <c r="D463" s="737" t="s">
        <v>3158</v>
      </c>
      <c r="E463" s="737" t="s">
        <v>5247</v>
      </c>
      <c r="F463" s="737" t="s">
        <v>5283</v>
      </c>
      <c r="G463" s="737" t="s">
        <v>2298</v>
      </c>
      <c r="H463" s="740">
        <v>2</v>
      </c>
      <c r="I463" s="740">
        <v>47308.95</v>
      </c>
      <c r="J463" s="737"/>
      <c r="K463" s="737">
        <v>23654.474999999999</v>
      </c>
      <c r="L463" s="740"/>
      <c r="M463" s="740"/>
      <c r="N463" s="737"/>
      <c r="O463" s="737"/>
      <c r="P463" s="740"/>
      <c r="Q463" s="740"/>
      <c r="R463" s="753"/>
      <c r="S463" s="741"/>
    </row>
    <row r="464" spans="1:19" ht="14.4" customHeight="1" x14ac:dyDescent="0.3">
      <c r="A464" s="736" t="s">
        <v>5245</v>
      </c>
      <c r="B464" s="737" t="s">
        <v>5246</v>
      </c>
      <c r="C464" s="737" t="s">
        <v>566</v>
      </c>
      <c r="D464" s="737" t="s">
        <v>3158</v>
      </c>
      <c r="E464" s="737" t="s">
        <v>5247</v>
      </c>
      <c r="F464" s="737" t="s">
        <v>5289</v>
      </c>
      <c r="G464" s="737" t="s">
        <v>3094</v>
      </c>
      <c r="H464" s="740">
        <v>45.26</v>
      </c>
      <c r="I464" s="740">
        <v>266100.28000000003</v>
      </c>
      <c r="J464" s="737">
        <v>1.6735294088051329</v>
      </c>
      <c r="K464" s="737">
        <v>5879.3698630136996</v>
      </c>
      <c r="L464" s="740">
        <v>27.16</v>
      </c>
      <c r="M464" s="740">
        <v>159005.44</v>
      </c>
      <c r="N464" s="737">
        <v>1</v>
      </c>
      <c r="O464" s="737">
        <v>5854.3976435935201</v>
      </c>
      <c r="P464" s="740">
        <v>139.87</v>
      </c>
      <c r="Q464" s="740">
        <v>696972.21</v>
      </c>
      <c r="R464" s="753">
        <v>4.3833230485699106</v>
      </c>
      <c r="S464" s="741">
        <v>4983</v>
      </c>
    </row>
    <row r="465" spans="1:19" ht="14.4" customHeight="1" x14ac:dyDescent="0.3">
      <c r="A465" s="736" t="s">
        <v>5245</v>
      </c>
      <c r="B465" s="737" t="s">
        <v>5246</v>
      </c>
      <c r="C465" s="737" t="s">
        <v>566</v>
      </c>
      <c r="D465" s="737" t="s">
        <v>3158</v>
      </c>
      <c r="E465" s="737" t="s">
        <v>5247</v>
      </c>
      <c r="F465" s="737" t="s">
        <v>5290</v>
      </c>
      <c r="G465" s="737" t="s">
        <v>3100</v>
      </c>
      <c r="H465" s="740"/>
      <c r="I465" s="740"/>
      <c r="J465" s="737"/>
      <c r="K465" s="737"/>
      <c r="L465" s="740">
        <v>46.54</v>
      </c>
      <c r="M465" s="740">
        <v>543256.28</v>
      </c>
      <c r="N465" s="737">
        <v>1</v>
      </c>
      <c r="O465" s="737">
        <v>11672.889557370005</v>
      </c>
      <c r="P465" s="740"/>
      <c r="Q465" s="740"/>
      <c r="R465" s="753"/>
      <c r="S465" s="741"/>
    </row>
    <row r="466" spans="1:19" ht="14.4" customHeight="1" x14ac:dyDescent="0.3">
      <c r="A466" s="736" t="s">
        <v>5245</v>
      </c>
      <c r="B466" s="737" t="s">
        <v>5246</v>
      </c>
      <c r="C466" s="737" t="s">
        <v>566</v>
      </c>
      <c r="D466" s="737" t="s">
        <v>3158</v>
      </c>
      <c r="E466" s="737" t="s">
        <v>5247</v>
      </c>
      <c r="F466" s="737" t="s">
        <v>5291</v>
      </c>
      <c r="G466" s="737" t="s">
        <v>5292</v>
      </c>
      <c r="H466" s="740"/>
      <c r="I466" s="740"/>
      <c r="J466" s="737"/>
      <c r="K466" s="737"/>
      <c r="L466" s="740">
        <v>3</v>
      </c>
      <c r="M466" s="740">
        <v>146.22</v>
      </c>
      <c r="N466" s="737">
        <v>1</v>
      </c>
      <c r="O466" s="737">
        <v>48.74</v>
      </c>
      <c r="P466" s="740">
        <v>8</v>
      </c>
      <c r="Q466" s="740">
        <v>389.92</v>
      </c>
      <c r="R466" s="753">
        <v>2.666666666666667</v>
      </c>
      <c r="S466" s="741">
        <v>48.74</v>
      </c>
    </row>
    <row r="467" spans="1:19" ht="14.4" customHeight="1" x14ac:dyDescent="0.3">
      <c r="A467" s="736" t="s">
        <v>5245</v>
      </c>
      <c r="B467" s="737" t="s">
        <v>5246</v>
      </c>
      <c r="C467" s="737" t="s">
        <v>566</v>
      </c>
      <c r="D467" s="737" t="s">
        <v>3158</v>
      </c>
      <c r="E467" s="737" t="s">
        <v>5247</v>
      </c>
      <c r="F467" s="737" t="s">
        <v>5293</v>
      </c>
      <c r="G467" s="737" t="s">
        <v>1238</v>
      </c>
      <c r="H467" s="740">
        <v>36.549999999999997</v>
      </c>
      <c r="I467" s="740">
        <v>3866.55</v>
      </c>
      <c r="J467" s="737">
        <v>3.3937646470231977</v>
      </c>
      <c r="K467" s="737">
        <v>105.78796169630644</v>
      </c>
      <c r="L467" s="740">
        <v>10.770000000000001</v>
      </c>
      <c r="M467" s="740">
        <v>1139.3100000000002</v>
      </c>
      <c r="N467" s="737">
        <v>1</v>
      </c>
      <c r="O467" s="737">
        <v>105.78551532033427</v>
      </c>
      <c r="P467" s="740">
        <v>26.91</v>
      </c>
      <c r="Q467" s="740">
        <v>3701.1400000000003</v>
      </c>
      <c r="R467" s="753">
        <v>3.2485802810473006</v>
      </c>
      <c r="S467" s="741">
        <v>137.53771832032703</v>
      </c>
    </row>
    <row r="468" spans="1:19" ht="14.4" customHeight="1" x14ac:dyDescent="0.3">
      <c r="A468" s="736" t="s">
        <v>5245</v>
      </c>
      <c r="B468" s="737" t="s">
        <v>5246</v>
      </c>
      <c r="C468" s="737" t="s">
        <v>566</v>
      </c>
      <c r="D468" s="737" t="s">
        <v>3158</v>
      </c>
      <c r="E468" s="737" t="s">
        <v>5247</v>
      </c>
      <c r="F468" s="737" t="s">
        <v>5294</v>
      </c>
      <c r="G468" s="737" t="s">
        <v>1238</v>
      </c>
      <c r="H468" s="740">
        <v>42.58</v>
      </c>
      <c r="I468" s="740">
        <v>22523.91</v>
      </c>
      <c r="J468" s="737">
        <v>0.72096237530588358</v>
      </c>
      <c r="K468" s="737">
        <v>528.9786284640677</v>
      </c>
      <c r="L468" s="740">
        <v>59.059999999999995</v>
      </c>
      <c r="M468" s="740">
        <v>31241.450000000004</v>
      </c>
      <c r="N468" s="737">
        <v>1</v>
      </c>
      <c r="O468" s="737">
        <v>528.97815780562155</v>
      </c>
      <c r="P468" s="740">
        <v>43.17</v>
      </c>
      <c r="Q468" s="740">
        <v>29686.2</v>
      </c>
      <c r="R468" s="753">
        <v>0.95021837974869916</v>
      </c>
      <c r="S468" s="741">
        <v>687.65809589993046</v>
      </c>
    </row>
    <row r="469" spans="1:19" ht="14.4" customHeight="1" x14ac:dyDescent="0.3">
      <c r="A469" s="736" t="s">
        <v>5245</v>
      </c>
      <c r="B469" s="737" t="s">
        <v>5246</v>
      </c>
      <c r="C469" s="737" t="s">
        <v>566</v>
      </c>
      <c r="D469" s="737" t="s">
        <v>3158</v>
      </c>
      <c r="E469" s="737" t="s">
        <v>5247</v>
      </c>
      <c r="F469" s="737" t="s">
        <v>5296</v>
      </c>
      <c r="G469" s="737" t="s">
        <v>2497</v>
      </c>
      <c r="H469" s="740">
        <v>9</v>
      </c>
      <c r="I469" s="740">
        <v>20535.75</v>
      </c>
      <c r="J469" s="737">
        <v>0.47119191713382602</v>
      </c>
      <c r="K469" s="737">
        <v>2281.75</v>
      </c>
      <c r="L469" s="740">
        <v>21</v>
      </c>
      <c r="M469" s="740">
        <v>43582.559999999998</v>
      </c>
      <c r="N469" s="737">
        <v>1</v>
      </c>
      <c r="O469" s="737">
        <v>2075.3599999999997</v>
      </c>
      <c r="P469" s="740">
        <v>22</v>
      </c>
      <c r="Q469" s="740">
        <v>45657.919999999998</v>
      </c>
      <c r="R469" s="753">
        <v>1.0476190476190477</v>
      </c>
      <c r="S469" s="741">
        <v>2075.36</v>
      </c>
    </row>
    <row r="470" spans="1:19" ht="14.4" customHeight="1" x14ac:dyDescent="0.3">
      <c r="A470" s="736" t="s">
        <v>5245</v>
      </c>
      <c r="B470" s="737" t="s">
        <v>5246</v>
      </c>
      <c r="C470" s="737" t="s">
        <v>566</v>
      </c>
      <c r="D470" s="737" t="s">
        <v>3158</v>
      </c>
      <c r="E470" s="737" t="s">
        <v>5247</v>
      </c>
      <c r="F470" s="737" t="s">
        <v>5298</v>
      </c>
      <c r="G470" s="737" t="s">
        <v>5299</v>
      </c>
      <c r="H470" s="740"/>
      <c r="I470" s="740"/>
      <c r="J470" s="737"/>
      <c r="K470" s="737"/>
      <c r="L470" s="740">
        <v>22</v>
      </c>
      <c r="M470" s="740">
        <v>3126.4200000000005</v>
      </c>
      <c r="N470" s="737">
        <v>1</v>
      </c>
      <c r="O470" s="737">
        <v>142.11000000000001</v>
      </c>
      <c r="P470" s="740"/>
      <c r="Q470" s="740"/>
      <c r="R470" s="753"/>
      <c r="S470" s="741"/>
    </row>
    <row r="471" spans="1:19" ht="14.4" customHeight="1" x14ac:dyDescent="0.3">
      <c r="A471" s="736" t="s">
        <v>5245</v>
      </c>
      <c r="B471" s="737" t="s">
        <v>5246</v>
      </c>
      <c r="C471" s="737" t="s">
        <v>566</v>
      </c>
      <c r="D471" s="737" t="s">
        <v>3158</v>
      </c>
      <c r="E471" s="737" t="s">
        <v>5247</v>
      </c>
      <c r="F471" s="737" t="s">
        <v>5300</v>
      </c>
      <c r="G471" s="737" t="s">
        <v>823</v>
      </c>
      <c r="H471" s="740"/>
      <c r="I471" s="740"/>
      <c r="J471" s="737"/>
      <c r="K471" s="737"/>
      <c r="L471" s="740">
        <v>20</v>
      </c>
      <c r="M471" s="740">
        <v>3643.04</v>
      </c>
      <c r="N471" s="737">
        <v>1</v>
      </c>
      <c r="O471" s="737">
        <v>182.15199999999999</v>
      </c>
      <c r="P471" s="740">
        <v>13.8</v>
      </c>
      <c r="Q471" s="740">
        <v>2513.67</v>
      </c>
      <c r="R471" s="753">
        <v>0.68999242390970184</v>
      </c>
      <c r="S471" s="741">
        <v>182.15</v>
      </c>
    </row>
    <row r="472" spans="1:19" ht="14.4" customHeight="1" x14ac:dyDescent="0.3">
      <c r="A472" s="736" t="s">
        <v>5245</v>
      </c>
      <c r="B472" s="737" t="s">
        <v>5246</v>
      </c>
      <c r="C472" s="737" t="s">
        <v>566</v>
      </c>
      <c r="D472" s="737" t="s">
        <v>3158</v>
      </c>
      <c r="E472" s="737" t="s">
        <v>5247</v>
      </c>
      <c r="F472" s="737" t="s">
        <v>5301</v>
      </c>
      <c r="G472" s="737" t="s">
        <v>835</v>
      </c>
      <c r="H472" s="740">
        <v>29.3</v>
      </c>
      <c r="I472" s="740">
        <v>2072.9699999999998</v>
      </c>
      <c r="J472" s="737">
        <v>0.85923724492968079</v>
      </c>
      <c r="K472" s="737">
        <v>70.749829351535823</v>
      </c>
      <c r="L472" s="740">
        <v>34.1</v>
      </c>
      <c r="M472" s="740">
        <v>2412.5699999999997</v>
      </c>
      <c r="N472" s="737">
        <v>1</v>
      </c>
      <c r="O472" s="737">
        <v>70.749853372434004</v>
      </c>
      <c r="P472" s="740">
        <v>30.800000000000004</v>
      </c>
      <c r="Q472" s="740">
        <v>2179.1</v>
      </c>
      <c r="R472" s="753">
        <v>0.90322767836788165</v>
      </c>
      <c r="S472" s="741">
        <v>70.749999999999986</v>
      </c>
    </row>
    <row r="473" spans="1:19" ht="14.4" customHeight="1" x14ac:dyDescent="0.3">
      <c r="A473" s="736" t="s">
        <v>5245</v>
      </c>
      <c r="B473" s="737" t="s">
        <v>5246</v>
      </c>
      <c r="C473" s="737" t="s">
        <v>566</v>
      </c>
      <c r="D473" s="737" t="s">
        <v>3158</v>
      </c>
      <c r="E473" s="737" t="s">
        <v>5247</v>
      </c>
      <c r="F473" s="737" t="s">
        <v>5302</v>
      </c>
      <c r="G473" s="737" t="s">
        <v>3745</v>
      </c>
      <c r="H473" s="740">
        <v>1.53</v>
      </c>
      <c r="I473" s="740">
        <v>744.2399999999999</v>
      </c>
      <c r="J473" s="737">
        <v>0.2045323381170405</v>
      </c>
      <c r="K473" s="737">
        <v>486.43137254901956</v>
      </c>
      <c r="L473" s="740">
        <v>7.48</v>
      </c>
      <c r="M473" s="740">
        <v>3638.74</v>
      </c>
      <c r="N473" s="737">
        <v>1</v>
      </c>
      <c r="O473" s="737">
        <v>486.46256684491971</v>
      </c>
      <c r="P473" s="740">
        <v>4.51</v>
      </c>
      <c r="Q473" s="740">
        <v>2193.9399999999996</v>
      </c>
      <c r="R473" s="753">
        <v>0.60293947905044043</v>
      </c>
      <c r="S473" s="741">
        <v>486.46119733924604</v>
      </c>
    </row>
    <row r="474" spans="1:19" ht="14.4" customHeight="1" x14ac:dyDescent="0.3">
      <c r="A474" s="736" t="s">
        <v>5245</v>
      </c>
      <c r="B474" s="737" t="s">
        <v>5246</v>
      </c>
      <c r="C474" s="737" t="s">
        <v>566</v>
      </c>
      <c r="D474" s="737" t="s">
        <v>3158</v>
      </c>
      <c r="E474" s="737" t="s">
        <v>5247</v>
      </c>
      <c r="F474" s="737" t="s">
        <v>5303</v>
      </c>
      <c r="G474" s="737" t="s">
        <v>3745</v>
      </c>
      <c r="H474" s="740">
        <v>5</v>
      </c>
      <c r="I474" s="740">
        <v>608.04999999999995</v>
      </c>
      <c r="J474" s="737">
        <v>0.6729641189100648</v>
      </c>
      <c r="K474" s="737">
        <v>121.60999999999999</v>
      </c>
      <c r="L474" s="740">
        <v>7.4300000000000006</v>
      </c>
      <c r="M474" s="740">
        <v>903.54</v>
      </c>
      <c r="N474" s="737">
        <v>1</v>
      </c>
      <c r="O474" s="737">
        <v>121.60699865410497</v>
      </c>
      <c r="P474" s="740">
        <v>8.14</v>
      </c>
      <c r="Q474" s="740">
        <v>989.9</v>
      </c>
      <c r="R474" s="753">
        <v>1.0955796090931227</v>
      </c>
      <c r="S474" s="741">
        <v>121.60933660933659</v>
      </c>
    </row>
    <row r="475" spans="1:19" ht="14.4" customHeight="1" x14ac:dyDescent="0.3">
      <c r="A475" s="736" t="s">
        <v>5245</v>
      </c>
      <c r="B475" s="737" t="s">
        <v>5246</v>
      </c>
      <c r="C475" s="737" t="s">
        <v>566</v>
      </c>
      <c r="D475" s="737" t="s">
        <v>3158</v>
      </c>
      <c r="E475" s="737" t="s">
        <v>5247</v>
      </c>
      <c r="F475" s="737" t="s">
        <v>5304</v>
      </c>
      <c r="G475" s="737" t="s">
        <v>3745</v>
      </c>
      <c r="H475" s="740">
        <v>15.76</v>
      </c>
      <c r="I475" s="740">
        <v>3833.4300000000003</v>
      </c>
      <c r="J475" s="737">
        <v>0.77179373091117021</v>
      </c>
      <c r="K475" s="737">
        <v>243.23794416243658</v>
      </c>
      <c r="L475" s="740">
        <v>20.420000000000002</v>
      </c>
      <c r="M475" s="740">
        <v>4966.91</v>
      </c>
      <c r="N475" s="737">
        <v>1</v>
      </c>
      <c r="O475" s="737">
        <v>243.2375122428991</v>
      </c>
      <c r="P475" s="740">
        <v>12.54</v>
      </c>
      <c r="Q475" s="740">
        <v>3050.1899999999996</v>
      </c>
      <c r="R475" s="753">
        <v>0.61410212788232521</v>
      </c>
      <c r="S475" s="741">
        <v>243.23684210526315</v>
      </c>
    </row>
    <row r="476" spans="1:19" ht="14.4" customHeight="1" x14ac:dyDescent="0.3">
      <c r="A476" s="736" t="s">
        <v>5245</v>
      </c>
      <c r="B476" s="737" t="s">
        <v>5246</v>
      </c>
      <c r="C476" s="737" t="s">
        <v>566</v>
      </c>
      <c r="D476" s="737" t="s">
        <v>3158</v>
      </c>
      <c r="E476" s="737" t="s">
        <v>5247</v>
      </c>
      <c r="F476" s="737" t="s">
        <v>5306</v>
      </c>
      <c r="G476" s="737" t="s">
        <v>5307</v>
      </c>
      <c r="H476" s="740">
        <v>0.06</v>
      </c>
      <c r="I476" s="740">
        <v>15.36</v>
      </c>
      <c r="J476" s="737">
        <v>0.375</v>
      </c>
      <c r="K476" s="737">
        <v>256</v>
      </c>
      <c r="L476" s="740">
        <v>0.16</v>
      </c>
      <c r="M476" s="740">
        <v>40.96</v>
      </c>
      <c r="N476" s="737">
        <v>1</v>
      </c>
      <c r="O476" s="737">
        <v>256</v>
      </c>
      <c r="P476" s="740"/>
      <c r="Q476" s="740"/>
      <c r="R476" s="753"/>
      <c r="S476" s="741"/>
    </row>
    <row r="477" spans="1:19" ht="14.4" customHeight="1" x14ac:dyDescent="0.3">
      <c r="A477" s="736" t="s">
        <v>5245</v>
      </c>
      <c r="B477" s="737" t="s">
        <v>5246</v>
      </c>
      <c r="C477" s="737" t="s">
        <v>566</v>
      </c>
      <c r="D477" s="737" t="s">
        <v>3158</v>
      </c>
      <c r="E477" s="737" t="s">
        <v>5247</v>
      </c>
      <c r="F477" s="737" t="s">
        <v>5308</v>
      </c>
      <c r="G477" s="737" t="s">
        <v>5309</v>
      </c>
      <c r="H477" s="740">
        <v>1</v>
      </c>
      <c r="I477" s="740">
        <v>117.30000000000001</v>
      </c>
      <c r="J477" s="737">
        <v>0.55555555555555569</v>
      </c>
      <c r="K477" s="737">
        <v>117.30000000000001</v>
      </c>
      <c r="L477" s="740">
        <v>1.8000000000000003</v>
      </c>
      <c r="M477" s="740">
        <v>211.14</v>
      </c>
      <c r="N477" s="737">
        <v>1</v>
      </c>
      <c r="O477" s="737">
        <v>117.29999999999997</v>
      </c>
      <c r="P477" s="740">
        <v>2</v>
      </c>
      <c r="Q477" s="740">
        <v>234.60000000000002</v>
      </c>
      <c r="R477" s="753">
        <v>1.1111111111111114</v>
      </c>
      <c r="S477" s="741">
        <v>117.30000000000001</v>
      </c>
    </row>
    <row r="478" spans="1:19" ht="14.4" customHeight="1" x14ac:dyDescent="0.3">
      <c r="A478" s="736" t="s">
        <v>5245</v>
      </c>
      <c r="B478" s="737" t="s">
        <v>5246</v>
      </c>
      <c r="C478" s="737" t="s">
        <v>566</v>
      </c>
      <c r="D478" s="737" t="s">
        <v>3158</v>
      </c>
      <c r="E478" s="737" t="s">
        <v>5247</v>
      </c>
      <c r="F478" s="737" t="s">
        <v>5310</v>
      </c>
      <c r="G478" s="737" t="s">
        <v>3072</v>
      </c>
      <c r="H478" s="740">
        <v>2.2999999999999998</v>
      </c>
      <c r="I478" s="740">
        <v>195.14999999999998</v>
      </c>
      <c r="J478" s="737">
        <v>0.5893099803714329</v>
      </c>
      <c r="K478" s="737">
        <v>84.847826086956516</v>
      </c>
      <c r="L478" s="740">
        <v>3.7</v>
      </c>
      <c r="M478" s="740">
        <v>331.15</v>
      </c>
      <c r="N478" s="737">
        <v>1</v>
      </c>
      <c r="O478" s="737">
        <v>89.499999999999986</v>
      </c>
      <c r="P478" s="740">
        <v>5.2</v>
      </c>
      <c r="Q478" s="740">
        <v>465.4</v>
      </c>
      <c r="R478" s="753">
        <v>1.4054054054054055</v>
      </c>
      <c r="S478" s="741">
        <v>89.499999999999986</v>
      </c>
    </row>
    <row r="479" spans="1:19" ht="14.4" customHeight="1" x14ac:dyDescent="0.3">
      <c r="A479" s="736" t="s">
        <v>5245</v>
      </c>
      <c r="B479" s="737" t="s">
        <v>5246</v>
      </c>
      <c r="C479" s="737" t="s">
        <v>566</v>
      </c>
      <c r="D479" s="737" t="s">
        <v>3158</v>
      </c>
      <c r="E479" s="737" t="s">
        <v>5247</v>
      </c>
      <c r="F479" s="737" t="s">
        <v>5312</v>
      </c>
      <c r="G479" s="737" t="s">
        <v>2519</v>
      </c>
      <c r="H479" s="740"/>
      <c r="I479" s="740"/>
      <c r="J479" s="737"/>
      <c r="K479" s="737"/>
      <c r="L479" s="740">
        <v>0.39</v>
      </c>
      <c r="M479" s="740">
        <v>1909.77</v>
      </c>
      <c r="N479" s="737">
        <v>1</v>
      </c>
      <c r="O479" s="737">
        <v>4896.8461538461534</v>
      </c>
      <c r="P479" s="740"/>
      <c r="Q479" s="740"/>
      <c r="R479" s="753"/>
      <c r="S479" s="741"/>
    </row>
    <row r="480" spans="1:19" ht="14.4" customHeight="1" x14ac:dyDescent="0.3">
      <c r="A480" s="736" t="s">
        <v>5245</v>
      </c>
      <c r="B480" s="737" t="s">
        <v>5246</v>
      </c>
      <c r="C480" s="737" t="s">
        <v>566</v>
      </c>
      <c r="D480" s="737" t="s">
        <v>3158</v>
      </c>
      <c r="E480" s="737" t="s">
        <v>5247</v>
      </c>
      <c r="F480" s="737" t="s">
        <v>5313</v>
      </c>
      <c r="G480" s="737" t="s">
        <v>2519</v>
      </c>
      <c r="H480" s="740"/>
      <c r="I480" s="740"/>
      <c r="J480" s="737"/>
      <c r="K480" s="737"/>
      <c r="L480" s="740">
        <v>0.1</v>
      </c>
      <c r="M480" s="740">
        <v>2068.8000000000002</v>
      </c>
      <c r="N480" s="737">
        <v>1</v>
      </c>
      <c r="O480" s="737">
        <v>20688</v>
      </c>
      <c r="P480" s="740"/>
      <c r="Q480" s="740"/>
      <c r="R480" s="753"/>
      <c r="S480" s="741"/>
    </row>
    <row r="481" spans="1:19" ht="14.4" customHeight="1" x14ac:dyDescent="0.3">
      <c r="A481" s="736" t="s">
        <v>5245</v>
      </c>
      <c r="B481" s="737" t="s">
        <v>5246</v>
      </c>
      <c r="C481" s="737" t="s">
        <v>566</v>
      </c>
      <c r="D481" s="737" t="s">
        <v>3158</v>
      </c>
      <c r="E481" s="737" t="s">
        <v>5247</v>
      </c>
      <c r="F481" s="737" t="s">
        <v>5314</v>
      </c>
      <c r="G481" s="737" t="s">
        <v>5315</v>
      </c>
      <c r="H481" s="740"/>
      <c r="I481" s="740"/>
      <c r="J481" s="737"/>
      <c r="K481" s="737"/>
      <c r="L481" s="740">
        <v>0.49000000000000005</v>
      </c>
      <c r="M481" s="740">
        <v>89.460000000000008</v>
      </c>
      <c r="N481" s="737">
        <v>1</v>
      </c>
      <c r="O481" s="737">
        <v>182.57142857142858</v>
      </c>
      <c r="P481" s="740">
        <v>0.87000000000000011</v>
      </c>
      <c r="Q481" s="740">
        <v>166.97</v>
      </c>
      <c r="R481" s="753">
        <v>1.8664207467024367</v>
      </c>
      <c r="S481" s="741">
        <v>191.91954022988503</v>
      </c>
    </row>
    <row r="482" spans="1:19" ht="14.4" customHeight="1" x14ac:dyDescent="0.3">
      <c r="A482" s="736" t="s">
        <v>5245</v>
      </c>
      <c r="B482" s="737" t="s">
        <v>5246</v>
      </c>
      <c r="C482" s="737" t="s">
        <v>566</v>
      </c>
      <c r="D482" s="737" t="s">
        <v>3158</v>
      </c>
      <c r="E482" s="737" t="s">
        <v>5247</v>
      </c>
      <c r="F482" s="737" t="s">
        <v>5316</v>
      </c>
      <c r="G482" s="737" t="s">
        <v>5317</v>
      </c>
      <c r="H482" s="740">
        <v>7.3900000000000006</v>
      </c>
      <c r="I482" s="740">
        <v>52076.58</v>
      </c>
      <c r="J482" s="737">
        <v>0.1810386796045978</v>
      </c>
      <c r="K482" s="737">
        <v>7046.8985115020296</v>
      </c>
      <c r="L482" s="740">
        <v>40.82</v>
      </c>
      <c r="M482" s="740">
        <v>287654.44</v>
      </c>
      <c r="N482" s="737">
        <v>1</v>
      </c>
      <c r="O482" s="737">
        <v>7046.8995590396862</v>
      </c>
      <c r="P482" s="740">
        <v>41.11</v>
      </c>
      <c r="Q482" s="740">
        <v>96727.319999999992</v>
      </c>
      <c r="R482" s="753">
        <v>0.33626221795846428</v>
      </c>
      <c r="S482" s="741">
        <v>2352.8902943322792</v>
      </c>
    </row>
    <row r="483" spans="1:19" ht="14.4" customHeight="1" x14ac:dyDescent="0.3">
      <c r="A483" s="736" t="s">
        <v>5245</v>
      </c>
      <c r="B483" s="737" t="s">
        <v>5246</v>
      </c>
      <c r="C483" s="737" t="s">
        <v>566</v>
      </c>
      <c r="D483" s="737" t="s">
        <v>3158</v>
      </c>
      <c r="E483" s="737" t="s">
        <v>5247</v>
      </c>
      <c r="F483" s="737" t="s">
        <v>5318</v>
      </c>
      <c r="G483" s="737" t="s">
        <v>2912</v>
      </c>
      <c r="H483" s="740">
        <v>4.2300000000000004</v>
      </c>
      <c r="I483" s="740">
        <v>9748.41</v>
      </c>
      <c r="J483" s="737">
        <v>0.39532756101507477</v>
      </c>
      <c r="K483" s="737">
        <v>2304.588652482269</v>
      </c>
      <c r="L483" s="740">
        <v>10.7</v>
      </c>
      <c r="M483" s="740">
        <v>24659.07</v>
      </c>
      <c r="N483" s="737">
        <v>1</v>
      </c>
      <c r="O483" s="737">
        <v>2304.5859813084112</v>
      </c>
      <c r="P483" s="740"/>
      <c r="Q483" s="740"/>
      <c r="R483" s="753"/>
      <c r="S483" s="741"/>
    </row>
    <row r="484" spans="1:19" ht="14.4" customHeight="1" x14ac:dyDescent="0.3">
      <c r="A484" s="736" t="s">
        <v>5245</v>
      </c>
      <c r="B484" s="737" t="s">
        <v>5246</v>
      </c>
      <c r="C484" s="737" t="s">
        <v>566</v>
      </c>
      <c r="D484" s="737" t="s">
        <v>3158</v>
      </c>
      <c r="E484" s="737" t="s">
        <v>5247</v>
      </c>
      <c r="F484" s="737" t="s">
        <v>5319</v>
      </c>
      <c r="G484" s="737" t="s">
        <v>5320</v>
      </c>
      <c r="H484" s="740"/>
      <c r="I484" s="740"/>
      <c r="J484" s="737"/>
      <c r="K484" s="737"/>
      <c r="L484" s="740">
        <v>1.02</v>
      </c>
      <c r="M484" s="740">
        <v>674.40000000000009</v>
      </c>
      <c r="N484" s="737">
        <v>1</v>
      </c>
      <c r="O484" s="737">
        <v>661.17647058823536</v>
      </c>
      <c r="P484" s="740">
        <v>0.68</v>
      </c>
      <c r="Q484" s="740">
        <v>338.48</v>
      </c>
      <c r="R484" s="753">
        <v>0.50189798339264524</v>
      </c>
      <c r="S484" s="741">
        <v>497.76470588235293</v>
      </c>
    </row>
    <row r="485" spans="1:19" ht="14.4" customHeight="1" x14ac:dyDescent="0.3">
      <c r="A485" s="736" t="s">
        <v>5245</v>
      </c>
      <c r="B485" s="737" t="s">
        <v>5246</v>
      </c>
      <c r="C485" s="737" t="s">
        <v>566</v>
      </c>
      <c r="D485" s="737" t="s">
        <v>3158</v>
      </c>
      <c r="E485" s="737" t="s">
        <v>5247</v>
      </c>
      <c r="F485" s="737" t="s">
        <v>5321</v>
      </c>
      <c r="G485" s="737" t="s">
        <v>5320</v>
      </c>
      <c r="H485" s="740">
        <v>1.96</v>
      </c>
      <c r="I485" s="740">
        <v>431.97</v>
      </c>
      <c r="J485" s="737">
        <v>1.9405660377358489</v>
      </c>
      <c r="K485" s="737">
        <v>220.39285714285717</v>
      </c>
      <c r="L485" s="740">
        <v>1.01</v>
      </c>
      <c r="M485" s="740">
        <v>222.60000000000002</v>
      </c>
      <c r="N485" s="737">
        <v>1</v>
      </c>
      <c r="O485" s="737">
        <v>220.39603960396042</v>
      </c>
      <c r="P485" s="740">
        <v>5.17</v>
      </c>
      <c r="Q485" s="740">
        <v>857.8</v>
      </c>
      <c r="R485" s="753">
        <v>3.8535489667565135</v>
      </c>
      <c r="S485" s="741">
        <v>165.91876208897486</v>
      </c>
    </row>
    <row r="486" spans="1:19" ht="14.4" customHeight="1" x14ac:dyDescent="0.3">
      <c r="A486" s="736" t="s">
        <v>5245</v>
      </c>
      <c r="B486" s="737" t="s">
        <v>5246</v>
      </c>
      <c r="C486" s="737" t="s">
        <v>566</v>
      </c>
      <c r="D486" s="737" t="s">
        <v>3158</v>
      </c>
      <c r="E486" s="737" t="s">
        <v>5247</v>
      </c>
      <c r="F486" s="737" t="s">
        <v>5324</v>
      </c>
      <c r="G486" s="737" t="s">
        <v>5325</v>
      </c>
      <c r="H486" s="740">
        <v>0.56000000000000005</v>
      </c>
      <c r="I486" s="740">
        <v>613.86</v>
      </c>
      <c r="J486" s="737">
        <v>7.9999895741835927E-2</v>
      </c>
      <c r="K486" s="737">
        <v>1096.1785714285713</v>
      </c>
      <c r="L486" s="740">
        <v>7</v>
      </c>
      <c r="M486" s="740">
        <v>7673.26</v>
      </c>
      <c r="N486" s="737">
        <v>1</v>
      </c>
      <c r="O486" s="737">
        <v>1096.18</v>
      </c>
      <c r="P486" s="740"/>
      <c r="Q486" s="740"/>
      <c r="R486" s="753"/>
      <c r="S486" s="741"/>
    </row>
    <row r="487" spans="1:19" ht="14.4" customHeight="1" x14ac:dyDescent="0.3">
      <c r="A487" s="736" t="s">
        <v>5245</v>
      </c>
      <c r="B487" s="737" t="s">
        <v>5246</v>
      </c>
      <c r="C487" s="737" t="s">
        <v>566</v>
      </c>
      <c r="D487" s="737" t="s">
        <v>3158</v>
      </c>
      <c r="E487" s="737" t="s">
        <v>5247</v>
      </c>
      <c r="F487" s="737" t="s">
        <v>5326</v>
      </c>
      <c r="G487" s="737" t="s">
        <v>5325</v>
      </c>
      <c r="H487" s="740">
        <v>21.98</v>
      </c>
      <c r="I487" s="740">
        <v>96376.33</v>
      </c>
      <c r="J487" s="737"/>
      <c r="K487" s="737">
        <v>4384.7283894449502</v>
      </c>
      <c r="L487" s="740"/>
      <c r="M487" s="740"/>
      <c r="N487" s="737"/>
      <c r="O487" s="737"/>
      <c r="P487" s="740"/>
      <c r="Q487" s="740"/>
      <c r="R487" s="753"/>
      <c r="S487" s="741"/>
    </row>
    <row r="488" spans="1:19" ht="14.4" customHeight="1" x14ac:dyDescent="0.3">
      <c r="A488" s="736" t="s">
        <v>5245</v>
      </c>
      <c r="B488" s="737" t="s">
        <v>5246</v>
      </c>
      <c r="C488" s="737" t="s">
        <v>566</v>
      </c>
      <c r="D488" s="737" t="s">
        <v>3158</v>
      </c>
      <c r="E488" s="737" t="s">
        <v>5247</v>
      </c>
      <c r="F488" s="737" t="s">
        <v>5327</v>
      </c>
      <c r="G488" s="737" t="s">
        <v>5328</v>
      </c>
      <c r="H488" s="740"/>
      <c r="I488" s="740"/>
      <c r="J488" s="737"/>
      <c r="K488" s="737"/>
      <c r="L488" s="740">
        <v>2.31</v>
      </c>
      <c r="M488" s="740">
        <v>1653.21</v>
      </c>
      <c r="N488" s="737">
        <v>1</v>
      </c>
      <c r="O488" s="737">
        <v>715.67532467532465</v>
      </c>
      <c r="P488" s="740">
        <v>2.14</v>
      </c>
      <c r="Q488" s="740">
        <v>1531.53</v>
      </c>
      <c r="R488" s="753">
        <v>0.92639773531493275</v>
      </c>
      <c r="S488" s="741">
        <v>715.6682242990654</v>
      </c>
    </row>
    <row r="489" spans="1:19" ht="14.4" customHeight="1" x14ac:dyDescent="0.3">
      <c r="A489" s="736" t="s">
        <v>5245</v>
      </c>
      <c r="B489" s="737" t="s">
        <v>5246</v>
      </c>
      <c r="C489" s="737" t="s">
        <v>566</v>
      </c>
      <c r="D489" s="737" t="s">
        <v>3158</v>
      </c>
      <c r="E489" s="737" t="s">
        <v>5247</v>
      </c>
      <c r="F489" s="737" t="s">
        <v>5329</v>
      </c>
      <c r="G489" s="737" t="s">
        <v>5328</v>
      </c>
      <c r="H489" s="740"/>
      <c r="I489" s="740"/>
      <c r="J489" s="737"/>
      <c r="K489" s="737"/>
      <c r="L489" s="740">
        <v>10.99</v>
      </c>
      <c r="M489" s="740">
        <v>15730.5</v>
      </c>
      <c r="N489" s="737">
        <v>1</v>
      </c>
      <c r="O489" s="737">
        <v>1431.346678798908</v>
      </c>
      <c r="P489" s="740">
        <v>11.96</v>
      </c>
      <c r="Q489" s="740">
        <v>17119.02</v>
      </c>
      <c r="R489" s="753">
        <v>1.0882692857823972</v>
      </c>
      <c r="S489" s="741">
        <v>1431.3561872909697</v>
      </c>
    </row>
    <row r="490" spans="1:19" ht="14.4" customHeight="1" x14ac:dyDescent="0.3">
      <c r="A490" s="736" t="s">
        <v>5245</v>
      </c>
      <c r="B490" s="737" t="s">
        <v>5246</v>
      </c>
      <c r="C490" s="737" t="s">
        <v>566</v>
      </c>
      <c r="D490" s="737" t="s">
        <v>3158</v>
      </c>
      <c r="E490" s="737" t="s">
        <v>5247</v>
      </c>
      <c r="F490" s="737" t="s">
        <v>5333</v>
      </c>
      <c r="G490" s="737" t="s">
        <v>3081</v>
      </c>
      <c r="H490" s="740">
        <v>2</v>
      </c>
      <c r="I490" s="740">
        <v>179569.5</v>
      </c>
      <c r="J490" s="737"/>
      <c r="K490" s="737">
        <v>89784.75</v>
      </c>
      <c r="L490" s="740"/>
      <c r="M490" s="740"/>
      <c r="N490" s="737"/>
      <c r="O490" s="737"/>
      <c r="P490" s="740"/>
      <c r="Q490" s="740"/>
      <c r="R490" s="753"/>
      <c r="S490" s="741"/>
    </row>
    <row r="491" spans="1:19" ht="14.4" customHeight="1" x14ac:dyDescent="0.3">
      <c r="A491" s="736" t="s">
        <v>5245</v>
      </c>
      <c r="B491" s="737" t="s">
        <v>5246</v>
      </c>
      <c r="C491" s="737" t="s">
        <v>566</v>
      </c>
      <c r="D491" s="737" t="s">
        <v>3158</v>
      </c>
      <c r="E491" s="737" t="s">
        <v>5247</v>
      </c>
      <c r="F491" s="737" t="s">
        <v>5337</v>
      </c>
      <c r="G491" s="737" t="s">
        <v>5338</v>
      </c>
      <c r="H491" s="740">
        <v>3.2</v>
      </c>
      <c r="I491" s="740">
        <v>35912.800000000003</v>
      </c>
      <c r="J491" s="737"/>
      <c r="K491" s="737">
        <v>11222.75</v>
      </c>
      <c r="L491" s="740"/>
      <c r="M491" s="740"/>
      <c r="N491" s="737"/>
      <c r="O491" s="737"/>
      <c r="P491" s="740"/>
      <c r="Q491" s="740"/>
      <c r="R491" s="753"/>
      <c r="S491" s="741"/>
    </row>
    <row r="492" spans="1:19" ht="14.4" customHeight="1" x14ac:dyDescent="0.3">
      <c r="A492" s="736" t="s">
        <v>5245</v>
      </c>
      <c r="B492" s="737" t="s">
        <v>5246</v>
      </c>
      <c r="C492" s="737" t="s">
        <v>566</v>
      </c>
      <c r="D492" s="737" t="s">
        <v>3158</v>
      </c>
      <c r="E492" s="737" t="s">
        <v>5247</v>
      </c>
      <c r="F492" s="737" t="s">
        <v>5339</v>
      </c>
      <c r="G492" s="737" t="s">
        <v>5340</v>
      </c>
      <c r="H492" s="740">
        <v>19.809999999999999</v>
      </c>
      <c r="I492" s="740">
        <v>14064.08</v>
      </c>
      <c r="J492" s="737">
        <v>1.8907018168863554</v>
      </c>
      <c r="K492" s="737">
        <v>709.94851085310449</v>
      </c>
      <c r="L492" s="740">
        <v>28.2</v>
      </c>
      <c r="M492" s="740">
        <v>7438.55</v>
      </c>
      <c r="N492" s="737">
        <v>1</v>
      </c>
      <c r="O492" s="737">
        <v>263.77836879432624</v>
      </c>
      <c r="P492" s="740">
        <v>18.899999999999999</v>
      </c>
      <c r="Q492" s="740">
        <v>4985.42</v>
      </c>
      <c r="R492" s="753">
        <v>0.67021395298814956</v>
      </c>
      <c r="S492" s="741">
        <v>263.77883597883601</v>
      </c>
    </row>
    <row r="493" spans="1:19" ht="14.4" customHeight="1" x14ac:dyDescent="0.3">
      <c r="A493" s="736" t="s">
        <v>5245</v>
      </c>
      <c r="B493" s="737" t="s">
        <v>5246</v>
      </c>
      <c r="C493" s="737" t="s">
        <v>566</v>
      </c>
      <c r="D493" s="737" t="s">
        <v>3158</v>
      </c>
      <c r="E493" s="737" t="s">
        <v>5247</v>
      </c>
      <c r="F493" s="737" t="s">
        <v>5344</v>
      </c>
      <c r="G493" s="737" t="s">
        <v>5345</v>
      </c>
      <c r="H493" s="740">
        <v>0.56000000000000005</v>
      </c>
      <c r="I493" s="740">
        <v>303.99</v>
      </c>
      <c r="J493" s="737"/>
      <c r="K493" s="737">
        <v>542.83928571428567</v>
      </c>
      <c r="L493" s="740"/>
      <c r="M493" s="740"/>
      <c r="N493" s="737"/>
      <c r="O493" s="737"/>
      <c r="P493" s="740"/>
      <c r="Q493" s="740"/>
      <c r="R493" s="753"/>
      <c r="S493" s="741"/>
    </row>
    <row r="494" spans="1:19" ht="14.4" customHeight="1" x14ac:dyDescent="0.3">
      <c r="A494" s="736" t="s">
        <v>5245</v>
      </c>
      <c r="B494" s="737" t="s">
        <v>5246</v>
      </c>
      <c r="C494" s="737" t="s">
        <v>566</v>
      </c>
      <c r="D494" s="737" t="s">
        <v>3158</v>
      </c>
      <c r="E494" s="737" t="s">
        <v>5247</v>
      </c>
      <c r="F494" s="737" t="s">
        <v>5355</v>
      </c>
      <c r="G494" s="737" t="s">
        <v>3108</v>
      </c>
      <c r="H494" s="740">
        <v>5</v>
      </c>
      <c r="I494" s="740">
        <v>358861.9</v>
      </c>
      <c r="J494" s="737"/>
      <c r="K494" s="737">
        <v>71772.38</v>
      </c>
      <c r="L494" s="740"/>
      <c r="M494" s="740"/>
      <c r="N494" s="737"/>
      <c r="O494" s="737"/>
      <c r="P494" s="740"/>
      <c r="Q494" s="740"/>
      <c r="R494" s="753"/>
      <c r="S494" s="741"/>
    </row>
    <row r="495" spans="1:19" ht="14.4" customHeight="1" x14ac:dyDescent="0.3">
      <c r="A495" s="736" t="s">
        <v>5245</v>
      </c>
      <c r="B495" s="737" t="s">
        <v>5246</v>
      </c>
      <c r="C495" s="737" t="s">
        <v>566</v>
      </c>
      <c r="D495" s="737" t="s">
        <v>3158</v>
      </c>
      <c r="E495" s="737" t="s">
        <v>5247</v>
      </c>
      <c r="F495" s="737" t="s">
        <v>5356</v>
      </c>
      <c r="G495" s="737" t="s">
        <v>5357</v>
      </c>
      <c r="H495" s="740">
        <v>2</v>
      </c>
      <c r="I495" s="740">
        <v>13423.24</v>
      </c>
      <c r="J495" s="737">
        <v>0.33333333333333331</v>
      </c>
      <c r="K495" s="737">
        <v>6711.62</v>
      </c>
      <c r="L495" s="740">
        <v>6</v>
      </c>
      <c r="M495" s="740">
        <v>40269.72</v>
      </c>
      <c r="N495" s="737">
        <v>1</v>
      </c>
      <c r="O495" s="737">
        <v>6711.62</v>
      </c>
      <c r="P495" s="740">
        <v>9</v>
      </c>
      <c r="Q495" s="740">
        <v>60404.58</v>
      </c>
      <c r="R495" s="753">
        <v>1.5</v>
      </c>
      <c r="S495" s="741">
        <v>6711.62</v>
      </c>
    </row>
    <row r="496" spans="1:19" ht="14.4" customHeight="1" x14ac:dyDescent="0.3">
      <c r="A496" s="736" t="s">
        <v>5245</v>
      </c>
      <c r="B496" s="737" t="s">
        <v>5246</v>
      </c>
      <c r="C496" s="737" t="s">
        <v>566</v>
      </c>
      <c r="D496" s="737" t="s">
        <v>3158</v>
      </c>
      <c r="E496" s="737" t="s">
        <v>5247</v>
      </c>
      <c r="F496" s="737" t="s">
        <v>5358</v>
      </c>
      <c r="G496" s="737" t="s">
        <v>5340</v>
      </c>
      <c r="H496" s="740">
        <v>6.26</v>
      </c>
      <c r="I496" s="740">
        <v>44443.54</v>
      </c>
      <c r="J496" s="737">
        <v>7.9101018406786059</v>
      </c>
      <c r="K496" s="737">
        <v>7099.6070287539942</v>
      </c>
      <c r="L496" s="740">
        <v>2.13</v>
      </c>
      <c r="M496" s="740">
        <v>5618.58</v>
      </c>
      <c r="N496" s="737">
        <v>1</v>
      </c>
      <c r="O496" s="737">
        <v>2637.8309859154929</v>
      </c>
      <c r="P496" s="740">
        <v>6.37</v>
      </c>
      <c r="Q496" s="740">
        <v>16803.03</v>
      </c>
      <c r="R496" s="753">
        <v>2.9906186260585415</v>
      </c>
      <c r="S496" s="741">
        <v>2637.8383045525902</v>
      </c>
    </row>
    <row r="497" spans="1:19" ht="14.4" customHeight="1" x14ac:dyDescent="0.3">
      <c r="A497" s="736" t="s">
        <v>5245</v>
      </c>
      <c r="B497" s="737" t="s">
        <v>5246</v>
      </c>
      <c r="C497" s="737" t="s">
        <v>566</v>
      </c>
      <c r="D497" s="737" t="s">
        <v>3158</v>
      </c>
      <c r="E497" s="737" t="s">
        <v>5247</v>
      </c>
      <c r="F497" s="737" t="s">
        <v>5359</v>
      </c>
      <c r="G497" s="737" t="s">
        <v>5340</v>
      </c>
      <c r="H497" s="740">
        <v>10</v>
      </c>
      <c r="I497" s="740">
        <v>35498.1</v>
      </c>
      <c r="J497" s="737">
        <v>2.4624678994926352</v>
      </c>
      <c r="K497" s="737">
        <v>3549.81</v>
      </c>
      <c r="L497" s="740">
        <v>10.93</v>
      </c>
      <c r="M497" s="740">
        <v>14415.66</v>
      </c>
      <c r="N497" s="737">
        <v>1</v>
      </c>
      <c r="O497" s="737">
        <v>1318.907593778591</v>
      </c>
      <c r="P497" s="740">
        <v>7.61</v>
      </c>
      <c r="Q497" s="740">
        <v>10036.9</v>
      </c>
      <c r="R497" s="753">
        <v>0.69624977281650646</v>
      </c>
      <c r="S497" s="741">
        <v>1318.9093298291721</v>
      </c>
    </row>
    <row r="498" spans="1:19" ht="14.4" customHeight="1" x14ac:dyDescent="0.3">
      <c r="A498" s="736" t="s">
        <v>5245</v>
      </c>
      <c r="B498" s="737" t="s">
        <v>5246</v>
      </c>
      <c r="C498" s="737" t="s">
        <v>566</v>
      </c>
      <c r="D498" s="737" t="s">
        <v>3158</v>
      </c>
      <c r="E498" s="737" t="s">
        <v>5247</v>
      </c>
      <c r="F498" s="737" t="s">
        <v>5362</v>
      </c>
      <c r="G498" s="737" t="s">
        <v>2919</v>
      </c>
      <c r="H498" s="740">
        <v>1.4</v>
      </c>
      <c r="I498" s="740">
        <v>11922.68</v>
      </c>
      <c r="J498" s="737">
        <v>0.29583749468071247</v>
      </c>
      <c r="K498" s="737">
        <v>8516.2000000000007</v>
      </c>
      <c r="L498" s="740">
        <v>5.8</v>
      </c>
      <c r="M498" s="740">
        <v>40301.450000000004</v>
      </c>
      <c r="N498" s="737">
        <v>1</v>
      </c>
      <c r="O498" s="737">
        <v>6948.5258620689665</v>
      </c>
      <c r="P498" s="740">
        <v>2.4</v>
      </c>
      <c r="Q498" s="740">
        <v>16155.48</v>
      </c>
      <c r="R498" s="753">
        <v>0.40086597380491268</v>
      </c>
      <c r="S498" s="741">
        <v>6731.45</v>
      </c>
    </row>
    <row r="499" spans="1:19" ht="14.4" customHeight="1" x14ac:dyDescent="0.3">
      <c r="A499" s="736" t="s">
        <v>5245</v>
      </c>
      <c r="B499" s="737" t="s">
        <v>5246</v>
      </c>
      <c r="C499" s="737" t="s">
        <v>566</v>
      </c>
      <c r="D499" s="737" t="s">
        <v>3158</v>
      </c>
      <c r="E499" s="737" t="s">
        <v>5247</v>
      </c>
      <c r="F499" s="737" t="s">
        <v>1184</v>
      </c>
      <c r="G499" s="737" t="s">
        <v>5364</v>
      </c>
      <c r="H499" s="740">
        <v>1</v>
      </c>
      <c r="I499" s="740">
        <v>119080</v>
      </c>
      <c r="J499" s="737">
        <v>0.45941171920406959</v>
      </c>
      <c r="K499" s="737">
        <v>119080</v>
      </c>
      <c r="L499" s="740">
        <v>15</v>
      </c>
      <c r="M499" s="740">
        <v>259201.05</v>
      </c>
      <c r="N499" s="737">
        <v>1</v>
      </c>
      <c r="O499" s="737">
        <v>17280.07</v>
      </c>
      <c r="P499" s="740"/>
      <c r="Q499" s="740"/>
      <c r="R499" s="753"/>
      <c r="S499" s="741"/>
    </row>
    <row r="500" spans="1:19" ht="14.4" customHeight="1" x14ac:dyDescent="0.3">
      <c r="A500" s="736" t="s">
        <v>5245</v>
      </c>
      <c r="B500" s="737" t="s">
        <v>5246</v>
      </c>
      <c r="C500" s="737" t="s">
        <v>566</v>
      </c>
      <c r="D500" s="737" t="s">
        <v>3158</v>
      </c>
      <c r="E500" s="737" t="s">
        <v>5247</v>
      </c>
      <c r="F500" s="737" t="s">
        <v>5367</v>
      </c>
      <c r="G500" s="737" t="s">
        <v>5368</v>
      </c>
      <c r="H500" s="740"/>
      <c r="I500" s="740"/>
      <c r="J500" s="737"/>
      <c r="K500" s="737"/>
      <c r="L500" s="740">
        <v>2</v>
      </c>
      <c r="M500" s="740">
        <v>7599.76</v>
      </c>
      <c r="N500" s="737">
        <v>1</v>
      </c>
      <c r="O500" s="737">
        <v>3799.88</v>
      </c>
      <c r="P500" s="740">
        <v>3</v>
      </c>
      <c r="Q500" s="740">
        <v>11399.64</v>
      </c>
      <c r="R500" s="753">
        <v>1.4999999999999998</v>
      </c>
      <c r="S500" s="741">
        <v>3799.8799999999997</v>
      </c>
    </row>
    <row r="501" spans="1:19" ht="14.4" customHeight="1" x14ac:dyDescent="0.3">
      <c r="A501" s="736" t="s">
        <v>5245</v>
      </c>
      <c r="B501" s="737" t="s">
        <v>5246</v>
      </c>
      <c r="C501" s="737" t="s">
        <v>566</v>
      </c>
      <c r="D501" s="737" t="s">
        <v>3158</v>
      </c>
      <c r="E501" s="737" t="s">
        <v>5247</v>
      </c>
      <c r="F501" s="737" t="s">
        <v>5375</v>
      </c>
      <c r="G501" s="737" t="s">
        <v>3112</v>
      </c>
      <c r="H501" s="740"/>
      <c r="I501" s="740"/>
      <c r="J501" s="737"/>
      <c r="K501" s="737"/>
      <c r="L501" s="740"/>
      <c r="M501" s="740"/>
      <c r="N501" s="737"/>
      <c r="O501" s="737"/>
      <c r="P501" s="740">
        <v>3</v>
      </c>
      <c r="Q501" s="740">
        <v>229857.99</v>
      </c>
      <c r="R501" s="753"/>
      <c r="S501" s="741">
        <v>76619.33</v>
      </c>
    </row>
    <row r="502" spans="1:19" ht="14.4" customHeight="1" x14ac:dyDescent="0.3">
      <c r="A502" s="736" t="s">
        <v>5245</v>
      </c>
      <c r="B502" s="737" t="s">
        <v>5246</v>
      </c>
      <c r="C502" s="737" t="s">
        <v>566</v>
      </c>
      <c r="D502" s="737" t="s">
        <v>3158</v>
      </c>
      <c r="E502" s="737" t="s">
        <v>5247</v>
      </c>
      <c r="F502" s="737" t="s">
        <v>5378</v>
      </c>
      <c r="G502" s="737" t="s">
        <v>5379</v>
      </c>
      <c r="H502" s="740">
        <v>11.48</v>
      </c>
      <c r="I502" s="740">
        <v>16080.369999999999</v>
      </c>
      <c r="J502" s="737">
        <v>0.69901249369142704</v>
      </c>
      <c r="K502" s="737">
        <v>1400.729094076655</v>
      </c>
      <c r="L502" s="740">
        <v>21.22</v>
      </c>
      <c r="M502" s="740">
        <v>23004.409999999996</v>
      </c>
      <c r="N502" s="737">
        <v>1</v>
      </c>
      <c r="O502" s="737">
        <v>1084.0909519321394</v>
      </c>
      <c r="P502" s="740">
        <v>6.7600000000000007</v>
      </c>
      <c r="Q502" s="740">
        <v>7328.4300000000012</v>
      </c>
      <c r="R502" s="753">
        <v>0.31856630967714461</v>
      </c>
      <c r="S502" s="741">
        <v>1084.0872781065088</v>
      </c>
    </row>
    <row r="503" spans="1:19" ht="14.4" customHeight="1" x14ac:dyDescent="0.3">
      <c r="A503" s="736" t="s">
        <v>5245</v>
      </c>
      <c r="B503" s="737" t="s">
        <v>5246</v>
      </c>
      <c r="C503" s="737" t="s">
        <v>566</v>
      </c>
      <c r="D503" s="737" t="s">
        <v>3158</v>
      </c>
      <c r="E503" s="737" t="s">
        <v>5247</v>
      </c>
      <c r="F503" s="737" t="s">
        <v>5380</v>
      </c>
      <c r="G503" s="737" t="s">
        <v>5379</v>
      </c>
      <c r="H503" s="740">
        <v>26.03</v>
      </c>
      <c r="I503" s="740">
        <v>12153.89</v>
      </c>
      <c r="J503" s="737">
        <v>0.80021924915394838</v>
      </c>
      <c r="K503" s="737">
        <v>466.91855551286972</v>
      </c>
      <c r="L503" s="740">
        <v>42.03</v>
      </c>
      <c r="M503" s="740">
        <v>15188.2</v>
      </c>
      <c r="N503" s="737">
        <v>1</v>
      </c>
      <c r="O503" s="737">
        <v>361.36569117297171</v>
      </c>
      <c r="P503" s="740">
        <v>35.950000000000003</v>
      </c>
      <c r="Q503" s="740">
        <v>12991.150000000001</v>
      </c>
      <c r="R503" s="753">
        <v>0.8553449388340949</v>
      </c>
      <c r="S503" s="741">
        <v>361.36717663421422</v>
      </c>
    </row>
    <row r="504" spans="1:19" ht="14.4" customHeight="1" x14ac:dyDescent="0.3">
      <c r="A504" s="736" t="s">
        <v>5245</v>
      </c>
      <c r="B504" s="737" t="s">
        <v>5246</v>
      </c>
      <c r="C504" s="737" t="s">
        <v>566</v>
      </c>
      <c r="D504" s="737" t="s">
        <v>3158</v>
      </c>
      <c r="E504" s="737" t="s">
        <v>5247</v>
      </c>
      <c r="F504" s="737" t="s">
        <v>5381</v>
      </c>
      <c r="G504" s="737" t="s">
        <v>5379</v>
      </c>
      <c r="H504" s="740">
        <v>29.19</v>
      </c>
      <c r="I504" s="740">
        <v>4604.8899999999994</v>
      </c>
      <c r="J504" s="737">
        <v>3.1007481028085837</v>
      </c>
      <c r="K504" s="737">
        <v>157.75573826652962</v>
      </c>
      <c r="L504" s="740">
        <v>12.33</v>
      </c>
      <c r="M504" s="740">
        <v>1485.09</v>
      </c>
      <c r="N504" s="737">
        <v>1</v>
      </c>
      <c r="O504" s="737">
        <v>120.44525547445255</v>
      </c>
      <c r="P504" s="740">
        <v>10.5</v>
      </c>
      <c r="Q504" s="740">
        <v>1264.68</v>
      </c>
      <c r="R504" s="753">
        <v>0.85158475243924625</v>
      </c>
      <c r="S504" s="741">
        <v>120.44571428571429</v>
      </c>
    </row>
    <row r="505" spans="1:19" ht="14.4" customHeight="1" x14ac:dyDescent="0.3">
      <c r="A505" s="736" t="s">
        <v>5245</v>
      </c>
      <c r="B505" s="737" t="s">
        <v>5246</v>
      </c>
      <c r="C505" s="737" t="s">
        <v>566</v>
      </c>
      <c r="D505" s="737" t="s">
        <v>3158</v>
      </c>
      <c r="E505" s="737" t="s">
        <v>5247</v>
      </c>
      <c r="F505" s="737" t="s">
        <v>5384</v>
      </c>
      <c r="G505" s="737" t="s">
        <v>5379</v>
      </c>
      <c r="H505" s="740">
        <v>4.93</v>
      </c>
      <c r="I505" s="740">
        <v>9332.82</v>
      </c>
      <c r="J505" s="737">
        <v>1.759319407554305</v>
      </c>
      <c r="K505" s="737">
        <v>1893.0669371196755</v>
      </c>
      <c r="L505" s="740">
        <v>3.67</v>
      </c>
      <c r="M505" s="740">
        <v>5304.7899999999991</v>
      </c>
      <c r="N505" s="737">
        <v>1</v>
      </c>
      <c r="O505" s="737">
        <v>1445.4468664850133</v>
      </c>
      <c r="P505" s="740">
        <v>8.0500000000000007</v>
      </c>
      <c r="Q505" s="740">
        <v>11636.01</v>
      </c>
      <c r="R505" s="753">
        <v>2.1934911655315297</v>
      </c>
      <c r="S505" s="741">
        <v>1445.4670807453415</v>
      </c>
    </row>
    <row r="506" spans="1:19" ht="14.4" customHeight="1" x14ac:dyDescent="0.3">
      <c r="A506" s="736" t="s">
        <v>5245</v>
      </c>
      <c r="B506" s="737" t="s">
        <v>5246</v>
      </c>
      <c r="C506" s="737" t="s">
        <v>566</v>
      </c>
      <c r="D506" s="737" t="s">
        <v>3158</v>
      </c>
      <c r="E506" s="737" t="s">
        <v>5247</v>
      </c>
      <c r="F506" s="737" t="s">
        <v>5388</v>
      </c>
      <c r="G506" s="737" t="s">
        <v>5317</v>
      </c>
      <c r="H506" s="740">
        <v>76.190000000000012</v>
      </c>
      <c r="I506" s="740">
        <v>178967.83</v>
      </c>
      <c r="J506" s="737">
        <v>5.6270361977790273</v>
      </c>
      <c r="K506" s="737">
        <v>2348.9674497965607</v>
      </c>
      <c r="L506" s="740">
        <v>13.54</v>
      </c>
      <c r="M506" s="740">
        <v>31804.989999999998</v>
      </c>
      <c r="N506" s="737">
        <v>1</v>
      </c>
      <c r="O506" s="737">
        <v>2348.9652880354506</v>
      </c>
      <c r="P506" s="740">
        <v>15.429999999999998</v>
      </c>
      <c r="Q506" s="740">
        <v>12101.65</v>
      </c>
      <c r="R506" s="753">
        <v>0.38049532479022946</v>
      </c>
      <c r="S506" s="741">
        <v>784.29358392741426</v>
      </c>
    </row>
    <row r="507" spans="1:19" ht="14.4" customHeight="1" x14ac:dyDescent="0.3">
      <c r="A507" s="736" t="s">
        <v>5245</v>
      </c>
      <c r="B507" s="737" t="s">
        <v>5246</v>
      </c>
      <c r="C507" s="737" t="s">
        <v>566</v>
      </c>
      <c r="D507" s="737" t="s">
        <v>3158</v>
      </c>
      <c r="E507" s="737" t="s">
        <v>5247</v>
      </c>
      <c r="F507" s="737" t="s">
        <v>5392</v>
      </c>
      <c r="G507" s="737" t="s">
        <v>2912</v>
      </c>
      <c r="H507" s="740">
        <v>1.38</v>
      </c>
      <c r="I507" s="740">
        <v>424.03</v>
      </c>
      <c r="J507" s="737"/>
      <c r="K507" s="737">
        <v>307.268115942029</v>
      </c>
      <c r="L507" s="740"/>
      <c r="M507" s="740"/>
      <c r="N507" s="737"/>
      <c r="O507" s="737"/>
      <c r="P507" s="740">
        <v>0.36</v>
      </c>
      <c r="Q507" s="740">
        <v>110.62</v>
      </c>
      <c r="R507" s="753"/>
      <c r="S507" s="741">
        <v>307.27777777777783</v>
      </c>
    </row>
    <row r="508" spans="1:19" ht="14.4" customHeight="1" x14ac:dyDescent="0.3">
      <c r="A508" s="736" t="s">
        <v>5245</v>
      </c>
      <c r="B508" s="737" t="s">
        <v>5246</v>
      </c>
      <c r="C508" s="737" t="s">
        <v>566</v>
      </c>
      <c r="D508" s="737" t="s">
        <v>3158</v>
      </c>
      <c r="E508" s="737" t="s">
        <v>5247</v>
      </c>
      <c r="F508" s="737" t="s">
        <v>5393</v>
      </c>
      <c r="G508" s="737" t="s">
        <v>2912</v>
      </c>
      <c r="H508" s="740"/>
      <c r="I508" s="740"/>
      <c r="J508" s="737"/>
      <c r="K508" s="737"/>
      <c r="L508" s="740">
        <v>11.2</v>
      </c>
      <c r="M508" s="740">
        <v>8603.81</v>
      </c>
      <c r="N508" s="737">
        <v>1</v>
      </c>
      <c r="O508" s="737">
        <v>768.1973214285714</v>
      </c>
      <c r="P508" s="740">
        <v>2.2800000000000002</v>
      </c>
      <c r="Q508" s="740">
        <v>1751.49</v>
      </c>
      <c r="R508" s="753">
        <v>0.2035714410243834</v>
      </c>
      <c r="S508" s="741">
        <v>768.1973684210526</v>
      </c>
    </row>
    <row r="509" spans="1:19" ht="14.4" customHeight="1" x14ac:dyDescent="0.3">
      <c r="A509" s="736" t="s">
        <v>5245</v>
      </c>
      <c r="B509" s="737" t="s">
        <v>5246</v>
      </c>
      <c r="C509" s="737" t="s">
        <v>566</v>
      </c>
      <c r="D509" s="737" t="s">
        <v>3158</v>
      </c>
      <c r="E509" s="737" t="s">
        <v>5247</v>
      </c>
      <c r="F509" s="737" t="s">
        <v>5394</v>
      </c>
      <c r="G509" s="737" t="s">
        <v>5395</v>
      </c>
      <c r="H509" s="740">
        <v>20</v>
      </c>
      <c r="I509" s="740">
        <v>1573604.4</v>
      </c>
      <c r="J509" s="737">
        <v>0.61101469570881495</v>
      </c>
      <c r="K509" s="737">
        <v>78680.22</v>
      </c>
      <c r="L509" s="740">
        <v>32</v>
      </c>
      <c r="M509" s="740">
        <v>2575395.34</v>
      </c>
      <c r="N509" s="737">
        <v>1</v>
      </c>
      <c r="O509" s="737">
        <v>80481.104374999995</v>
      </c>
      <c r="P509" s="740">
        <v>6</v>
      </c>
      <c r="Q509" s="740">
        <v>479910</v>
      </c>
      <c r="R509" s="753">
        <v>0.18634420608992794</v>
      </c>
      <c r="S509" s="741">
        <v>79985</v>
      </c>
    </row>
    <row r="510" spans="1:19" ht="14.4" customHeight="1" x14ac:dyDescent="0.3">
      <c r="A510" s="736" t="s">
        <v>5245</v>
      </c>
      <c r="B510" s="737" t="s">
        <v>5246</v>
      </c>
      <c r="C510" s="737" t="s">
        <v>566</v>
      </c>
      <c r="D510" s="737" t="s">
        <v>3158</v>
      </c>
      <c r="E510" s="737" t="s">
        <v>5247</v>
      </c>
      <c r="F510" s="737" t="s">
        <v>5396</v>
      </c>
      <c r="G510" s="737" t="s">
        <v>5397</v>
      </c>
      <c r="H510" s="740">
        <v>1.83</v>
      </c>
      <c r="I510" s="740">
        <v>1383.54</v>
      </c>
      <c r="J510" s="737">
        <v>0.26918901250277255</v>
      </c>
      <c r="K510" s="737">
        <v>756.03278688524586</v>
      </c>
      <c r="L510" s="740">
        <v>12.469999999999999</v>
      </c>
      <c r="M510" s="740">
        <v>5139.66</v>
      </c>
      <c r="N510" s="737">
        <v>1</v>
      </c>
      <c r="O510" s="737">
        <v>412.16198877305538</v>
      </c>
      <c r="P510" s="740">
        <v>3.88</v>
      </c>
      <c r="Q510" s="740">
        <v>1419.29</v>
      </c>
      <c r="R510" s="753">
        <v>0.27614472552659125</v>
      </c>
      <c r="S510" s="741">
        <v>365.79639175257734</v>
      </c>
    </row>
    <row r="511" spans="1:19" ht="14.4" customHeight="1" x14ac:dyDescent="0.3">
      <c r="A511" s="736" t="s">
        <v>5245</v>
      </c>
      <c r="B511" s="737" t="s">
        <v>5246</v>
      </c>
      <c r="C511" s="737" t="s">
        <v>566</v>
      </c>
      <c r="D511" s="737" t="s">
        <v>3158</v>
      </c>
      <c r="E511" s="737" t="s">
        <v>5247</v>
      </c>
      <c r="F511" s="737" t="s">
        <v>5399</v>
      </c>
      <c r="G511" s="737" t="s">
        <v>3090</v>
      </c>
      <c r="H511" s="740">
        <v>11</v>
      </c>
      <c r="I511" s="740">
        <v>473795.08</v>
      </c>
      <c r="J511" s="737">
        <v>0.81334839079203836</v>
      </c>
      <c r="K511" s="737">
        <v>43072.28</v>
      </c>
      <c r="L511" s="740">
        <v>13</v>
      </c>
      <c r="M511" s="740">
        <v>582524.15</v>
      </c>
      <c r="N511" s="737">
        <v>1</v>
      </c>
      <c r="O511" s="737">
        <v>44809.55</v>
      </c>
      <c r="P511" s="740">
        <v>16</v>
      </c>
      <c r="Q511" s="740">
        <v>679051.2</v>
      </c>
      <c r="R511" s="753">
        <v>1.165704803826588</v>
      </c>
      <c r="S511" s="741">
        <v>42440.7</v>
      </c>
    </row>
    <row r="512" spans="1:19" ht="14.4" customHeight="1" x14ac:dyDescent="0.3">
      <c r="A512" s="736" t="s">
        <v>5245</v>
      </c>
      <c r="B512" s="737" t="s">
        <v>5246</v>
      </c>
      <c r="C512" s="737" t="s">
        <v>566</v>
      </c>
      <c r="D512" s="737" t="s">
        <v>3158</v>
      </c>
      <c r="E512" s="737" t="s">
        <v>5247</v>
      </c>
      <c r="F512" s="737" t="s">
        <v>5403</v>
      </c>
      <c r="G512" s="737" t="s">
        <v>5317</v>
      </c>
      <c r="H512" s="740">
        <v>17.53</v>
      </c>
      <c r="I512" s="740">
        <v>12353.13</v>
      </c>
      <c r="J512" s="737">
        <v>2.644043526838268</v>
      </c>
      <c r="K512" s="737">
        <v>704.68511123787778</v>
      </c>
      <c r="L512" s="740">
        <v>6.63</v>
      </c>
      <c r="M512" s="740">
        <v>4672.0600000000004</v>
      </c>
      <c r="N512" s="737">
        <v>1</v>
      </c>
      <c r="O512" s="737">
        <v>704.68476621417801</v>
      </c>
      <c r="P512" s="740">
        <v>4.5500000000000007</v>
      </c>
      <c r="Q512" s="740">
        <v>1070.55</v>
      </c>
      <c r="R512" s="753">
        <v>0.22913875249889767</v>
      </c>
      <c r="S512" s="741">
        <v>235.28571428571425</v>
      </c>
    </row>
    <row r="513" spans="1:19" ht="14.4" customHeight="1" x14ac:dyDescent="0.3">
      <c r="A513" s="736" t="s">
        <v>5245</v>
      </c>
      <c r="B513" s="737" t="s">
        <v>5246</v>
      </c>
      <c r="C513" s="737" t="s">
        <v>566</v>
      </c>
      <c r="D513" s="737" t="s">
        <v>3158</v>
      </c>
      <c r="E513" s="737" t="s">
        <v>5247</v>
      </c>
      <c r="F513" s="737" t="s">
        <v>5406</v>
      </c>
      <c r="G513" s="737" t="s">
        <v>5317</v>
      </c>
      <c r="H513" s="740">
        <v>25.34</v>
      </c>
      <c r="I513" s="740">
        <v>89284.12000000001</v>
      </c>
      <c r="J513" s="737"/>
      <c r="K513" s="737">
        <v>3523.44593528019</v>
      </c>
      <c r="L513" s="740"/>
      <c r="M513" s="740"/>
      <c r="N513" s="737"/>
      <c r="O513" s="737"/>
      <c r="P513" s="740"/>
      <c r="Q513" s="740"/>
      <c r="R513" s="753"/>
      <c r="S513" s="741"/>
    </row>
    <row r="514" spans="1:19" ht="14.4" customHeight="1" x14ac:dyDescent="0.3">
      <c r="A514" s="736" t="s">
        <v>5245</v>
      </c>
      <c r="B514" s="737" t="s">
        <v>5246</v>
      </c>
      <c r="C514" s="737" t="s">
        <v>566</v>
      </c>
      <c r="D514" s="737" t="s">
        <v>3158</v>
      </c>
      <c r="E514" s="737" t="s">
        <v>5247</v>
      </c>
      <c r="F514" s="737" t="s">
        <v>5407</v>
      </c>
      <c r="G514" s="737" t="s">
        <v>5408</v>
      </c>
      <c r="H514" s="740"/>
      <c r="I514" s="740"/>
      <c r="J514" s="737"/>
      <c r="K514" s="737"/>
      <c r="L514" s="740">
        <v>11.61</v>
      </c>
      <c r="M514" s="740">
        <v>15312.51</v>
      </c>
      <c r="N514" s="737">
        <v>1</v>
      </c>
      <c r="O514" s="737">
        <v>1318.9069767441861</v>
      </c>
      <c r="P514" s="740"/>
      <c r="Q514" s="740"/>
      <c r="R514" s="753"/>
      <c r="S514" s="741"/>
    </row>
    <row r="515" spans="1:19" ht="14.4" customHeight="1" x14ac:dyDescent="0.3">
      <c r="A515" s="736" t="s">
        <v>5245</v>
      </c>
      <c r="B515" s="737" t="s">
        <v>5246</v>
      </c>
      <c r="C515" s="737" t="s">
        <v>566</v>
      </c>
      <c r="D515" s="737" t="s">
        <v>3158</v>
      </c>
      <c r="E515" s="737" t="s">
        <v>5247</v>
      </c>
      <c r="F515" s="737" t="s">
        <v>5410</v>
      </c>
      <c r="G515" s="737" t="s">
        <v>5411</v>
      </c>
      <c r="H515" s="740"/>
      <c r="I515" s="740"/>
      <c r="J515" s="737"/>
      <c r="K515" s="737"/>
      <c r="L515" s="740">
        <v>3</v>
      </c>
      <c r="M515" s="740">
        <v>3288.54</v>
      </c>
      <c r="N515" s="737">
        <v>1</v>
      </c>
      <c r="O515" s="737">
        <v>1096.18</v>
      </c>
      <c r="P515" s="740"/>
      <c r="Q515" s="740"/>
      <c r="R515" s="753"/>
      <c r="S515" s="741"/>
    </row>
    <row r="516" spans="1:19" ht="14.4" customHeight="1" x14ac:dyDescent="0.3">
      <c r="A516" s="736" t="s">
        <v>5245</v>
      </c>
      <c r="B516" s="737" t="s">
        <v>5246</v>
      </c>
      <c r="C516" s="737" t="s">
        <v>566</v>
      </c>
      <c r="D516" s="737" t="s">
        <v>3158</v>
      </c>
      <c r="E516" s="737" t="s">
        <v>5247</v>
      </c>
      <c r="F516" s="737" t="s">
        <v>5412</v>
      </c>
      <c r="G516" s="737" t="s">
        <v>5413</v>
      </c>
      <c r="H516" s="740"/>
      <c r="I516" s="740"/>
      <c r="J516" s="737"/>
      <c r="K516" s="737"/>
      <c r="L516" s="740"/>
      <c r="M516" s="740"/>
      <c r="N516" s="737"/>
      <c r="O516" s="737"/>
      <c r="P516" s="740">
        <v>12</v>
      </c>
      <c r="Q516" s="740">
        <v>88232.76</v>
      </c>
      <c r="R516" s="753"/>
      <c r="S516" s="741">
        <v>7352.73</v>
      </c>
    </row>
    <row r="517" spans="1:19" ht="14.4" customHeight="1" x14ac:dyDescent="0.3">
      <c r="A517" s="736" t="s">
        <v>5245</v>
      </c>
      <c r="B517" s="737" t="s">
        <v>5246</v>
      </c>
      <c r="C517" s="737" t="s">
        <v>566</v>
      </c>
      <c r="D517" s="737" t="s">
        <v>3158</v>
      </c>
      <c r="E517" s="737" t="s">
        <v>5247</v>
      </c>
      <c r="F517" s="737" t="s">
        <v>5414</v>
      </c>
      <c r="G517" s="737" t="s">
        <v>5411</v>
      </c>
      <c r="H517" s="740"/>
      <c r="I517" s="740"/>
      <c r="J517" s="737"/>
      <c r="K517" s="737"/>
      <c r="L517" s="740">
        <v>2</v>
      </c>
      <c r="M517" s="740">
        <v>8769.4599999999991</v>
      </c>
      <c r="N517" s="737">
        <v>1</v>
      </c>
      <c r="O517" s="737">
        <v>4384.7299999999996</v>
      </c>
      <c r="P517" s="740"/>
      <c r="Q517" s="740"/>
      <c r="R517" s="753"/>
      <c r="S517" s="741"/>
    </row>
    <row r="518" spans="1:19" ht="14.4" customHeight="1" x14ac:dyDescent="0.3">
      <c r="A518" s="736" t="s">
        <v>5245</v>
      </c>
      <c r="B518" s="737" t="s">
        <v>5246</v>
      </c>
      <c r="C518" s="737" t="s">
        <v>566</v>
      </c>
      <c r="D518" s="737" t="s">
        <v>3158</v>
      </c>
      <c r="E518" s="737" t="s">
        <v>5247</v>
      </c>
      <c r="F518" s="737" t="s">
        <v>5415</v>
      </c>
      <c r="G518" s="737" t="s">
        <v>2654</v>
      </c>
      <c r="H518" s="740"/>
      <c r="I518" s="740"/>
      <c r="J518" s="737"/>
      <c r="K518" s="737"/>
      <c r="L518" s="740"/>
      <c r="M518" s="740"/>
      <c r="N518" s="737"/>
      <c r="O518" s="737"/>
      <c r="P518" s="740">
        <v>1</v>
      </c>
      <c r="Q518" s="740">
        <v>43493.24</v>
      </c>
      <c r="R518" s="753"/>
      <c r="S518" s="741">
        <v>43493.24</v>
      </c>
    </row>
    <row r="519" spans="1:19" ht="14.4" customHeight="1" x14ac:dyDescent="0.3">
      <c r="A519" s="736" t="s">
        <v>5245</v>
      </c>
      <c r="B519" s="737" t="s">
        <v>5246</v>
      </c>
      <c r="C519" s="737" t="s">
        <v>566</v>
      </c>
      <c r="D519" s="737" t="s">
        <v>3158</v>
      </c>
      <c r="E519" s="737" t="s">
        <v>5247</v>
      </c>
      <c r="F519" s="737" t="s">
        <v>5416</v>
      </c>
      <c r="G519" s="737" t="s">
        <v>3102</v>
      </c>
      <c r="H519" s="740"/>
      <c r="I519" s="740"/>
      <c r="J519" s="737"/>
      <c r="K519" s="737"/>
      <c r="L519" s="740"/>
      <c r="M519" s="740"/>
      <c r="N519" s="737"/>
      <c r="O519" s="737"/>
      <c r="P519" s="740">
        <v>2.5</v>
      </c>
      <c r="Q519" s="740">
        <v>198765</v>
      </c>
      <c r="R519" s="753"/>
      <c r="S519" s="741">
        <v>79506</v>
      </c>
    </row>
    <row r="520" spans="1:19" ht="14.4" customHeight="1" x14ac:dyDescent="0.3">
      <c r="A520" s="736" t="s">
        <v>5245</v>
      </c>
      <c r="B520" s="737" t="s">
        <v>5246</v>
      </c>
      <c r="C520" s="737" t="s">
        <v>566</v>
      </c>
      <c r="D520" s="737" t="s">
        <v>3158</v>
      </c>
      <c r="E520" s="737" t="s">
        <v>5247</v>
      </c>
      <c r="F520" s="737" t="s">
        <v>5417</v>
      </c>
      <c r="G520" s="737" t="s">
        <v>5418</v>
      </c>
      <c r="H520" s="740">
        <v>0.5</v>
      </c>
      <c r="I520" s="740">
        <v>343.67</v>
      </c>
      <c r="J520" s="737">
        <v>0.21486626736523579</v>
      </c>
      <c r="K520" s="737">
        <v>687.34</v>
      </c>
      <c r="L520" s="740">
        <v>2.9699999999999998</v>
      </c>
      <c r="M520" s="740">
        <v>1599.46</v>
      </c>
      <c r="N520" s="737">
        <v>1</v>
      </c>
      <c r="O520" s="737">
        <v>538.53872053872055</v>
      </c>
      <c r="P520" s="740">
        <v>16.47</v>
      </c>
      <c r="Q520" s="740">
        <v>8869.7799999999988</v>
      </c>
      <c r="R520" s="753">
        <v>5.5454841008840479</v>
      </c>
      <c r="S520" s="741">
        <v>538.54159077109898</v>
      </c>
    </row>
    <row r="521" spans="1:19" ht="14.4" customHeight="1" x14ac:dyDescent="0.3">
      <c r="A521" s="736" t="s">
        <v>5245</v>
      </c>
      <c r="B521" s="737" t="s">
        <v>5246</v>
      </c>
      <c r="C521" s="737" t="s">
        <v>566</v>
      </c>
      <c r="D521" s="737" t="s">
        <v>3158</v>
      </c>
      <c r="E521" s="737" t="s">
        <v>5247</v>
      </c>
      <c r="F521" s="737" t="s">
        <v>5419</v>
      </c>
      <c r="G521" s="737" t="s">
        <v>3102</v>
      </c>
      <c r="H521" s="740"/>
      <c r="I521" s="740"/>
      <c r="J521" s="737"/>
      <c r="K521" s="737"/>
      <c r="L521" s="740"/>
      <c r="M521" s="740"/>
      <c r="N521" s="737"/>
      <c r="O521" s="737"/>
      <c r="P521" s="740">
        <v>9.57</v>
      </c>
      <c r="Q521" s="740">
        <v>479229.80999999994</v>
      </c>
      <c r="R521" s="753"/>
      <c r="S521" s="741">
        <v>50076.26018808777</v>
      </c>
    </row>
    <row r="522" spans="1:19" ht="14.4" customHeight="1" x14ac:dyDescent="0.3">
      <c r="A522" s="736" t="s">
        <v>5245</v>
      </c>
      <c r="B522" s="737" t="s">
        <v>5246</v>
      </c>
      <c r="C522" s="737" t="s">
        <v>566</v>
      </c>
      <c r="D522" s="737" t="s">
        <v>3158</v>
      </c>
      <c r="E522" s="737" t="s">
        <v>5247</v>
      </c>
      <c r="F522" s="737" t="s">
        <v>5422</v>
      </c>
      <c r="G522" s="737" t="s">
        <v>1322</v>
      </c>
      <c r="H522" s="740"/>
      <c r="I522" s="740"/>
      <c r="J522" s="737"/>
      <c r="K522" s="737"/>
      <c r="L522" s="740"/>
      <c r="M522" s="740"/>
      <c r="N522" s="737"/>
      <c r="O522" s="737"/>
      <c r="P522" s="740">
        <v>15</v>
      </c>
      <c r="Q522" s="740">
        <v>2226.9</v>
      </c>
      <c r="R522" s="753"/>
      <c r="S522" s="741">
        <v>148.46</v>
      </c>
    </row>
    <row r="523" spans="1:19" ht="14.4" customHeight="1" x14ac:dyDescent="0.3">
      <c r="A523" s="736" t="s">
        <v>5245</v>
      </c>
      <c r="B523" s="737" t="s">
        <v>5246</v>
      </c>
      <c r="C523" s="737" t="s">
        <v>566</v>
      </c>
      <c r="D523" s="737" t="s">
        <v>3158</v>
      </c>
      <c r="E523" s="737" t="s">
        <v>5247</v>
      </c>
      <c r="F523" s="737" t="s">
        <v>5423</v>
      </c>
      <c r="G523" s="737" t="s">
        <v>5424</v>
      </c>
      <c r="H523" s="740"/>
      <c r="I523" s="740"/>
      <c r="J523" s="737"/>
      <c r="K523" s="737"/>
      <c r="L523" s="740">
        <v>1</v>
      </c>
      <c r="M523" s="740">
        <v>85433.04</v>
      </c>
      <c r="N523" s="737">
        <v>1</v>
      </c>
      <c r="O523" s="737">
        <v>85433.04</v>
      </c>
      <c r="P523" s="740"/>
      <c r="Q523" s="740"/>
      <c r="R523" s="753"/>
      <c r="S523" s="741"/>
    </row>
    <row r="524" spans="1:19" ht="14.4" customHeight="1" x14ac:dyDescent="0.3">
      <c r="A524" s="736" t="s">
        <v>5245</v>
      </c>
      <c r="B524" s="737" t="s">
        <v>5246</v>
      </c>
      <c r="C524" s="737" t="s">
        <v>566</v>
      </c>
      <c r="D524" s="737" t="s">
        <v>3158</v>
      </c>
      <c r="E524" s="737" t="s">
        <v>5247</v>
      </c>
      <c r="F524" s="737" t="s">
        <v>5427</v>
      </c>
      <c r="G524" s="737" t="s">
        <v>3046</v>
      </c>
      <c r="H524" s="740"/>
      <c r="I524" s="740"/>
      <c r="J524" s="737"/>
      <c r="K524" s="737"/>
      <c r="L524" s="740">
        <v>5</v>
      </c>
      <c r="M524" s="740">
        <v>8745.4</v>
      </c>
      <c r="N524" s="737">
        <v>1</v>
      </c>
      <c r="O524" s="737">
        <v>1749.08</v>
      </c>
      <c r="P524" s="740">
        <v>6</v>
      </c>
      <c r="Q524" s="740">
        <v>10494.48</v>
      </c>
      <c r="R524" s="753">
        <v>1.2</v>
      </c>
      <c r="S524" s="741">
        <v>1749.08</v>
      </c>
    </row>
    <row r="525" spans="1:19" ht="14.4" customHeight="1" x14ac:dyDescent="0.3">
      <c r="A525" s="736" t="s">
        <v>5245</v>
      </c>
      <c r="B525" s="737" t="s">
        <v>5246</v>
      </c>
      <c r="C525" s="737" t="s">
        <v>566</v>
      </c>
      <c r="D525" s="737" t="s">
        <v>3158</v>
      </c>
      <c r="E525" s="737" t="s">
        <v>5247</v>
      </c>
      <c r="F525" s="737" t="s">
        <v>5428</v>
      </c>
      <c r="G525" s="737" t="s">
        <v>2988</v>
      </c>
      <c r="H525" s="740"/>
      <c r="I525" s="740"/>
      <c r="J525" s="737"/>
      <c r="K525" s="737"/>
      <c r="L525" s="740">
        <v>8.4499999999999993</v>
      </c>
      <c r="M525" s="740">
        <v>2389.66</v>
      </c>
      <c r="N525" s="737">
        <v>1</v>
      </c>
      <c r="O525" s="737">
        <v>282.8</v>
      </c>
      <c r="P525" s="740">
        <v>6.8500000000000005</v>
      </c>
      <c r="Q525" s="740">
        <v>1937.1799999999996</v>
      </c>
      <c r="R525" s="753">
        <v>0.81065088757396442</v>
      </c>
      <c r="S525" s="741">
        <v>282.7999999999999</v>
      </c>
    </row>
    <row r="526" spans="1:19" ht="14.4" customHeight="1" x14ac:dyDescent="0.3">
      <c r="A526" s="736" t="s">
        <v>5245</v>
      </c>
      <c r="B526" s="737" t="s">
        <v>5246</v>
      </c>
      <c r="C526" s="737" t="s">
        <v>566</v>
      </c>
      <c r="D526" s="737" t="s">
        <v>3158</v>
      </c>
      <c r="E526" s="737" t="s">
        <v>5247</v>
      </c>
      <c r="F526" s="737" t="s">
        <v>5429</v>
      </c>
      <c r="G526" s="737" t="s">
        <v>5320</v>
      </c>
      <c r="H526" s="740"/>
      <c r="I526" s="740"/>
      <c r="J526" s="737"/>
      <c r="K526" s="737"/>
      <c r="L526" s="740">
        <v>0.41000000000000003</v>
      </c>
      <c r="M526" s="740">
        <v>262.11</v>
      </c>
      <c r="N526" s="737">
        <v>1</v>
      </c>
      <c r="O526" s="737">
        <v>639.29268292682923</v>
      </c>
      <c r="P526" s="740">
        <v>0.1</v>
      </c>
      <c r="Q526" s="740">
        <v>63.92</v>
      </c>
      <c r="R526" s="753">
        <v>0.24386707870741292</v>
      </c>
      <c r="S526" s="741">
        <v>639.19999999999993</v>
      </c>
    </row>
    <row r="527" spans="1:19" ht="14.4" customHeight="1" x14ac:dyDescent="0.3">
      <c r="A527" s="736" t="s">
        <v>5245</v>
      </c>
      <c r="B527" s="737" t="s">
        <v>5246</v>
      </c>
      <c r="C527" s="737" t="s">
        <v>566</v>
      </c>
      <c r="D527" s="737" t="s">
        <v>3158</v>
      </c>
      <c r="E527" s="737" t="s">
        <v>5247</v>
      </c>
      <c r="F527" s="737" t="s">
        <v>5430</v>
      </c>
      <c r="G527" s="737" t="s">
        <v>5431</v>
      </c>
      <c r="H527" s="740"/>
      <c r="I527" s="740"/>
      <c r="J527" s="737"/>
      <c r="K527" s="737"/>
      <c r="L527" s="740">
        <v>9.7899999999999991</v>
      </c>
      <c r="M527" s="740">
        <v>10731.6</v>
      </c>
      <c r="N527" s="737">
        <v>1</v>
      </c>
      <c r="O527" s="737">
        <v>1096.1797752808991</v>
      </c>
      <c r="P527" s="740"/>
      <c r="Q527" s="740"/>
      <c r="R527" s="753"/>
      <c r="S527" s="741"/>
    </row>
    <row r="528" spans="1:19" ht="14.4" customHeight="1" x14ac:dyDescent="0.3">
      <c r="A528" s="736" t="s">
        <v>5245</v>
      </c>
      <c r="B528" s="737" t="s">
        <v>5246</v>
      </c>
      <c r="C528" s="737" t="s">
        <v>566</v>
      </c>
      <c r="D528" s="737" t="s">
        <v>3158</v>
      </c>
      <c r="E528" s="737" t="s">
        <v>5247</v>
      </c>
      <c r="F528" s="737" t="s">
        <v>5433</v>
      </c>
      <c r="G528" s="737" t="s">
        <v>5431</v>
      </c>
      <c r="H528" s="740"/>
      <c r="I528" s="740"/>
      <c r="J528" s="737"/>
      <c r="K528" s="737"/>
      <c r="L528" s="740">
        <v>24.96</v>
      </c>
      <c r="M528" s="740">
        <v>109442.82999999999</v>
      </c>
      <c r="N528" s="737">
        <v>1</v>
      </c>
      <c r="O528" s="737">
        <v>4384.7287660256407</v>
      </c>
      <c r="P528" s="740"/>
      <c r="Q528" s="740"/>
      <c r="R528" s="753"/>
      <c r="S528" s="741"/>
    </row>
    <row r="529" spans="1:19" ht="14.4" customHeight="1" x14ac:dyDescent="0.3">
      <c r="A529" s="736" t="s">
        <v>5245</v>
      </c>
      <c r="B529" s="737" t="s">
        <v>5246</v>
      </c>
      <c r="C529" s="737" t="s">
        <v>566</v>
      </c>
      <c r="D529" s="737" t="s">
        <v>3158</v>
      </c>
      <c r="E529" s="737" t="s">
        <v>5247</v>
      </c>
      <c r="F529" s="737" t="s">
        <v>5434</v>
      </c>
      <c r="G529" s="737" t="s">
        <v>5435</v>
      </c>
      <c r="H529" s="740"/>
      <c r="I529" s="740"/>
      <c r="J529" s="737"/>
      <c r="K529" s="737"/>
      <c r="L529" s="740">
        <v>3</v>
      </c>
      <c r="M529" s="740">
        <v>426768.63</v>
      </c>
      <c r="N529" s="737">
        <v>1</v>
      </c>
      <c r="O529" s="737">
        <v>142256.21</v>
      </c>
      <c r="P529" s="740">
        <v>6</v>
      </c>
      <c r="Q529" s="740">
        <v>806316.05</v>
      </c>
      <c r="R529" s="753">
        <v>1.8893517314053754</v>
      </c>
      <c r="S529" s="741">
        <v>134386.00833333333</v>
      </c>
    </row>
    <row r="530" spans="1:19" ht="14.4" customHeight="1" x14ac:dyDescent="0.3">
      <c r="A530" s="736" t="s">
        <v>5245</v>
      </c>
      <c r="B530" s="737" t="s">
        <v>5246</v>
      </c>
      <c r="C530" s="737" t="s">
        <v>566</v>
      </c>
      <c r="D530" s="737" t="s">
        <v>3158</v>
      </c>
      <c r="E530" s="737" t="s">
        <v>5247</v>
      </c>
      <c r="F530" s="737" t="s">
        <v>5436</v>
      </c>
      <c r="G530" s="737" t="s">
        <v>5408</v>
      </c>
      <c r="H530" s="740"/>
      <c r="I530" s="740"/>
      <c r="J530" s="737"/>
      <c r="K530" s="737"/>
      <c r="L530" s="740">
        <v>3</v>
      </c>
      <c r="M530" s="740">
        <v>791.34</v>
      </c>
      <c r="N530" s="737">
        <v>1</v>
      </c>
      <c r="O530" s="737">
        <v>263.78000000000003</v>
      </c>
      <c r="P530" s="740"/>
      <c r="Q530" s="740"/>
      <c r="R530" s="753"/>
      <c r="S530" s="741"/>
    </row>
    <row r="531" spans="1:19" ht="14.4" customHeight="1" x14ac:dyDescent="0.3">
      <c r="A531" s="736" t="s">
        <v>5245</v>
      </c>
      <c r="B531" s="737" t="s">
        <v>5246</v>
      </c>
      <c r="C531" s="737" t="s">
        <v>566</v>
      </c>
      <c r="D531" s="737" t="s">
        <v>3158</v>
      </c>
      <c r="E531" s="737" t="s">
        <v>5247</v>
      </c>
      <c r="F531" s="737" t="s">
        <v>5440</v>
      </c>
      <c r="G531" s="737" t="s">
        <v>5441</v>
      </c>
      <c r="H531" s="740"/>
      <c r="I531" s="740"/>
      <c r="J531" s="737"/>
      <c r="K531" s="737"/>
      <c r="L531" s="740"/>
      <c r="M531" s="740"/>
      <c r="N531" s="737"/>
      <c r="O531" s="737"/>
      <c r="P531" s="740">
        <v>3.85</v>
      </c>
      <c r="Q531" s="740">
        <v>49032.06</v>
      </c>
      <c r="R531" s="753"/>
      <c r="S531" s="741">
        <v>12735.599999999999</v>
      </c>
    </row>
    <row r="532" spans="1:19" ht="14.4" customHeight="1" x14ac:dyDescent="0.3">
      <c r="A532" s="736" t="s">
        <v>5245</v>
      </c>
      <c r="B532" s="737" t="s">
        <v>5246</v>
      </c>
      <c r="C532" s="737" t="s">
        <v>566</v>
      </c>
      <c r="D532" s="737" t="s">
        <v>3158</v>
      </c>
      <c r="E532" s="737" t="s">
        <v>5247</v>
      </c>
      <c r="F532" s="737" t="s">
        <v>5446</v>
      </c>
      <c r="G532" s="737" t="s">
        <v>3078</v>
      </c>
      <c r="H532" s="740"/>
      <c r="I532" s="740"/>
      <c r="J532" s="737"/>
      <c r="K532" s="737"/>
      <c r="L532" s="740"/>
      <c r="M532" s="740"/>
      <c r="N532" s="737"/>
      <c r="O532" s="737"/>
      <c r="P532" s="740">
        <v>0.12</v>
      </c>
      <c r="Q532" s="740">
        <v>458.28</v>
      </c>
      <c r="R532" s="753"/>
      <c r="S532" s="741">
        <v>3819</v>
      </c>
    </row>
    <row r="533" spans="1:19" ht="14.4" customHeight="1" x14ac:dyDescent="0.3">
      <c r="A533" s="736" t="s">
        <v>5245</v>
      </c>
      <c r="B533" s="737" t="s">
        <v>5246</v>
      </c>
      <c r="C533" s="737" t="s">
        <v>566</v>
      </c>
      <c r="D533" s="737" t="s">
        <v>3158</v>
      </c>
      <c r="E533" s="737" t="s">
        <v>5247</v>
      </c>
      <c r="F533" s="737" t="s">
        <v>5447</v>
      </c>
      <c r="G533" s="737" t="s">
        <v>3078</v>
      </c>
      <c r="H533" s="740"/>
      <c r="I533" s="740"/>
      <c r="J533" s="737"/>
      <c r="K533" s="737"/>
      <c r="L533" s="740"/>
      <c r="M533" s="740"/>
      <c r="N533" s="737"/>
      <c r="O533" s="737"/>
      <c r="P533" s="740">
        <v>1</v>
      </c>
      <c r="Q533" s="740">
        <v>35926.730000000003</v>
      </c>
      <c r="R533" s="753"/>
      <c r="S533" s="741">
        <v>35926.730000000003</v>
      </c>
    </row>
    <row r="534" spans="1:19" ht="14.4" customHeight="1" x14ac:dyDescent="0.3">
      <c r="A534" s="736" t="s">
        <v>5245</v>
      </c>
      <c r="B534" s="737" t="s">
        <v>5246</v>
      </c>
      <c r="C534" s="737" t="s">
        <v>566</v>
      </c>
      <c r="D534" s="737" t="s">
        <v>3158</v>
      </c>
      <c r="E534" s="737" t="s">
        <v>5247</v>
      </c>
      <c r="F534" s="737" t="s">
        <v>5448</v>
      </c>
      <c r="G534" s="737" t="s">
        <v>1490</v>
      </c>
      <c r="H534" s="740"/>
      <c r="I534" s="740"/>
      <c r="J534" s="737"/>
      <c r="K534" s="737"/>
      <c r="L534" s="740"/>
      <c r="M534" s="740"/>
      <c r="N534" s="737"/>
      <c r="O534" s="737"/>
      <c r="P534" s="740">
        <v>3.99</v>
      </c>
      <c r="Q534" s="740">
        <v>2160.5500000000002</v>
      </c>
      <c r="R534" s="753"/>
      <c r="S534" s="741">
        <v>541.49122807017545</v>
      </c>
    </row>
    <row r="535" spans="1:19" ht="14.4" customHeight="1" x14ac:dyDescent="0.3">
      <c r="A535" s="736" t="s">
        <v>5245</v>
      </c>
      <c r="B535" s="737" t="s">
        <v>5246</v>
      </c>
      <c r="C535" s="737" t="s">
        <v>566</v>
      </c>
      <c r="D535" s="737" t="s">
        <v>3158</v>
      </c>
      <c r="E535" s="737" t="s">
        <v>5247</v>
      </c>
      <c r="F535" s="737" t="s">
        <v>5449</v>
      </c>
      <c r="G535" s="737" t="s">
        <v>1490</v>
      </c>
      <c r="H535" s="740"/>
      <c r="I535" s="740"/>
      <c r="J535" s="737"/>
      <c r="K535" s="737"/>
      <c r="L535" s="740"/>
      <c r="M535" s="740"/>
      <c r="N535" s="737"/>
      <c r="O535" s="737"/>
      <c r="P535" s="740">
        <v>42.83</v>
      </c>
      <c r="Q535" s="740">
        <v>52623.91</v>
      </c>
      <c r="R535" s="753"/>
      <c r="S535" s="741">
        <v>1228.6693906140556</v>
      </c>
    </row>
    <row r="536" spans="1:19" ht="14.4" customHeight="1" x14ac:dyDescent="0.3">
      <c r="A536" s="736" t="s">
        <v>5245</v>
      </c>
      <c r="B536" s="737" t="s">
        <v>5246</v>
      </c>
      <c r="C536" s="737" t="s">
        <v>566</v>
      </c>
      <c r="D536" s="737" t="s">
        <v>3158</v>
      </c>
      <c r="E536" s="737" t="s">
        <v>5247</v>
      </c>
      <c r="F536" s="737" t="s">
        <v>5450</v>
      </c>
      <c r="G536" s="737" t="s">
        <v>5441</v>
      </c>
      <c r="H536" s="740"/>
      <c r="I536" s="740"/>
      <c r="J536" s="737"/>
      <c r="K536" s="737"/>
      <c r="L536" s="740"/>
      <c r="M536" s="740"/>
      <c r="N536" s="737"/>
      <c r="O536" s="737"/>
      <c r="P536" s="740">
        <v>11</v>
      </c>
      <c r="Q536" s="740">
        <v>394862.12</v>
      </c>
      <c r="R536" s="753"/>
      <c r="S536" s="741">
        <v>35896.556363636366</v>
      </c>
    </row>
    <row r="537" spans="1:19" ht="14.4" customHeight="1" x14ac:dyDescent="0.3">
      <c r="A537" s="736" t="s">
        <v>5245</v>
      </c>
      <c r="B537" s="737" t="s">
        <v>5246</v>
      </c>
      <c r="C537" s="737" t="s">
        <v>566</v>
      </c>
      <c r="D537" s="737" t="s">
        <v>3158</v>
      </c>
      <c r="E537" s="737" t="s">
        <v>5460</v>
      </c>
      <c r="F537" s="737" t="s">
        <v>5461</v>
      </c>
      <c r="G537" s="737" t="s">
        <v>5462</v>
      </c>
      <c r="H537" s="740"/>
      <c r="I537" s="740"/>
      <c r="J537" s="737"/>
      <c r="K537" s="737"/>
      <c r="L537" s="740">
        <v>4</v>
      </c>
      <c r="M537" s="740">
        <v>3468</v>
      </c>
      <c r="N537" s="737">
        <v>1</v>
      </c>
      <c r="O537" s="737">
        <v>867</v>
      </c>
      <c r="P537" s="740">
        <v>6</v>
      </c>
      <c r="Q537" s="740">
        <v>5202</v>
      </c>
      <c r="R537" s="753">
        <v>1.5</v>
      </c>
      <c r="S537" s="741">
        <v>867</v>
      </c>
    </row>
    <row r="538" spans="1:19" ht="14.4" customHeight="1" x14ac:dyDescent="0.3">
      <c r="A538" s="736" t="s">
        <v>5245</v>
      </c>
      <c r="B538" s="737" t="s">
        <v>5246</v>
      </c>
      <c r="C538" s="737" t="s">
        <v>566</v>
      </c>
      <c r="D538" s="737" t="s">
        <v>3158</v>
      </c>
      <c r="E538" s="737" t="s">
        <v>5460</v>
      </c>
      <c r="F538" s="737" t="s">
        <v>5463</v>
      </c>
      <c r="G538" s="737" t="s">
        <v>5464</v>
      </c>
      <c r="H538" s="740">
        <v>4</v>
      </c>
      <c r="I538" s="740">
        <v>3468</v>
      </c>
      <c r="J538" s="737">
        <v>0.2857142857142857</v>
      </c>
      <c r="K538" s="737">
        <v>867</v>
      </c>
      <c r="L538" s="740">
        <v>14</v>
      </c>
      <c r="M538" s="740">
        <v>12138</v>
      </c>
      <c r="N538" s="737">
        <v>1</v>
      </c>
      <c r="O538" s="737">
        <v>867</v>
      </c>
      <c r="P538" s="740">
        <v>16</v>
      </c>
      <c r="Q538" s="740">
        <v>13872</v>
      </c>
      <c r="R538" s="753">
        <v>1.1428571428571428</v>
      </c>
      <c r="S538" s="741">
        <v>867</v>
      </c>
    </row>
    <row r="539" spans="1:19" ht="14.4" customHeight="1" x14ac:dyDescent="0.3">
      <c r="A539" s="736" t="s">
        <v>5245</v>
      </c>
      <c r="B539" s="737" t="s">
        <v>5246</v>
      </c>
      <c r="C539" s="737" t="s">
        <v>566</v>
      </c>
      <c r="D539" s="737" t="s">
        <v>3158</v>
      </c>
      <c r="E539" s="737" t="s">
        <v>5469</v>
      </c>
      <c r="F539" s="737" t="s">
        <v>5470</v>
      </c>
      <c r="G539" s="737" t="s">
        <v>5471</v>
      </c>
      <c r="H539" s="740">
        <v>1</v>
      </c>
      <c r="I539" s="740">
        <v>280</v>
      </c>
      <c r="J539" s="737">
        <v>0.9364548494983278</v>
      </c>
      <c r="K539" s="737">
        <v>280</v>
      </c>
      <c r="L539" s="740">
        <v>1</v>
      </c>
      <c r="M539" s="740">
        <v>299</v>
      </c>
      <c r="N539" s="737">
        <v>1</v>
      </c>
      <c r="O539" s="737">
        <v>299</v>
      </c>
      <c r="P539" s="740">
        <v>11</v>
      </c>
      <c r="Q539" s="740">
        <v>3300</v>
      </c>
      <c r="R539" s="753">
        <v>11.036789297658864</v>
      </c>
      <c r="S539" s="741">
        <v>300</v>
      </c>
    </row>
    <row r="540" spans="1:19" ht="14.4" customHeight="1" x14ac:dyDescent="0.3">
      <c r="A540" s="736" t="s">
        <v>5245</v>
      </c>
      <c r="B540" s="737" t="s">
        <v>5246</v>
      </c>
      <c r="C540" s="737" t="s">
        <v>566</v>
      </c>
      <c r="D540" s="737" t="s">
        <v>3158</v>
      </c>
      <c r="E540" s="737" t="s">
        <v>5469</v>
      </c>
      <c r="F540" s="737" t="s">
        <v>5472</v>
      </c>
      <c r="G540" s="737" t="s">
        <v>5473</v>
      </c>
      <c r="H540" s="740"/>
      <c r="I540" s="740"/>
      <c r="J540" s="737"/>
      <c r="K540" s="737"/>
      <c r="L540" s="740">
        <v>1</v>
      </c>
      <c r="M540" s="740">
        <v>122</v>
      </c>
      <c r="N540" s="737">
        <v>1</v>
      </c>
      <c r="O540" s="737">
        <v>122</v>
      </c>
      <c r="P540" s="740"/>
      <c r="Q540" s="740"/>
      <c r="R540" s="753"/>
      <c r="S540" s="741"/>
    </row>
    <row r="541" spans="1:19" ht="14.4" customHeight="1" x14ac:dyDescent="0.3">
      <c r="A541" s="736" t="s">
        <v>5245</v>
      </c>
      <c r="B541" s="737" t="s">
        <v>5246</v>
      </c>
      <c r="C541" s="737" t="s">
        <v>566</v>
      </c>
      <c r="D541" s="737" t="s">
        <v>3158</v>
      </c>
      <c r="E541" s="737" t="s">
        <v>5469</v>
      </c>
      <c r="F541" s="737" t="s">
        <v>5474</v>
      </c>
      <c r="G541" s="737" t="s">
        <v>5475</v>
      </c>
      <c r="H541" s="740"/>
      <c r="I541" s="740"/>
      <c r="J541" s="737"/>
      <c r="K541" s="737"/>
      <c r="L541" s="740">
        <v>5</v>
      </c>
      <c r="M541" s="740">
        <v>730</v>
      </c>
      <c r="N541" s="737">
        <v>1</v>
      </c>
      <c r="O541" s="737">
        <v>146</v>
      </c>
      <c r="P541" s="740">
        <v>3</v>
      </c>
      <c r="Q541" s="740">
        <v>441</v>
      </c>
      <c r="R541" s="753">
        <v>0.60410958904109591</v>
      </c>
      <c r="S541" s="741">
        <v>147</v>
      </c>
    </row>
    <row r="542" spans="1:19" ht="14.4" customHeight="1" x14ac:dyDescent="0.3">
      <c r="A542" s="736" t="s">
        <v>5245</v>
      </c>
      <c r="B542" s="737" t="s">
        <v>5246</v>
      </c>
      <c r="C542" s="737" t="s">
        <v>566</v>
      </c>
      <c r="D542" s="737" t="s">
        <v>3158</v>
      </c>
      <c r="E542" s="737" t="s">
        <v>5469</v>
      </c>
      <c r="F542" s="737" t="s">
        <v>5478</v>
      </c>
      <c r="G542" s="737" t="s">
        <v>5479</v>
      </c>
      <c r="H542" s="740">
        <v>11</v>
      </c>
      <c r="I542" s="740">
        <v>385</v>
      </c>
      <c r="J542" s="737">
        <v>0.94594594594594594</v>
      </c>
      <c r="K542" s="737">
        <v>35</v>
      </c>
      <c r="L542" s="740">
        <v>11</v>
      </c>
      <c r="M542" s="740">
        <v>407</v>
      </c>
      <c r="N542" s="737">
        <v>1</v>
      </c>
      <c r="O542" s="737">
        <v>37</v>
      </c>
      <c r="P542" s="740">
        <v>16</v>
      </c>
      <c r="Q542" s="740">
        <v>592</v>
      </c>
      <c r="R542" s="753">
        <v>1.4545454545454546</v>
      </c>
      <c r="S542" s="741">
        <v>37</v>
      </c>
    </row>
    <row r="543" spans="1:19" ht="14.4" customHeight="1" x14ac:dyDescent="0.3">
      <c r="A543" s="736" t="s">
        <v>5245</v>
      </c>
      <c r="B543" s="737" t="s">
        <v>5246</v>
      </c>
      <c r="C543" s="737" t="s">
        <v>566</v>
      </c>
      <c r="D543" s="737" t="s">
        <v>3158</v>
      </c>
      <c r="E543" s="737" t="s">
        <v>5469</v>
      </c>
      <c r="F543" s="737" t="s">
        <v>5482</v>
      </c>
      <c r="G543" s="737" t="s">
        <v>5483</v>
      </c>
      <c r="H543" s="740">
        <v>416</v>
      </c>
      <c r="I543" s="740">
        <v>68640</v>
      </c>
      <c r="J543" s="737">
        <v>0.67325800376647837</v>
      </c>
      <c r="K543" s="737">
        <v>165</v>
      </c>
      <c r="L543" s="740">
        <v>576</v>
      </c>
      <c r="M543" s="740">
        <v>101952</v>
      </c>
      <c r="N543" s="737">
        <v>1</v>
      </c>
      <c r="O543" s="737">
        <v>177</v>
      </c>
      <c r="P543" s="740">
        <v>624</v>
      </c>
      <c r="Q543" s="740">
        <v>110448</v>
      </c>
      <c r="R543" s="753">
        <v>1.0833333333333333</v>
      </c>
      <c r="S543" s="741">
        <v>177</v>
      </c>
    </row>
    <row r="544" spans="1:19" ht="14.4" customHeight="1" x14ac:dyDescent="0.3">
      <c r="A544" s="736" t="s">
        <v>5245</v>
      </c>
      <c r="B544" s="737" t="s">
        <v>5246</v>
      </c>
      <c r="C544" s="737" t="s">
        <v>566</v>
      </c>
      <c r="D544" s="737" t="s">
        <v>3158</v>
      </c>
      <c r="E544" s="737" t="s">
        <v>5469</v>
      </c>
      <c r="F544" s="737" t="s">
        <v>5484</v>
      </c>
      <c r="G544" s="737" t="s">
        <v>5485</v>
      </c>
      <c r="H544" s="740">
        <v>84</v>
      </c>
      <c r="I544" s="740">
        <v>0</v>
      </c>
      <c r="J544" s="737"/>
      <c r="K544" s="737">
        <v>0</v>
      </c>
      <c r="L544" s="740">
        <v>120</v>
      </c>
      <c r="M544" s="740">
        <v>0</v>
      </c>
      <c r="N544" s="737"/>
      <c r="O544" s="737">
        <v>0</v>
      </c>
      <c r="P544" s="740">
        <v>119</v>
      </c>
      <c r="Q544" s="740">
        <v>0</v>
      </c>
      <c r="R544" s="753"/>
      <c r="S544" s="741">
        <v>0</v>
      </c>
    </row>
    <row r="545" spans="1:19" ht="14.4" customHeight="1" x14ac:dyDescent="0.3">
      <c r="A545" s="736" t="s">
        <v>5245</v>
      </c>
      <c r="B545" s="737" t="s">
        <v>5246</v>
      </c>
      <c r="C545" s="737" t="s">
        <v>566</v>
      </c>
      <c r="D545" s="737" t="s">
        <v>3158</v>
      </c>
      <c r="E545" s="737" t="s">
        <v>5469</v>
      </c>
      <c r="F545" s="737" t="s">
        <v>5486</v>
      </c>
      <c r="G545" s="737" t="s">
        <v>5487</v>
      </c>
      <c r="H545" s="740">
        <v>283</v>
      </c>
      <c r="I545" s="740">
        <v>29998</v>
      </c>
      <c r="J545" s="737">
        <v>0.66191526919682264</v>
      </c>
      <c r="K545" s="737">
        <v>106</v>
      </c>
      <c r="L545" s="740">
        <v>412</v>
      </c>
      <c r="M545" s="740">
        <v>45320</v>
      </c>
      <c r="N545" s="737">
        <v>1</v>
      </c>
      <c r="O545" s="737">
        <v>110</v>
      </c>
      <c r="P545" s="740">
        <v>367</v>
      </c>
      <c r="Q545" s="740">
        <v>89181</v>
      </c>
      <c r="R545" s="753">
        <v>1.9678067078552515</v>
      </c>
      <c r="S545" s="741">
        <v>243</v>
      </c>
    </row>
    <row r="546" spans="1:19" ht="14.4" customHeight="1" x14ac:dyDescent="0.3">
      <c r="A546" s="736" t="s">
        <v>5245</v>
      </c>
      <c r="B546" s="737" t="s">
        <v>5246</v>
      </c>
      <c r="C546" s="737" t="s">
        <v>566</v>
      </c>
      <c r="D546" s="737" t="s">
        <v>3158</v>
      </c>
      <c r="E546" s="737" t="s">
        <v>5469</v>
      </c>
      <c r="F546" s="737" t="s">
        <v>5488</v>
      </c>
      <c r="G546" s="737" t="s">
        <v>5489</v>
      </c>
      <c r="H546" s="740"/>
      <c r="I546" s="740"/>
      <c r="J546" s="737"/>
      <c r="K546" s="737"/>
      <c r="L546" s="740">
        <v>381</v>
      </c>
      <c r="M546" s="740">
        <v>12700.01</v>
      </c>
      <c r="N546" s="737">
        <v>1</v>
      </c>
      <c r="O546" s="737">
        <v>33.333359580052495</v>
      </c>
      <c r="P546" s="740">
        <v>714</v>
      </c>
      <c r="Q546" s="740">
        <v>23800</v>
      </c>
      <c r="R546" s="753">
        <v>1.8740142724297066</v>
      </c>
      <c r="S546" s="741">
        <v>33.333333333333336</v>
      </c>
    </row>
    <row r="547" spans="1:19" ht="14.4" customHeight="1" x14ac:dyDescent="0.3">
      <c r="A547" s="736" t="s">
        <v>5245</v>
      </c>
      <c r="B547" s="737" t="s">
        <v>5246</v>
      </c>
      <c r="C547" s="737" t="s">
        <v>566</v>
      </c>
      <c r="D547" s="737" t="s">
        <v>3158</v>
      </c>
      <c r="E547" s="737" t="s">
        <v>5469</v>
      </c>
      <c r="F547" s="737" t="s">
        <v>5490</v>
      </c>
      <c r="G547" s="737" t="s">
        <v>5491</v>
      </c>
      <c r="H547" s="740"/>
      <c r="I547" s="740"/>
      <c r="J547" s="737"/>
      <c r="K547" s="737"/>
      <c r="L547" s="740">
        <v>479</v>
      </c>
      <c r="M547" s="740">
        <v>17723</v>
      </c>
      <c r="N547" s="737">
        <v>1</v>
      </c>
      <c r="O547" s="737">
        <v>37</v>
      </c>
      <c r="P547" s="740">
        <v>581</v>
      </c>
      <c r="Q547" s="740">
        <v>21497</v>
      </c>
      <c r="R547" s="753">
        <v>1.2129436325678498</v>
      </c>
      <c r="S547" s="741">
        <v>37</v>
      </c>
    </row>
    <row r="548" spans="1:19" ht="14.4" customHeight="1" x14ac:dyDescent="0.3">
      <c r="A548" s="736" t="s">
        <v>5245</v>
      </c>
      <c r="B548" s="737" t="s">
        <v>5246</v>
      </c>
      <c r="C548" s="737" t="s">
        <v>566</v>
      </c>
      <c r="D548" s="737" t="s">
        <v>3158</v>
      </c>
      <c r="E548" s="737" t="s">
        <v>5469</v>
      </c>
      <c r="F548" s="737" t="s">
        <v>5492</v>
      </c>
      <c r="G548" s="737" t="s">
        <v>5493</v>
      </c>
      <c r="H548" s="740">
        <v>1</v>
      </c>
      <c r="I548" s="740">
        <v>82</v>
      </c>
      <c r="J548" s="737">
        <v>0.95348837209302328</v>
      </c>
      <c r="K548" s="737">
        <v>82</v>
      </c>
      <c r="L548" s="740">
        <v>1</v>
      </c>
      <c r="M548" s="740">
        <v>86</v>
      </c>
      <c r="N548" s="737">
        <v>1</v>
      </c>
      <c r="O548" s="737">
        <v>86</v>
      </c>
      <c r="P548" s="740">
        <v>10</v>
      </c>
      <c r="Q548" s="740">
        <v>860</v>
      </c>
      <c r="R548" s="753">
        <v>10</v>
      </c>
      <c r="S548" s="741">
        <v>86</v>
      </c>
    </row>
    <row r="549" spans="1:19" ht="14.4" customHeight="1" x14ac:dyDescent="0.3">
      <c r="A549" s="736" t="s">
        <v>5245</v>
      </c>
      <c r="B549" s="737" t="s">
        <v>5246</v>
      </c>
      <c r="C549" s="737" t="s">
        <v>566</v>
      </c>
      <c r="D549" s="737" t="s">
        <v>3158</v>
      </c>
      <c r="E549" s="737" t="s">
        <v>5469</v>
      </c>
      <c r="F549" s="737" t="s">
        <v>5494</v>
      </c>
      <c r="G549" s="737" t="s">
        <v>5495</v>
      </c>
      <c r="H549" s="740">
        <v>45</v>
      </c>
      <c r="I549" s="740">
        <v>1395</v>
      </c>
      <c r="J549" s="737">
        <v>0.52522590361445787</v>
      </c>
      <c r="K549" s="737">
        <v>31</v>
      </c>
      <c r="L549" s="740">
        <v>83</v>
      </c>
      <c r="M549" s="740">
        <v>2656</v>
      </c>
      <c r="N549" s="737">
        <v>1</v>
      </c>
      <c r="O549" s="737">
        <v>32</v>
      </c>
      <c r="P549" s="740">
        <v>77</v>
      </c>
      <c r="Q549" s="740">
        <v>2464</v>
      </c>
      <c r="R549" s="753">
        <v>0.92771084337349397</v>
      </c>
      <c r="S549" s="741">
        <v>32</v>
      </c>
    </row>
    <row r="550" spans="1:19" ht="14.4" customHeight="1" x14ac:dyDescent="0.3">
      <c r="A550" s="736" t="s">
        <v>5245</v>
      </c>
      <c r="B550" s="737" t="s">
        <v>5246</v>
      </c>
      <c r="C550" s="737" t="s">
        <v>566</v>
      </c>
      <c r="D550" s="737" t="s">
        <v>3158</v>
      </c>
      <c r="E550" s="737" t="s">
        <v>5469</v>
      </c>
      <c r="F550" s="737" t="s">
        <v>5498</v>
      </c>
      <c r="G550" s="737" t="s">
        <v>5499</v>
      </c>
      <c r="H550" s="740">
        <v>171</v>
      </c>
      <c r="I550" s="740">
        <v>22059</v>
      </c>
      <c r="J550" s="737">
        <v>0.63067158418389224</v>
      </c>
      <c r="K550" s="737">
        <v>129</v>
      </c>
      <c r="L550" s="740">
        <v>267</v>
      </c>
      <c r="M550" s="740">
        <v>34977</v>
      </c>
      <c r="N550" s="737">
        <v>1</v>
      </c>
      <c r="O550" s="737">
        <v>131</v>
      </c>
      <c r="P550" s="740">
        <v>255</v>
      </c>
      <c r="Q550" s="740">
        <v>33660</v>
      </c>
      <c r="R550" s="753">
        <v>0.96234668496440523</v>
      </c>
      <c r="S550" s="741">
        <v>132</v>
      </c>
    </row>
    <row r="551" spans="1:19" ht="14.4" customHeight="1" x14ac:dyDescent="0.3">
      <c r="A551" s="736" t="s">
        <v>5245</v>
      </c>
      <c r="B551" s="737" t="s">
        <v>5246</v>
      </c>
      <c r="C551" s="737" t="s">
        <v>566</v>
      </c>
      <c r="D551" s="737" t="s">
        <v>3158</v>
      </c>
      <c r="E551" s="737" t="s">
        <v>5469</v>
      </c>
      <c r="F551" s="737" t="s">
        <v>5501</v>
      </c>
      <c r="G551" s="737" t="s">
        <v>5502</v>
      </c>
      <c r="H551" s="740">
        <v>51</v>
      </c>
      <c r="I551" s="740">
        <v>16881</v>
      </c>
      <c r="J551" s="737">
        <v>0.89974416373520949</v>
      </c>
      <c r="K551" s="737">
        <v>331</v>
      </c>
      <c r="L551" s="740">
        <v>53</v>
      </c>
      <c r="M551" s="740">
        <v>18762</v>
      </c>
      <c r="N551" s="737">
        <v>1</v>
      </c>
      <c r="O551" s="737">
        <v>354</v>
      </c>
      <c r="P551" s="740">
        <v>65</v>
      </c>
      <c r="Q551" s="740">
        <v>23075</v>
      </c>
      <c r="R551" s="753">
        <v>1.2298795437586612</v>
      </c>
      <c r="S551" s="741">
        <v>355</v>
      </c>
    </row>
    <row r="552" spans="1:19" ht="14.4" customHeight="1" x14ac:dyDescent="0.3">
      <c r="A552" s="736" t="s">
        <v>5245</v>
      </c>
      <c r="B552" s="737" t="s">
        <v>5246</v>
      </c>
      <c r="C552" s="737" t="s">
        <v>566</v>
      </c>
      <c r="D552" s="737" t="s">
        <v>3158</v>
      </c>
      <c r="E552" s="737" t="s">
        <v>5469</v>
      </c>
      <c r="F552" s="737" t="s">
        <v>5503</v>
      </c>
      <c r="G552" s="737" t="s">
        <v>5504</v>
      </c>
      <c r="H552" s="740">
        <v>172</v>
      </c>
      <c r="I552" s="740">
        <v>9804</v>
      </c>
      <c r="J552" s="737">
        <v>0.71012603215993042</v>
      </c>
      <c r="K552" s="737">
        <v>57</v>
      </c>
      <c r="L552" s="740">
        <v>234</v>
      </c>
      <c r="M552" s="740">
        <v>13806</v>
      </c>
      <c r="N552" s="737">
        <v>1</v>
      </c>
      <c r="O552" s="737">
        <v>59</v>
      </c>
      <c r="P552" s="740">
        <v>232</v>
      </c>
      <c r="Q552" s="740">
        <v>13688</v>
      </c>
      <c r="R552" s="753">
        <v>0.99145299145299148</v>
      </c>
      <c r="S552" s="741">
        <v>59</v>
      </c>
    </row>
    <row r="553" spans="1:19" ht="14.4" customHeight="1" x14ac:dyDescent="0.3">
      <c r="A553" s="736" t="s">
        <v>5245</v>
      </c>
      <c r="B553" s="737" t="s">
        <v>5246</v>
      </c>
      <c r="C553" s="737" t="s">
        <v>566</v>
      </c>
      <c r="D553" s="737" t="s">
        <v>3158</v>
      </c>
      <c r="E553" s="737" t="s">
        <v>5469</v>
      </c>
      <c r="F553" s="737" t="s">
        <v>5505</v>
      </c>
      <c r="G553" s="737" t="s">
        <v>5506</v>
      </c>
      <c r="H553" s="740">
        <v>6</v>
      </c>
      <c r="I553" s="740">
        <v>3918</v>
      </c>
      <c r="J553" s="737">
        <v>0.2235663338088445</v>
      </c>
      <c r="K553" s="737">
        <v>653</v>
      </c>
      <c r="L553" s="740">
        <v>25</v>
      </c>
      <c r="M553" s="740">
        <v>17525</v>
      </c>
      <c r="N553" s="737">
        <v>1</v>
      </c>
      <c r="O553" s="737">
        <v>701</v>
      </c>
      <c r="P553" s="740">
        <v>27</v>
      </c>
      <c r="Q553" s="740">
        <v>18927</v>
      </c>
      <c r="R553" s="753">
        <v>1.08</v>
      </c>
      <c r="S553" s="741">
        <v>701</v>
      </c>
    </row>
    <row r="554" spans="1:19" ht="14.4" customHeight="1" x14ac:dyDescent="0.3">
      <c r="A554" s="736" t="s">
        <v>5245</v>
      </c>
      <c r="B554" s="737" t="s">
        <v>5246</v>
      </c>
      <c r="C554" s="737" t="s">
        <v>566</v>
      </c>
      <c r="D554" s="737" t="s">
        <v>3158</v>
      </c>
      <c r="E554" s="737" t="s">
        <v>5469</v>
      </c>
      <c r="F554" s="737" t="s">
        <v>5507</v>
      </c>
      <c r="G554" s="737" t="s">
        <v>5508</v>
      </c>
      <c r="H554" s="740"/>
      <c r="I554" s="740"/>
      <c r="J554" s="737"/>
      <c r="K554" s="737"/>
      <c r="L554" s="740">
        <v>1</v>
      </c>
      <c r="M554" s="740">
        <v>59</v>
      </c>
      <c r="N554" s="737">
        <v>1</v>
      </c>
      <c r="O554" s="737">
        <v>59</v>
      </c>
      <c r="P554" s="740">
        <v>1</v>
      </c>
      <c r="Q554" s="740">
        <v>59</v>
      </c>
      <c r="R554" s="753">
        <v>1</v>
      </c>
      <c r="S554" s="741">
        <v>59</v>
      </c>
    </row>
    <row r="555" spans="1:19" ht="14.4" customHeight="1" x14ac:dyDescent="0.3">
      <c r="A555" s="736" t="s">
        <v>5245</v>
      </c>
      <c r="B555" s="737" t="s">
        <v>5246</v>
      </c>
      <c r="C555" s="737" t="s">
        <v>566</v>
      </c>
      <c r="D555" s="737" t="s">
        <v>3159</v>
      </c>
      <c r="E555" s="737" t="s">
        <v>5469</v>
      </c>
      <c r="F555" s="737" t="s">
        <v>5478</v>
      </c>
      <c r="G555" s="737" t="s">
        <v>5479</v>
      </c>
      <c r="H555" s="740">
        <v>9</v>
      </c>
      <c r="I555" s="740">
        <v>315</v>
      </c>
      <c r="J555" s="737">
        <v>0.1891891891891892</v>
      </c>
      <c r="K555" s="737">
        <v>35</v>
      </c>
      <c r="L555" s="740">
        <v>45</v>
      </c>
      <c r="M555" s="740">
        <v>1665</v>
      </c>
      <c r="N555" s="737">
        <v>1</v>
      </c>
      <c r="O555" s="737">
        <v>37</v>
      </c>
      <c r="P555" s="740">
        <v>38</v>
      </c>
      <c r="Q555" s="740">
        <v>1406</v>
      </c>
      <c r="R555" s="753">
        <v>0.84444444444444444</v>
      </c>
      <c r="S555" s="741">
        <v>37</v>
      </c>
    </row>
    <row r="556" spans="1:19" ht="14.4" customHeight="1" x14ac:dyDescent="0.3">
      <c r="A556" s="736" t="s">
        <v>5245</v>
      </c>
      <c r="B556" s="737" t="s">
        <v>5246</v>
      </c>
      <c r="C556" s="737" t="s">
        <v>566</v>
      </c>
      <c r="D556" s="737" t="s">
        <v>3159</v>
      </c>
      <c r="E556" s="737" t="s">
        <v>5469</v>
      </c>
      <c r="F556" s="737" t="s">
        <v>5482</v>
      </c>
      <c r="G556" s="737" t="s">
        <v>5483</v>
      </c>
      <c r="H556" s="740"/>
      <c r="I556" s="740"/>
      <c r="J556" s="737"/>
      <c r="K556" s="737"/>
      <c r="L556" s="740"/>
      <c r="M556" s="740"/>
      <c r="N556" s="737"/>
      <c r="O556" s="737"/>
      <c r="P556" s="740">
        <v>1</v>
      </c>
      <c r="Q556" s="740">
        <v>177</v>
      </c>
      <c r="R556" s="753"/>
      <c r="S556" s="741">
        <v>177</v>
      </c>
    </row>
    <row r="557" spans="1:19" ht="14.4" customHeight="1" x14ac:dyDescent="0.3">
      <c r="A557" s="736" t="s">
        <v>5245</v>
      </c>
      <c r="B557" s="737" t="s">
        <v>5246</v>
      </c>
      <c r="C557" s="737" t="s">
        <v>566</v>
      </c>
      <c r="D557" s="737" t="s">
        <v>3159</v>
      </c>
      <c r="E557" s="737" t="s">
        <v>5469</v>
      </c>
      <c r="F557" s="737" t="s">
        <v>5488</v>
      </c>
      <c r="G557" s="737" t="s">
        <v>5489</v>
      </c>
      <c r="H557" s="740"/>
      <c r="I557" s="740"/>
      <c r="J557" s="737"/>
      <c r="K557" s="737"/>
      <c r="L557" s="740">
        <v>40</v>
      </c>
      <c r="M557" s="740">
        <v>1333.3400000000001</v>
      </c>
      <c r="N557" s="737">
        <v>1</v>
      </c>
      <c r="O557" s="737">
        <v>33.333500000000001</v>
      </c>
      <c r="P557" s="740">
        <v>36</v>
      </c>
      <c r="Q557" s="740">
        <v>1200</v>
      </c>
      <c r="R557" s="753">
        <v>0.89999550002249984</v>
      </c>
      <c r="S557" s="741">
        <v>33.333333333333336</v>
      </c>
    </row>
    <row r="558" spans="1:19" ht="14.4" customHeight="1" x14ac:dyDescent="0.3">
      <c r="A558" s="736" t="s">
        <v>5245</v>
      </c>
      <c r="B558" s="737" t="s">
        <v>5246</v>
      </c>
      <c r="C558" s="737" t="s">
        <v>566</v>
      </c>
      <c r="D558" s="737" t="s">
        <v>3159</v>
      </c>
      <c r="E558" s="737" t="s">
        <v>5469</v>
      </c>
      <c r="F558" s="737" t="s">
        <v>5501</v>
      </c>
      <c r="G558" s="737" t="s">
        <v>5502</v>
      </c>
      <c r="H558" s="740">
        <v>53</v>
      </c>
      <c r="I558" s="740">
        <v>17543</v>
      </c>
      <c r="J558" s="737">
        <v>1.2086950530522254</v>
      </c>
      <c r="K558" s="737">
        <v>331</v>
      </c>
      <c r="L558" s="740">
        <v>41</v>
      </c>
      <c r="M558" s="740">
        <v>14514</v>
      </c>
      <c r="N558" s="737">
        <v>1</v>
      </c>
      <c r="O558" s="737">
        <v>354</v>
      </c>
      <c r="P558" s="740">
        <v>34</v>
      </c>
      <c r="Q558" s="740">
        <v>12070</v>
      </c>
      <c r="R558" s="753">
        <v>0.83161085848146621</v>
      </c>
      <c r="S558" s="741">
        <v>355</v>
      </c>
    </row>
    <row r="559" spans="1:19" ht="14.4" customHeight="1" x14ac:dyDescent="0.3">
      <c r="A559" s="736" t="s">
        <v>5245</v>
      </c>
      <c r="B559" s="737" t="s">
        <v>5246</v>
      </c>
      <c r="C559" s="737" t="s">
        <v>566</v>
      </c>
      <c r="D559" s="737" t="s">
        <v>5240</v>
      </c>
      <c r="E559" s="737" t="s">
        <v>5247</v>
      </c>
      <c r="F559" s="737" t="s">
        <v>5250</v>
      </c>
      <c r="G559" s="737" t="s">
        <v>5251</v>
      </c>
      <c r="H559" s="740"/>
      <c r="I559" s="740"/>
      <c r="J559" s="737"/>
      <c r="K559" s="737"/>
      <c r="L559" s="740">
        <v>0.6</v>
      </c>
      <c r="M559" s="740">
        <v>64.959999999999994</v>
      </c>
      <c r="N559" s="737">
        <v>1</v>
      </c>
      <c r="O559" s="737">
        <v>108.26666666666667</v>
      </c>
      <c r="P559" s="740"/>
      <c r="Q559" s="740"/>
      <c r="R559" s="753"/>
      <c r="S559" s="741"/>
    </row>
    <row r="560" spans="1:19" ht="14.4" customHeight="1" x14ac:dyDescent="0.3">
      <c r="A560" s="736" t="s">
        <v>5245</v>
      </c>
      <c r="B560" s="737" t="s">
        <v>5246</v>
      </c>
      <c r="C560" s="737" t="s">
        <v>566</v>
      </c>
      <c r="D560" s="737" t="s">
        <v>5240</v>
      </c>
      <c r="E560" s="737" t="s">
        <v>5247</v>
      </c>
      <c r="F560" s="737" t="s">
        <v>5281</v>
      </c>
      <c r="G560" s="737" t="s">
        <v>5282</v>
      </c>
      <c r="H560" s="740">
        <v>5</v>
      </c>
      <c r="I560" s="740">
        <v>53179.85</v>
      </c>
      <c r="J560" s="737"/>
      <c r="K560" s="737">
        <v>10635.97</v>
      </c>
      <c r="L560" s="740"/>
      <c r="M560" s="740"/>
      <c r="N560" s="737"/>
      <c r="O560" s="737"/>
      <c r="P560" s="740"/>
      <c r="Q560" s="740"/>
      <c r="R560" s="753"/>
      <c r="S560" s="741"/>
    </row>
    <row r="561" spans="1:19" ht="14.4" customHeight="1" x14ac:dyDescent="0.3">
      <c r="A561" s="736" t="s">
        <v>5245</v>
      </c>
      <c r="B561" s="737" t="s">
        <v>5246</v>
      </c>
      <c r="C561" s="737" t="s">
        <v>566</v>
      </c>
      <c r="D561" s="737" t="s">
        <v>5240</v>
      </c>
      <c r="E561" s="737" t="s">
        <v>5247</v>
      </c>
      <c r="F561" s="737" t="s">
        <v>5283</v>
      </c>
      <c r="G561" s="737" t="s">
        <v>2298</v>
      </c>
      <c r="H561" s="740">
        <v>2</v>
      </c>
      <c r="I561" s="740">
        <v>47283.5</v>
      </c>
      <c r="J561" s="737">
        <v>1.9978493442401297</v>
      </c>
      <c r="K561" s="737">
        <v>23641.75</v>
      </c>
      <c r="L561" s="740">
        <v>1</v>
      </c>
      <c r="M561" s="740">
        <v>23667.200000000001</v>
      </c>
      <c r="N561" s="737">
        <v>1</v>
      </c>
      <c r="O561" s="737">
        <v>23667.200000000001</v>
      </c>
      <c r="P561" s="740"/>
      <c r="Q561" s="740"/>
      <c r="R561" s="753"/>
      <c r="S561" s="741"/>
    </row>
    <row r="562" spans="1:19" ht="14.4" customHeight="1" x14ac:dyDescent="0.3">
      <c r="A562" s="736" t="s">
        <v>5245</v>
      </c>
      <c r="B562" s="737" t="s">
        <v>5246</v>
      </c>
      <c r="C562" s="737" t="s">
        <v>566</v>
      </c>
      <c r="D562" s="737" t="s">
        <v>5240</v>
      </c>
      <c r="E562" s="737" t="s">
        <v>5247</v>
      </c>
      <c r="F562" s="737" t="s">
        <v>5291</v>
      </c>
      <c r="G562" s="737" t="s">
        <v>5292</v>
      </c>
      <c r="H562" s="740">
        <v>9</v>
      </c>
      <c r="I562" s="740">
        <v>438.65999999999997</v>
      </c>
      <c r="J562" s="737">
        <v>2.2499999999999996</v>
      </c>
      <c r="K562" s="737">
        <v>48.739999999999995</v>
      </c>
      <c r="L562" s="740">
        <v>4</v>
      </c>
      <c r="M562" s="740">
        <v>194.96</v>
      </c>
      <c r="N562" s="737">
        <v>1</v>
      </c>
      <c r="O562" s="737">
        <v>48.74</v>
      </c>
      <c r="P562" s="740"/>
      <c r="Q562" s="740"/>
      <c r="R562" s="753"/>
      <c r="S562" s="741"/>
    </row>
    <row r="563" spans="1:19" ht="14.4" customHeight="1" x14ac:dyDescent="0.3">
      <c r="A563" s="736" t="s">
        <v>5245</v>
      </c>
      <c r="B563" s="737" t="s">
        <v>5246</v>
      </c>
      <c r="C563" s="737" t="s">
        <v>566</v>
      </c>
      <c r="D563" s="737" t="s">
        <v>5240</v>
      </c>
      <c r="E563" s="737" t="s">
        <v>5247</v>
      </c>
      <c r="F563" s="737" t="s">
        <v>5301</v>
      </c>
      <c r="G563" s="737" t="s">
        <v>835</v>
      </c>
      <c r="H563" s="740">
        <v>0.4</v>
      </c>
      <c r="I563" s="740">
        <v>28.3</v>
      </c>
      <c r="J563" s="737">
        <v>0.16666666666666666</v>
      </c>
      <c r="K563" s="737">
        <v>70.75</v>
      </c>
      <c r="L563" s="740">
        <v>2.4</v>
      </c>
      <c r="M563" s="740">
        <v>169.8</v>
      </c>
      <c r="N563" s="737">
        <v>1</v>
      </c>
      <c r="O563" s="737">
        <v>70.750000000000014</v>
      </c>
      <c r="P563" s="740"/>
      <c r="Q563" s="740"/>
      <c r="R563" s="753"/>
      <c r="S563" s="741"/>
    </row>
    <row r="564" spans="1:19" ht="14.4" customHeight="1" x14ac:dyDescent="0.3">
      <c r="A564" s="736" t="s">
        <v>5245</v>
      </c>
      <c r="B564" s="737" t="s">
        <v>5246</v>
      </c>
      <c r="C564" s="737" t="s">
        <v>566</v>
      </c>
      <c r="D564" s="737" t="s">
        <v>5240</v>
      </c>
      <c r="E564" s="737" t="s">
        <v>5247</v>
      </c>
      <c r="F564" s="737" t="s">
        <v>5306</v>
      </c>
      <c r="G564" s="737" t="s">
        <v>5307</v>
      </c>
      <c r="H564" s="740"/>
      <c r="I564" s="740"/>
      <c r="J564" s="737"/>
      <c r="K564" s="737"/>
      <c r="L564" s="740">
        <v>0.04</v>
      </c>
      <c r="M564" s="740">
        <v>10.24</v>
      </c>
      <c r="N564" s="737">
        <v>1</v>
      </c>
      <c r="O564" s="737">
        <v>256</v>
      </c>
      <c r="P564" s="740"/>
      <c r="Q564" s="740"/>
      <c r="R564" s="753"/>
      <c r="S564" s="741"/>
    </row>
    <row r="565" spans="1:19" ht="14.4" customHeight="1" x14ac:dyDescent="0.3">
      <c r="A565" s="736" t="s">
        <v>5245</v>
      </c>
      <c r="B565" s="737" t="s">
        <v>5246</v>
      </c>
      <c r="C565" s="737" t="s">
        <v>566</v>
      </c>
      <c r="D565" s="737" t="s">
        <v>5240</v>
      </c>
      <c r="E565" s="737" t="s">
        <v>5247</v>
      </c>
      <c r="F565" s="737" t="s">
        <v>5310</v>
      </c>
      <c r="G565" s="737" t="s">
        <v>3072</v>
      </c>
      <c r="H565" s="740">
        <v>0.2</v>
      </c>
      <c r="I565" s="740">
        <v>16.97</v>
      </c>
      <c r="J565" s="737">
        <v>0.23701117318435755</v>
      </c>
      <c r="K565" s="737">
        <v>84.85</v>
      </c>
      <c r="L565" s="740">
        <v>0.8</v>
      </c>
      <c r="M565" s="740">
        <v>71.599999999999994</v>
      </c>
      <c r="N565" s="737">
        <v>1</v>
      </c>
      <c r="O565" s="737">
        <v>89.499999999999986</v>
      </c>
      <c r="P565" s="740"/>
      <c r="Q565" s="740"/>
      <c r="R565" s="753"/>
      <c r="S565" s="741"/>
    </row>
    <row r="566" spans="1:19" ht="14.4" customHeight="1" x14ac:dyDescent="0.3">
      <c r="A566" s="736" t="s">
        <v>5245</v>
      </c>
      <c r="B566" s="737" t="s">
        <v>5246</v>
      </c>
      <c r="C566" s="737" t="s">
        <v>566</v>
      </c>
      <c r="D566" s="737" t="s">
        <v>5240</v>
      </c>
      <c r="E566" s="737" t="s">
        <v>5247</v>
      </c>
      <c r="F566" s="737" t="s">
        <v>5339</v>
      </c>
      <c r="G566" s="737" t="s">
        <v>5340</v>
      </c>
      <c r="H566" s="740"/>
      <c r="I566" s="740"/>
      <c r="J566" s="737"/>
      <c r="K566" s="737"/>
      <c r="L566" s="740">
        <v>2.48</v>
      </c>
      <c r="M566" s="740">
        <v>654.16999999999996</v>
      </c>
      <c r="N566" s="737">
        <v>1</v>
      </c>
      <c r="O566" s="737">
        <v>263.77822580645159</v>
      </c>
      <c r="P566" s="740"/>
      <c r="Q566" s="740"/>
      <c r="R566" s="753"/>
      <c r="S566" s="741"/>
    </row>
    <row r="567" spans="1:19" ht="14.4" customHeight="1" x14ac:dyDescent="0.3">
      <c r="A567" s="736" t="s">
        <v>5245</v>
      </c>
      <c r="B567" s="737" t="s">
        <v>5246</v>
      </c>
      <c r="C567" s="737" t="s">
        <v>566</v>
      </c>
      <c r="D567" s="737" t="s">
        <v>5240</v>
      </c>
      <c r="E567" s="737" t="s">
        <v>5247</v>
      </c>
      <c r="F567" s="737" t="s">
        <v>5346</v>
      </c>
      <c r="G567" s="737" t="s">
        <v>5347</v>
      </c>
      <c r="H567" s="740">
        <v>2</v>
      </c>
      <c r="I567" s="740">
        <v>306.45999999999998</v>
      </c>
      <c r="J567" s="737"/>
      <c r="K567" s="737">
        <v>153.22999999999999</v>
      </c>
      <c r="L567" s="740"/>
      <c r="M567" s="740"/>
      <c r="N567" s="737"/>
      <c r="O567" s="737"/>
      <c r="P567" s="740"/>
      <c r="Q567" s="740"/>
      <c r="R567" s="753"/>
      <c r="S567" s="741"/>
    </row>
    <row r="568" spans="1:19" ht="14.4" customHeight="1" x14ac:dyDescent="0.3">
      <c r="A568" s="736" t="s">
        <v>5245</v>
      </c>
      <c r="B568" s="737" t="s">
        <v>5246</v>
      </c>
      <c r="C568" s="737" t="s">
        <v>566</v>
      </c>
      <c r="D568" s="737" t="s">
        <v>5240</v>
      </c>
      <c r="E568" s="737" t="s">
        <v>5247</v>
      </c>
      <c r="F568" s="737" t="s">
        <v>5356</v>
      </c>
      <c r="G568" s="737" t="s">
        <v>5357</v>
      </c>
      <c r="H568" s="740"/>
      <c r="I568" s="740"/>
      <c r="J568" s="737"/>
      <c r="K568" s="737"/>
      <c r="L568" s="740">
        <v>2</v>
      </c>
      <c r="M568" s="740">
        <v>13423.24</v>
      </c>
      <c r="N568" s="737">
        <v>1</v>
      </c>
      <c r="O568" s="737">
        <v>6711.62</v>
      </c>
      <c r="P568" s="740"/>
      <c r="Q568" s="740"/>
      <c r="R568" s="753"/>
      <c r="S568" s="741"/>
    </row>
    <row r="569" spans="1:19" ht="14.4" customHeight="1" x14ac:dyDescent="0.3">
      <c r="A569" s="736" t="s">
        <v>5245</v>
      </c>
      <c r="B569" s="737" t="s">
        <v>5246</v>
      </c>
      <c r="C569" s="737" t="s">
        <v>566</v>
      </c>
      <c r="D569" s="737" t="s">
        <v>5240</v>
      </c>
      <c r="E569" s="737" t="s">
        <v>5247</v>
      </c>
      <c r="F569" s="737" t="s">
        <v>5358</v>
      </c>
      <c r="G569" s="737" t="s">
        <v>5340</v>
      </c>
      <c r="H569" s="740"/>
      <c r="I569" s="740"/>
      <c r="J569" s="737"/>
      <c r="K569" s="737"/>
      <c r="L569" s="740">
        <v>3</v>
      </c>
      <c r="M569" s="740">
        <v>7913.52</v>
      </c>
      <c r="N569" s="737">
        <v>1</v>
      </c>
      <c r="O569" s="737">
        <v>2637.84</v>
      </c>
      <c r="P569" s="740"/>
      <c r="Q569" s="740"/>
      <c r="R569" s="753"/>
      <c r="S569" s="741"/>
    </row>
    <row r="570" spans="1:19" ht="14.4" customHeight="1" x14ac:dyDescent="0.3">
      <c r="A570" s="736" t="s">
        <v>5245</v>
      </c>
      <c r="B570" s="737" t="s">
        <v>5246</v>
      </c>
      <c r="C570" s="737" t="s">
        <v>566</v>
      </c>
      <c r="D570" s="737" t="s">
        <v>5240</v>
      </c>
      <c r="E570" s="737" t="s">
        <v>5247</v>
      </c>
      <c r="F570" s="737" t="s">
        <v>5359</v>
      </c>
      <c r="G570" s="737" t="s">
        <v>5340</v>
      </c>
      <c r="H570" s="740"/>
      <c r="I570" s="740"/>
      <c r="J570" s="737"/>
      <c r="K570" s="737"/>
      <c r="L570" s="740">
        <v>3</v>
      </c>
      <c r="M570" s="740">
        <v>3956.73</v>
      </c>
      <c r="N570" s="737">
        <v>1</v>
      </c>
      <c r="O570" s="737">
        <v>1318.91</v>
      </c>
      <c r="P570" s="740"/>
      <c r="Q570" s="740"/>
      <c r="R570" s="753"/>
      <c r="S570" s="741"/>
    </row>
    <row r="571" spans="1:19" ht="14.4" customHeight="1" x14ac:dyDescent="0.3">
      <c r="A571" s="736" t="s">
        <v>5245</v>
      </c>
      <c r="B571" s="737" t="s">
        <v>5246</v>
      </c>
      <c r="C571" s="737" t="s">
        <v>566</v>
      </c>
      <c r="D571" s="737" t="s">
        <v>5240</v>
      </c>
      <c r="E571" s="737" t="s">
        <v>5247</v>
      </c>
      <c r="F571" s="737" t="s">
        <v>5360</v>
      </c>
      <c r="G571" s="737" t="s">
        <v>2211</v>
      </c>
      <c r="H571" s="740">
        <v>18</v>
      </c>
      <c r="I571" s="740">
        <v>9954</v>
      </c>
      <c r="J571" s="737">
        <v>2.25</v>
      </c>
      <c r="K571" s="737">
        <v>553</v>
      </c>
      <c r="L571" s="740">
        <v>8</v>
      </c>
      <c r="M571" s="740">
        <v>4424</v>
      </c>
      <c r="N571" s="737">
        <v>1</v>
      </c>
      <c r="O571" s="737">
        <v>553</v>
      </c>
      <c r="P571" s="740"/>
      <c r="Q571" s="740"/>
      <c r="R571" s="753"/>
      <c r="S571" s="741"/>
    </row>
    <row r="572" spans="1:19" ht="14.4" customHeight="1" x14ac:dyDescent="0.3">
      <c r="A572" s="736" t="s">
        <v>5245</v>
      </c>
      <c r="B572" s="737" t="s">
        <v>5246</v>
      </c>
      <c r="C572" s="737" t="s">
        <v>566</v>
      </c>
      <c r="D572" s="737" t="s">
        <v>5240</v>
      </c>
      <c r="E572" s="737" t="s">
        <v>5247</v>
      </c>
      <c r="F572" s="737" t="s">
        <v>5362</v>
      </c>
      <c r="G572" s="737" t="s">
        <v>2919</v>
      </c>
      <c r="H572" s="740">
        <v>2</v>
      </c>
      <c r="I572" s="740">
        <v>17032.400000000001</v>
      </c>
      <c r="J572" s="737">
        <v>2.3473377388524059</v>
      </c>
      <c r="K572" s="737">
        <v>8516.2000000000007</v>
      </c>
      <c r="L572" s="740">
        <v>1</v>
      </c>
      <c r="M572" s="740">
        <v>7256.05</v>
      </c>
      <c r="N572" s="737">
        <v>1</v>
      </c>
      <c r="O572" s="737">
        <v>7256.05</v>
      </c>
      <c r="P572" s="740"/>
      <c r="Q572" s="740"/>
      <c r="R572" s="753"/>
      <c r="S572" s="741"/>
    </row>
    <row r="573" spans="1:19" ht="14.4" customHeight="1" x14ac:dyDescent="0.3">
      <c r="A573" s="736" t="s">
        <v>5245</v>
      </c>
      <c r="B573" s="737" t="s">
        <v>5246</v>
      </c>
      <c r="C573" s="737" t="s">
        <v>566</v>
      </c>
      <c r="D573" s="737" t="s">
        <v>5240</v>
      </c>
      <c r="E573" s="737" t="s">
        <v>5247</v>
      </c>
      <c r="F573" s="737" t="s">
        <v>5378</v>
      </c>
      <c r="G573" s="737" t="s">
        <v>5379</v>
      </c>
      <c r="H573" s="740"/>
      <c r="I573" s="740"/>
      <c r="J573" s="737"/>
      <c r="K573" s="737"/>
      <c r="L573" s="740">
        <v>2.0299999999999998</v>
      </c>
      <c r="M573" s="740">
        <v>2200.71</v>
      </c>
      <c r="N573" s="737">
        <v>1</v>
      </c>
      <c r="O573" s="737">
        <v>1084.0935960591135</v>
      </c>
      <c r="P573" s="740"/>
      <c r="Q573" s="740"/>
      <c r="R573" s="753"/>
      <c r="S573" s="741"/>
    </row>
    <row r="574" spans="1:19" ht="14.4" customHeight="1" x14ac:dyDescent="0.3">
      <c r="A574" s="736" t="s">
        <v>5245</v>
      </c>
      <c r="B574" s="737" t="s">
        <v>5246</v>
      </c>
      <c r="C574" s="737" t="s">
        <v>566</v>
      </c>
      <c r="D574" s="737" t="s">
        <v>5240</v>
      </c>
      <c r="E574" s="737" t="s">
        <v>5247</v>
      </c>
      <c r="F574" s="737" t="s">
        <v>5380</v>
      </c>
      <c r="G574" s="737" t="s">
        <v>5379</v>
      </c>
      <c r="H574" s="740">
        <v>1</v>
      </c>
      <c r="I574" s="740">
        <v>466.92</v>
      </c>
      <c r="J574" s="737">
        <v>0.13051353436420354</v>
      </c>
      <c r="K574" s="737">
        <v>466.92</v>
      </c>
      <c r="L574" s="740">
        <v>9.9</v>
      </c>
      <c r="M574" s="740">
        <v>3577.56</v>
      </c>
      <c r="N574" s="737">
        <v>1</v>
      </c>
      <c r="O574" s="737">
        <v>361.36969696969697</v>
      </c>
      <c r="P574" s="740"/>
      <c r="Q574" s="740"/>
      <c r="R574" s="753"/>
      <c r="S574" s="741"/>
    </row>
    <row r="575" spans="1:19" ht="14.4" customHeight="1" x14ac:dyDescent="0.3">
      <c r="A575" s="736" t="s">
        <v>5245</v>
      </c>
      <c r="B575" s="737" t="s">
        <v>5246</v>
      </c>
      <c r="C575" s="737" t="s">
        <v>566</v>
      </c>
      <c r="D575" s="737" t="s">
        <v>5240</v>
      </c>
      <c r="E575" s="737" t="s">
        <v>5247</v>
      </c>
      <c r="F575" s="737" t="s">
        <v>5381</v>
      </c>
      <c r="G575" s="737" t="s">
        <v>5379</v>
      </c>
      <c r="H575" s="740">
        <v>0.39</v>
      </c>
      <c r="I575" s="740">
        <v>61.52</v>
      </c>
      <c r="J575" s="737">
        <v>0.14469166000282233</v>
      </c>
      <c r="K575" s="737">
        <v>157.74358974358975</v>
      </c>
      <c r="L575" s="740">
        <v>3.5300000000000002</v>
      </c>
      <c r="M575" s="740">
        <v>425.18</v>
      </c>
      <c r="N575" s="737">
        <v>1</v>
      </c>
      <c r="O575" s="737">
        <v>120.44759206798867</v>
      </c>
      <c r="P575" s="740"/>
      <c r="Q575" s="740"/>
      <c r="R575" s="753"/>
      <c r="S575" s="741"/>
    </row>
    <row r="576" spans="1:19" ht="14.4" customHeight="1" x14ac:dyDescent="0.3">
      <c r="A576" s="736" t="s">
        <v>5245</v>
      </c>
      <c r="B576" s="737" t="s">
        <v>5246</v>
      </c>
      <c r="C576" s="737" t="s">
        <v>566</v>
      </c>
      <c r="D576" s="737" t="s">
        <v>5240</v>
      </c>
      <c r="E576" s="737" t="s">
        <v>5247</v>
      </c>
      <c r="F576" s="737" t="s">
        <v>5384</v>
      </c>
      <c r="G576" s="737" t="s">
        <v>5379</v>
      </c>
      <c r="H576" s="740">
        <v>1</v>
      </c>
      <c r="I576" s="740">
        <v>1893.07</v>
      </c>
      <c r="J576" s="737">
        <v>0.38747398002730432</v>
      </c>
      <c r="K576" s="737">
        <v>1893.07</v>
      </c>
      <c r="L576" s="740">
        <v>3.38</v>
      </c>
      <c r="M576" s="740">
        <v>4885.67</v>
      </c>
      <c r="N576" s="737">
        <v>1</v>
      </c>
      <c r="O576" s="737">
        <v>1445.4644970414201</v>
      </c>
      <c r="P576" s="740"/>
      <c r="Q576" s="740"/>
      <c r="R576" s="753"/>
      <c r="S576" s="741"/>
    </row>
    <row r="577" spans="1:19" ht="14.4" customHeight="1" x14ac:dyDescent="0.3">
      <c r="A577" s="736" t="s">
        <v>5245</v>
      </c>
      <c r="B577" s="737" t="s">
        <v>5246</v>
      </c>
      <c r="C577" s="737" t="s">
        <v>566</v>
      </c>
      <c r="D577" s="737" t="s">
        <v>5240</v>
      </c>
      <c r="E577" s="737" t="s">
        <v>5247</v>
      </c>
      <c r="F577" s="737" t="s">
        <v>5407</v>
      </c>
      <c r="G577" s="737" t="s">
        <v>5408</v>
      </c>
      <c r="H577" s="740"/>
      <c r="I577" s="740"/>
      <c r="J577" s="737"/>
      <c r="K577" s="737"/>
      <c r="L577" s="740">
        <v>11.71</v>
      </c>
      <c r="M577" s="740">
        <v>15444.41</v>
      </c>
      <c r="N577" s="737">
        <v>1</v>
      </c>
      <c r="O577" s="737">
        <v>1318.9077711357813</v>
      </c>
      <c r="P577" s="740"/>
      <c r="Q577" s="740"/>
      <c r="R577" s="753"/>
      <c r="S577" s="741"/>
    </row>
    <row r="578" spans="1:19" ht="14.4" customHeight="1" x14ac:dyDescent="0.3">
      <c r="A578" s="736" t="s">
        <v>5245</v>
      </c>
      <c r="B578" s="737" t="s">
        <v>5246</v>
      </c>
      <c r="C578" s="737" t="s">
        <v>566</v>
      </c>
      <c r="D578" s="737" t="s">
        <v>5240</v>
      </c>
      <c r="E578" s="737" t="s">
        <v>5247</v>
      </c>
      <c r="F578" s="737" t="s">
        <v>5417</v>
      </c>
      <c r="G578" s="737" t="s">
        <v>5418</v>
      </c>
      <c r="H578" s="740"/>
      <c r="I578" s="740"/>
      <c r="J578" s="737"/>
      <c r="K578" s="737"/>
      <c r="L578" s="740">
        <v>2.96</v>
      </c>
      <c r="M578" s="740">
        <v>1594.09</v>
      </c>
      <c r="N578" s="737">
        <v>1</v>
      </c>
      <c r="O578" s="737">
        <v>538.54391891891885</v>
      </c>
      <c r="P578" s="740"/>
      <c r="Q578" s="740"/>
      <c r="R578" s="753"/>
      <c r="S578" s="741"/>
    </row>
    <row r="579" spans="1:19" ht="14.4" customHeight="1" x14ac:dyDescent="0.3">
      <c r="A579" s="736" t="s">
        <v>5245</v>
      </c>
      <c r="B579" s="737" t="s">
        <v>5246</v>
      </c>
      <c r="C579" s="737" t="s">
        <v>566</v>
      </c>
      <c r="D579" s="737" t="s">
        <v>5240</v>
      </c>
      <c r="E579" s="737" t="s">
        <v>5247</v>
      </c>
      <c r="F579" s="737" t="s">
        <v>5421</v>
      </c>
      <c r="G579" s="737" t="s">
        <v>3556</v>
      </c>
      <c r="H579" s="740"/>
      <c r="I579" s="740"/>
      <c r="J579" s="737"/>
      <c r="K579" s="737"/>
      <c r="L579" s="740">
        <v>0.8</v>
      </c>
      <c r="M579" s="740">
        <v>56.56</v>
      </c>
      <c r="N579" s="737">
        <v>1</v>
      </c>
      <c r="O579" s="737">
        <v>70.7</v>
      </c>
      <c r="P579" s="740"/>
      <c r="Q579" s="740"/>
      <c r="R579" s="753"/>
      <c r="S579" s="741"/>
    </row>
    <row r="580" spans="1:19" ht="14.4" customHeight="1" x14ac:dyDescent="0.3">
      <c r="A580" s="736" t="s">
        <v>5245</v>
      </c>
      <c r="B580" s="737" t="s">
        <v>5246</v>
      </c>
      <c r="C580" s="737" t="s">
        <v>566</v>
      </c>
      <c r="D580" s="737" t="s">
        <v>5240</v>
      </c>
      <c r="E580" s="737" t="s">
        <v>5247</v>
      </c>
      <c r="F580" s="737" t="s">
        <v>5422</v>
      </c>
      <c r="G580" s="737" t="s">
        <v>1322</v>
      </c>
      <c r="H580" s="740"/>
      <c r="I580" s="740"/>
      <c r="J580" s="737"/>
      <c r="K580" s="737"/>
      <c r="L580" s="740">
        <v>2</v>
      </c>
      <c r="M580" s="740">
        <v>296.92</v>
      </c>
      <c r="N580" s="737">
        <v>1</v>
      </c>
      <c r="O580" s="737">
        <v>148.46</v>
      </c>
      <c r="P580" s="740"/>
      <c r="Q580" s="740"/>
      <c r="R580" s="753"/>
      <c r="S580" s="741"/>
    </row>
    <row r="581" spans="1:19" ht="14.4" customHeight="1" x14ac:dyDescent="0.3">
      <c r="A581" s="736" t="s">
        <v>5245</v>
      </c>
      <c r="B581" s="737" t="s">
        <v>5246</v>
      </c>
      <c r="C581" s="737" t="s">
        <v>566</v>
      </c>
      <c r="D581" s="737" t="s">
        <v>5240</v>
      </c>
      <c r="E581" s="737" t="s">
        <v>5247</v>
      </c>
      <c r="F581" s="737" t="s">
        <v>5425</v>
      </c>
      <c r="G581" s="737" t="s">
        <v>5426</v>
      </c>
      <c r="H581" s="740"/>
      <c r="I581" s="740"/>
      <c r="J581" s="737"/>
      <c r="K581" s="737"/>
      <c r="L581" s="740">
        <v>0.6</v>
      </c>
      <c r="M581" s="740">
        <v>254.67</v>
      </c>
      <c r="N581" s="737">
        <v>1</v>
      </c>
      <c r="O581" s="737">
        <v>424.45</v>
      </c>
      <c r="P581" s="740"/>
      <c r="Q581" s="740"/>
      <c r="R581" s="753"/>
      <c r="S581" s="741"/>
    </row>
    <row r="582" spans="1:19" ht="14.4" customHeight="1" x14ac:dyDescent="0.3">
      <c r="A582" s="736" t="s">
        <v>5245</v>
      </c>
      <c r="B582" s="737" t="s">
        <v>5246</v>
      </c>
      <c r="C582" s="737" t="s">
        <v>566</v>
      </c>
      <c r="D582" s="737" t="s">
        <v>5240</v>
      </c>
      <c r="E582" s="737" t="s">
        <v>5247</v>
      </c>
      <c r="F582" s="737" t="s">
        <v>5428</v>
      </c>
      <c r="G582" s="737" t="s">
        <v>2988</v>
      </c>
      <c r="H582" s="740"/>
      <c r="I582" s="740"/>
      <c r="J582" s="737"/>
      <c r="K582" s="737"/>
      <c r="L582" s="740">
        <v>0.45</v>
      </c>
      <c r="M582" s="740">
        <v>127.26</v>
      </c>
      <c r="N582" s="737">
        <v>1</v>
      </c>
      <c r="O582" s="737">
        <v>282.8</v>
      </c>
      <c r="P582" s="740"/>
      <c r="Q582" s="740"/>
      <c r="R582" s="753"/>
      <c r="S582" s="741"/>
    </row>
    <row r="583" spans="1:19" ht="14.4" customHeight="1" x14ac:dyDescent="0.3">
      <c r="A583" s="736" t="s">
        <v>5245</v>
      </c>
      <c r="B583" s="737" t="s">
        <v>5246</v>
      </c>
      <c r="C583" s="737" t="s">
        <v>566</v>
      </c>
      <c r="D583" s="737" t="s">
        <v>5240</v>
      </c>
      <c r="E583" s="737" t="s">
        <v>5469</v>
      </c>
      <c r="F583" s="737" t="s">
        <v>5472</v>
      </c>
      <c r="G583" s="737" t="s">
        <v>5473</v>
      </c>
      <c r="H583" s="740"/>
      <c r="I583" s="740"/>
      <c r="J583" s="737"/>
      <c r="K583" s="737"/>
      <c r="L583" s="740">
        <v>1</v>
      </c>
      <c r="M583" s="740">
        <v>122</v>
      </c>
      <c r="N583" s="737">
        <v>1</v>
      </c>
      <c r="O583" s="737">
        <v>122</v>
      </c>
      <c r="P583" s="740"/>
      <c r="Q583" s="740"/>
      <c r="R583" s="753"/>
      <c r="S583" s="741"/>
    </row>
    <row r="584" spans="1:19" ht="14.4" customHeight="1" x14ac:dyDescent="0.3">
      <c r="A584" s="736" t="s">
        <v>5245</v>
      </c>
      <c r="B584" s="737" t="s">
        <v>5246</v>
      </c>
      <c r="C584" s="737" t="s">
        <v>566</v>
      </c>
      <c r="D584" s="737" t="s">
        <v>5240</v>
      </c>
      <c r="E584" s="737" t="s">
        <v>5469</v>
      </c>
      <c r="F584" s="737" t="s">
        <v>5478</v>
      </c>
      <c r="G584" s="737" t="s">
        <v>5479</v>
      </c>
      <c r="H584" s="740">
        <v>59</v>
      </c>
      <c r="I584" s="740">
        <v>2065</v>
      </c>
      <c r="J584" s="737">
        <v>0.36477654124712949</v>
      </c>
      <c r="K584" s="737">
        <v>35</v>
      </c>
      <c r="L584" s="740">
        <v>153</v>
      </c>
      <c r="M584" s="740">
        <v>5661</v>
      </c>
      <c r="N584" s="737">
        <v>1</v>
      </c>
      <c r="O584" s="737">
        <v>37</v>
      </c>
      <c r="P584" s="740"/>
      <c r="Q584" s="740"/>
      <c r="R584" s="753"/>
      <c r="S584" s="741"/>
    </row>
    <row r="585" spans="1:19" ht="14.4" customHeight="1" x14ac:dyDescent="0.3">
      <c r="A585" s="736" t="s">
        <v>5245</v>
      </c>
      <c r="B585" s="737" t="s">
        <v>5246</v>
      </c>
      <c r="C585" s="737" t="s">
        <v>566</v>
      </c>
      <c r="D585" s="737" t="s">
        <v>5240</v>
      </c>
      <c r="E585" s="737" t="s">
        <v>5469</v>
      </c>
      <c r="F585" s="737" t="s">
        <v>5486</v>
      </c>
      <c r="G585" s="737" t="s">
        <v>5487</v>
      </c>
      <c r="H585" s="740">
        <v>11</v>
      </c>
      <c r="I585" s="740">
        <v>1166</v>
      </c>
      <c r="J585" s="737">
        <v>0.42399999999999999</v>
      </c>
      <c r="K585" s="737">
        <v>106</v>
      </c>
      <c r="L585" s="740">
        <v>25</v>
      </c>
      <c r="M585" s="740">
        <v>2750</v>
      </c>
      <c r="N585" s="737">
        <v>1</v>
      </c>
      <c r="O585" s="737">
        <v>110</v>
      </c>
      <c r="P585" s="740"/>
      <c r="Q585" s="740"/>
      <c r="R585" s="753"/>
      <c r="S585" s="741"/>
    </row>
    <row r="586" spans="1:19" ht="14.4" customHeight="1" x14ac:dyDescent="0.3">
      <c r="A586" s="736" t="s">
        <v>5245</v>
      </c>
      <c r="B586" s="737" t="s">
        <v>5246</v>
      </c>
      <c r="C586" s="737" t="s">
        <v>566</v>
      </c>
      <c r="D586" s="737" t="s">
        <v>5240</v>
      </c>
      <c r="E586" s="737" t="s">
        <v>5469</v>
      </c>
      <c r="F586" s="737" t="s">
        <v>5488</v>
      </c>
      <c r="G586" s="737" t="s">
        <v>5489</v>
      </c>
      <c r="H586" s="740">
        <v>14</v>
      </c>
      <c r="I586" s="740">
        <v>0</v>
      </c>
      <c r="J586" s="737">
        <v>0</v>
      </c>
      <c r="K586" s="737">
        <v>0</v>
      </c>
      <c r="L586" s="740">
        <v>59</v>
      </c>
      <c r="M586" s="740">
        <v>1966.66</v>
      </c>
      <c r="N586" s="737">
        <v>1</v>
      </c>
      <c r="O586" s="737">
        <v>33.333220338983054</v>
      </c>
      <c r="P586" s="740"/>
      <c r="Q586" s="740"/>
      <c r="R586" s="753"/>
      <c r="S586" s="741"/>
    </row>
    <row r="587" spans="1:19" ht="14.4" customHeight="1" x14ac:dyDescent="0.3">
      <c r="A587" s="736" t="s">
        <v>5245</v>
      </c>
      <c r="B587" s="737" t="s">
        <v>5246</v>
      </c>
      <c r="C587" s="737" t="s">
        <v>566</v>
      </c>
      <c r="D587" s="737" t="s">
        <v>5240</v>
      </c>
      <c r="E587" s="737" t="s">
        <v>5469</v>
      </c>
      <c r="F587" s="737" t="s">
        <v>5490</v>
      </c>
      <c r="G587" s="737" t="s">
        <v>5491</v>
      </c>
      <c r="H587" s="740">
        <v>39</v>
      </c>
      <c r="I587" s="740">
        <v>1404</v>
      </c>
      <c r="J587" s="737">
        <v>0.35798062213156551</v>
      </c>
      <c r="K587" s="737">
        <v>36</v>
      </c>
      <c r="L587" s="740">
        <v>106</v>
      </c>
      <c r="M587" s="740">
        <v>3922</v>
      </c>
      <c r="N587" s="737">
        <v>1</v>
      </c>
      <c r="O587" s="737">
        <v>37</v>
      </c>
      <c r="P587" s="740"/>
      <c r="Q587" s="740"/>
      <c r="R587" s="753"/>
      <c r="S587" s="741"/>
    </row>
    <row r="588" spans="1:19" ht="14.4" customHeight="1" x14ac:dyDescent="0.3">
      <c r="A588" s="736" t="s">
        <v>5245</v>
      </c>
      <c r="B588" s="737" t="s">
        <v>5246</v>
      </c>
      <c r="C588" s="737" t="s">
        <v>566</v>
      </c>
      <c r="D588" s="737" t="s">
        <v>5240</v>
      </c>
      <c r="E588" s="737" t="s">
        <v>5469</v>
      </c>
      <c r="F588" s="737" t="s">
        <v>5494</v>
      </c>
      <c r="G588" s="737" t="s">
        <v>5495</v>
      </c>
      <c r="H588" s="740">
        <v>15</v>
      </c>
      <c r="I588" s="740">
        <v>465</v>
      </c>
      <c r="J588" s="737">
        <v>1.81640625</v>
      </c>
      <c r="K588" s="737">
        <v>31</v>
      </c>
      <c r="L588" s="740">
        <v>8</v>
      </c>
      <c r="M588" s="740">
        <v>256</v>
      </c>
      <c r="N588" s="737">
        <v>1</v>
      </c>
      <c r="O588" s="737">
        <v>32</v>
      </c>
      <c r="P588" s="740"/>
      <c r="Q588" s="740"/>
      <c r="R588" s="753"/>
      <c r="S588" s="741"/>
    </row>
    <row r="589" spans="1:19" ht="14.4" customHeight="1" x14ac:dyDescent="0.3">
      <c r="A589" s="736" t="s">
        <v>5245</v>
      </c>
      <c r="B589" s="737" t="s">
        <v>5246</v>
      </c>
      <c r="C589" s="737" t="s">
        <v>566</v>
      </c>
      <c r="D589" s="737" t="s">
        <v>5240</v>
      </c>
      <c r="E589" s="737" t="s">
        <v>5469</v>
      </c>
      <c r="F589" s="737" t="s">
        <v>5498</v>
      </c>
      <c r="G589" s="737" t="s">
        <v>5499</v>
      </c>
      <c r="H589" s="740">
        <v>11</v>
      </c>
      <c r="I589" s="740">
        <v>1419</v>
      </c>
      <c r="J589" s="737">
        <v>0.40118744698897368</v>
      </c>
      <c r="K589" s="737">
        <v>129</v>
      </c>
      <c r="L589" s="740">
        <v>27</v>
      </c>
      <c r="M589" s="740">
        <v>3537</v>
      </c>
      <c r="N589" s="737">
        <v>1</v>
      </c>
      <c r="O589" s="737">
        <v>131</v>
      </c>
      <c r="P589" s="740"/>
      <c r="Q589" s="740"/>
      <c r="R589" s="753"/>
      <c r="S589" s="741"/>
    </row>
    <row r="590" spans="1:19" ht="14.4" customHeight="1" x14ac:dyDescent="0.3">
      <c r="A590" s="736" t="s">
        <v>5245</v>
      </c>
      <c r="B590" s="737" t="s">
        <v>5246</v>
      </c>
      <c r="C590" s="737" t="s">
        <v>566</v>
      </c>
      <c r="D590" s="737" t="s">
        <v>5240</v>
      </c>
      <c r="E590" s="737" t="s">
        <v>5469</v>
      </c>
      <c r="F590" s="737" t="s">
        <v>5501</v>
      </c>
      <c r="G590" s="737" t="s">
        <v>5502</v>
      </c>
      <c r="H590" s="740">
        <v>31</v>
      </c>
      <c r="I590" s="740">
        <v>10261</v>
      </c>
      <c r="J590" s="737">
        <v>0.29882346088881123</v>
      </c>
      <c r="K590" s="737">
        <v>331</v>
      </c>
      <c r="L590" s="740">
        <v>97</v>
      </c>
      <c r="M590" s="740">
        <v>34338</v>
      </c>
      <c r="N590" s="737">
        <v>1</v>
      </c>
      <c r="O590" s="737">
        <v>354</v>
      </c>
      <c r="P590" s="740"/>
      <c r="Q590" s="740"/>
      <c r="R590" s="753"/>
      <c r="S590" s="741"/>
    </row>
    <row r="591" spans="1:19" ht="14.4" customHeight="1" x14ac:dyDescent="0.3">
      <c r="A591" s="736" t="s">
        <v>5245</v>
      </c>
      <c r="B591" s="737" t="s">
        <v>5246</v>
      </c>
      <c r="C591" s="737" t="s">
        <v>566</v>
      </c>
      <c r="D591" s="737" t="s">
        <v>5240</v>
      </c>
      <c r="E591" s="737" t="s">
        <v>5469</v>
      </c>
      <c r="F591" s="737" t="s">
        <v>5503</v>
      </c>
      <c r="G591" s="737" t="s">
        <v>5504</v>
      </c>
      <c r="H591" s="740">
        <v>2</v>
      </c>
      <c r="I591" s="740">
        <v>114</v>
      </c>
      <c r="J591" s="737">
        <v>1.9322033898305084</v>
      </c>
      <c r="K591" s="737">
        <v>57</v>
      </c>
      <c r="L591" s="740">
        <v>1</v>
      </c>
      <c r="M591" s="740">
        <v>59</v>
      </c>
      <c r="N591" s="737">
        <v>1</v>
      </c>
      <c r="O591" s="737">
        <v>59</v>
      </c>
      <c r="P591" s="740"/>
      <c r="Q591" s="740"/>
      <c r="R591" s="753"/>
      <c r="S591" s="741"/>
    </row>
    <row r="592" spans="1:19" ht="14.4" customHeight="1" x14ac:dyDescent="0.3">
      <c r="A592" s="736" t="s">
        <v>5245</v>
      </c>
      <c r="B592" s="737" t="s">
        <v>5246</v>
      </c>
      <c r="C592" s="737" t="s">
        <v>566</v>
      </c>
      <c r="D592" s="737" t="s">
        <v>3160</v>
      </c>
      <c r="E592" s="737" t="s">
        <v>5247</v>
      </c>
      <c r="F592" s="737" t="s">
        <v>5283</v>
      </c>
      <c r="G592" s="737" t="s">
        <v>2298</v>
      </c>
      <c r="H592" s="740"/>
      <c r="I592" s="740"/>
      <c r="J592" s="737"/>
      <c r="K592" s="737"/>
      <c r="L592" s="740"/>
      <c r="M592" s="740"/>
      <c r="N592" s="737"/>
      <c r="O592" s="737"/>
      <c r="P592" s="740">
        <v>4</v>
      </c>
      <c r="Q592" s="740">
        <v>90675.92</v>
      </c>
      <c r="R592" s="753"/>
      <c r="S592" s="741">
        <v>22668.98</v>
      </c>
    </row>
    <row r="593" spans="1:19" ht="14.4" customHeight="1" x14ac:dyDescent="0.3">
      <c r="A593" s="736" t="s">
        <v>5245</v>
      </c>
      <c r="B593" s="737" t="s">
        <v>5246</v>
      </c>
      <c r="C593" s="737" t="s">
        <v>566</v>
      </c>
      <c r="D593" s="737" t="s">
        <v>3160</v>
      </c>
      <c r="E593" s="737" t="s">
        <v>5247</v>
      </c>
      <c r="F593" s="737" t="s">
        <v>5362</v>
      </c>
      <c r="G593" s="737" t="s">
        <v>2919</v>
      </c>
      <c r="H593" s="740"/>
      <c r="I593" s="740"/>
      <c r="J593" s="737"/>
      <c r="K593" s="737"/>
      <c r="L593" s="740"/>
      <c r="M593" s="740"/>
      <c r="N593" s="737"/>
      <c r="O593" s="737"/>
      <c r="P593" s="740">
        <v>2.6</v>
      </c>
      <c r="Q593" s="740">
        <v>17501.77</v>
      </c>
      <c r="R593" s="753"/>
      <c r="S593" s="741">
        <v>6731.45</v>
      </c>
    </row>
    <row r="594" spans="1:19" ht="14.4" customHeight="1" x14ac:dyDescent="0.3">
      <c r="A594" s="736" t="s">
        <v>5245</v>
      </c>
      <c r="B594" s="737" t="s">
        <v>5246</v>
      </c>
      <c r="C594" s="737" t="s">
        <v>566</v>
      </c>
      <c r="D594" s="737" t="s">
        <v>3160</v>
      </c>
      <c r="E594" s="737" t="s">
        <v>5247</v>
      </c>
      <c r="F594" s="737" t="s">
        <v>5453</v>
      </c>
      <c r="G594" s="737" t="s">
        <v>5454</v>
      </c>
      <c r="H594" s="740"/>
      <c r="I594" s="740"/>
      <c r="J594" s="737"/>
      <c r="K594" s="737"/>
      <c r="L594" s="740"/>
      <c r="M594" s="740"/>
      <c r="N594" s="737"/>
      <c r="O594" s="737"/>
      <c r="P594" s="740">
        <v>0.2</v>
      </c>
      <c r="Q594" s="740">
        <v>14017.11</v>
      </c>
      <c r="R594" s="753"/>
      <c r="S594" s="741">
        <v>70085.55</v>
      </c>
    </row>
    <row r="595" spans="1:19" ht="14.4" customHeight="1" x14ac:dyDescent="0.3">
      <c r="A595" s="736" t="s">
        <v>5245</v>
      </c>
      <c r="B595" s="737" t="s">
        <v>5246</v>
      </c>
      <c r="C595" s="737" t="s">
        <v>566</v>
      </c>
      <c r="D595" s="737" t="s">
        <v>3160</v>
      </c>
      <c r="E595" s="737" t="s">
        <v>5469</v>
      </c>
      <c r="F595" s="737" t="s">
        <v>5478</v>
      </c>
      <c r="G595" s="737" t="s">
        <v>5479</v>
      </c>
      <c r="H595" s="740"/>
      <c r="I595" s="740"/>
      <c r="J595" s="737"/>
      <c r="K595" s="737"/>
      <c r="L595" s="740"/>
      <c r="M595" s="740"/>
      <c r="N595" s="737"/>
      <c r="O595" s="737"/>
      <c r="P595" s="740">
        <v>37</v>
      </c>
      <c r="Q595" s="740">
        <v>1369</v>
      </c>
      <c r="R595" s="753"/>
      <c r="S595" s="741">
        <v>37</v>
      </c>
    </row>
    <row r="596" spans="1:19" ht="14.4" customHeight="1" x14ac:dyDescent="0.3">
      <c r="A596" s="736" t="s">
        <v>5245</v>
      </c>
      <c r="B596" s="737" t="s">
        <v>5246</v>
      </c>
      <c r="C596" s="737" t="s">
        <v>566</v>
      </c>
      <c r="D596" s="737" t="s">
        <v>3160</v>
      </c>
      <c r="E596" s="737" t="s">
        <v>5469</v>
      </c>
      <c r="F596" s="737" t="s">
        <v>5488</v>
      </c>
      <c r="G596" s="737" t="s">
        <v>5489</v>
      </c>
      <c r="H596" s="740"/>
      <c r="I596" s="740"/>
      <c r="J596" s="737"/>
      <c r="K596" s="737"/>
      <c r="L596" s="740"/>
      <c r="M596" s="740"/>
      <c r="N596" s="737"/>
      <c r="O596" s="737"/>
      <c r="P596" s="740">
        <v>1</v>
      </c>
      <c r="Q596" s="740">
        <v>33.33</v>
      </c>
      <c r="R596" s="753"/>
      <c r="S596" s="741">
        <v>33.33</v>
      </c>
    </row>
    <row r="597" spans="1:19" ht="14.4" customHeight="1" x14ac:dyDescent="0.3">
      <c r="A597" s="736" t="s">
        <v>5245</v>
      </c>
      <c r="B597" s="737" t="s">
        <v>5246</v>
      </c>
      <c r="C597" s="737" t="s">
        <v>566</v>
      </c>
      <c r="D597" s="737" t="s">
        <v>3160</v>
      </c>
      <c r="E597" s="737" t="s">
        <v>5469</v>
      </c>
      <c r="F597" s="737" t="s">
        <v>5490</v>
      </c>
      <c r="G597" s="737" t="s">
        <v>5491</v>
      </c>
      <c r="H597" s="740"/>
      <c r="I597" s="740"/>
      <c r="J597" s="737"/>
      <c r="K597" s="737"/>
      <c r="L597" s="740"/>
      <c r="M597" s="740"/>
      <c r="N597" s="737"/>
      <c r="O597" s="737"/>
      <c r="P597" s="740">
        <v>3</v>
      </c>
      <c r="Q597" s="740">
        <v>111</v>
      </c>
      <c r="R597" s="753"/>
      <c r="S597" s="741">
        <v>37</v>
      </c>
    </row>
    <row r="598" spans="1:19" ht="14.4" customHeight="1" x14ac:dyDescent="0.3">
      <c r="A598" s="736" t="s">
        <v>5245</v>
      </c>
      <c r="B598" s="737" t="s">
        <v>5246</v>
      </c>
      <c r="C598" s="737" t="s">
        <v>566</v>
      </c>
      <c r="D598" s="737" t="s">
        <v>3160</v>
      </c>
      <c r="E598" s="737" t="s">
        <v>5469</v>
      </c>
      <c r="F598" s="737" t="s">
        <v>5494</v>
      </c>
      <c r="G598" s="737" t="s">
        <v>5495</v>
      </c>
      <c r="H598" s="740"/>
      <c r="I598" s="740"/>
      <c r="J598" s="737"/>
      <c r="K598" s="737"/>
      <c r="L598" s="740"/>
      <c r="M598" s="740"/>
      <c r="N598" s="737"/>
      <c r="O598" s="737"/>
      <c r="P598" s="740">
        <v>16</v>
      </c>
      <c r="Q598" s="740">
        <v>512</v>
      </c>
      <c r="R598" s="753"/>
      <c r="S598" s="741">
        <v>32</v>
      </c>
    </row>
    <row r="599" spans="1:19" ht="14.4" customHeight="1" x14ac:dyDescent="0.3">
      <c r="A599" s="736" t="s">
        <v>5245</v>
      </c>
      <c r="B599" s="737" t="s">
        <v>5246</v>
      </c>
      <c r="C599" s="737" t="s">
        <v>566</v>
      </c>
      <c r="D599" s="737" t="s">
        <v>3160</v>
      </c>
      <c r="E599" s="737" t="s">
        <v>5469</v>
      </c>
      <c r="F599" s="737" t="s">
        <v>5505</v>
      </c>
      <c r="G599" s="737" t="s">
        <v>5506</v>
      </c>
      <c r="H599" s="740"/>
      <c r="I599" s="740"/>
      <c r="J599" s="737"/>
      <c r="K599" s="737"/>
      <c r="L599" s="740"/>
      <c r="M599" s="740"/>
      <c r="N599" s="737"/>
      <c r="O599" s="737"/>
      <c r="P599" s="740">
        <v>1</v>
      </c>
      <c r="Q599" s="740">
        <v>701</v>
      </c>
      <c r="R599" s="753"/>
      <c r="S599" s="741">
        <v>701</v>
      </c>
    </row>
    <row r="600" spans="1:19" ht="14.4" customHeight="1" x14ac:dyDescent="0.3">
      <c r="A600" s="736" t="s">
        <v>5245</v>
      </c>
      <c r="B600" s="737" t="s">
        <v>5246</v>
      </c>
      <c r="C600" s="737" t="s">
        <v>566</v>
      </c>
      <c r="D600" s="737" t="s">
        <v>3163</v>
      </c>
      <c r="E600" s="737" t="s">
        <v>5469</v>
      </c>
      <c r="F600" s="737" t="s">
        <v>5478</v>
      </c>
      <c r="G600" s="737" t="s">
        <v>5479</v>
      </c>
      <c r="H600" s="740"/>
      <c r="I600" s="740"/>
      <c r="J600" s="737"/>
      <c r="K600" s="737"/>
      <c r="L600" s="740"/>
      <c r="M600" s="740"/>
      <c r="N600" s="737"/>
      <c r="O600" s="737"/>
      <c r="P600" s="740">
        <v>1</v>
      </c>
      <c r="Q600" s="740">
        <v>37</v>
      </c>
      <c r="R600" s="753"/>
      <c r="S600" s="741">
        <v>37</v>
      </c>
    </row>
    <row r="601" spans="1:19" ht="14.4" customHeight="1" x14ac:dyDescent="0.3">
      <c r="A601" s="736" t="s">
        <v>5245</v>
      </c>
      <c r="B601" s="737" t="s">
        <v>5246</v>
      </c>
      <c r="C601" s="737" t="s">
        <v>566</v>
      </c>
      <c r="D601" s="737" t="s">
        <v>5241</v>
      </c>
      <c r="E601" s="737" t="s">
        <v>5247</v>
      </c>
      <c r="F601" s="737" t="s">
        <v>5257</v>
      </c>
      <c r="G601" s="737" t="s">
        <v>5258</v>
      </c>
      <c r="H601" s="740">
        <v>1</v>
      </c>
      <c r="I601" s="740">
        <v>188.70000000000002</v>
      </c>
      <c r="J601" s="737"/>
      <c r="K601" s="737">
        <v>188.70000000000002</v>
      </c>
      <c r="L601" s="740"/>
      <c r="M601" s="740"/>
      <c r="N601" s="737"/>
      <c r="O601" s="737"/>
      <c r="P601" s="740"/>
      <c r="Q601" s="740"/>
      <c r="R601" s="753"/>
      <c r="S601" s="741"/>
    </row>
    <row r="602" spans="1:19" ht="14.4" customHeight="1" x14ac:dyDescent="0.3">
      <c r="A602" s="736" t="s">
        <v>5245</v>
      </c>
      <c r="B602" s="737" t="s">
        <v>5246</v>
      </c>
      <c r="C602" s="737" t="s">
        <v>566</v>
      </c>
      <c r="D602" s="737" t="s">
        <v>5241</v>
      </c>
      <c r="E602" s="737" t="s">
        <v>5247</v>
      </c>
      <c r="F602" s="737" t="s">
        <v>5270</v>
      </c>
      <c r="G602" s="737" t="s">
        <v>3090</v>
      </c>
      <c r="H602" s="740">
        <v>2.7800000000000002</v>
      </c>
      <c r="I602" s="740">
        <v>41523.410000000003</v>
      </c>
      <c r="J602" s="737"/>
      <c r="K602" s="737">
        <v>14936.478417266188</v>
      </c>
      <c r="L602" s="740"/>
      <c r="M602" s="740"/>
      <c r="N602" s="737"/>
      <c r="O602" s="737"/>
      <c r="P602" s="740"/>
      <c r="Q602" s="740"/>
      <c r="R602" s="753"/>
      <c r="S602" s="741"/>
    </row>
    <row r="603" spans="1:19" ht="14.4" customHeight="1" x14ac:dyDescent="0.3">
      <c r="A603" s="736" t="s">
        <v>5245</v>
      </c>
      <c r="B603" s="737" t="s">
        <v>5246</v>
      </c>
      <c r="C603" s="737" t="s">
        <v>566</v>
      </c>
      <c r="D603" s="737" t="s">
        <v>5241</v>
      </c>
      <c r="E603" s="737" t="s">
        <v>5247</v>
      </c>
      <c r="F603" s="737" t="s">
        <v>5289</v>
      </c>
      <c r="G603" s="737" t="s">
        <v>3094</v>
      </c>
      <c r="H603" s="740">
        <v>9.1999999999999993</v>
      </c>
      <c r="I603" s="740">
        <v>54090.2</v>
      </c>
      <c r="J603" s="737"/>
      <c r="K603" s="737">
        <v>5879.369565217391</v>
      </c>
      <c r="L603" s="740"/>
      <c r="M603" s="740"/>
      <c r="N603" s="737"/>
      <c r="O603" s="737"/>
      <c r="P603" s="740"/>
      <c r="Q603" s="740"/>
      <c r="R603" s="753"/>
      <c r="S603" s="741"/>
    </row>
    <row r="604" spans="1:19" ht="14.4" customHeight="1" x14ac:dyDescent="0.3">
      <c r="A604" s="736" t="s">
        <v>5245</v>
      </c>
      <c r="B604" s="737" t="s">
        <v>5246</v>
      </c>
      <c r="C604" s="737" t="s">
        <v>566</v>
      </c>
      <c r="D604" s="737" t="s">
        <v>5241</v>
      </c>
      <c r="E604" s="737" t="s">
        <v>5247</v>
      </c>
      <c r="F604" s="737" t="s">
        <v>5293</v>
      </c>
      <c r="G604" s="737" t="s">
        <v>1238</v>
      </c>
      <c r="H604" s="740">
        <v>4</v>
      </c>
      <c r="I604" s="740">
        <v>423.16</v>
      </c>
      <c r="J604" s="737"/>
      <c r="K604" s="737">
        <v>105.79</v>
      </c>
      <c r="L604" s="740"/>
      <c r="M604" s="740"/>
      <c r="N604" s="737"/>
      <c r="O604" s="737"/>
      <c r="P604" s="740"/>
      <c r="Q604" s="740"/>
      <c r="R604" s="753"/>
      <c r="S604" s="741"/>
    </row>
    <row r="605" spans="1:19" ht="14.4" customHeight="1" x14ac:dyDescent="0.3">
      <c r="A605" s="736" t="s">
        <v>5245</v>
      </c>
      <c r="B605" s="737" t="s">
        <v>5246</v>
      </c>
      <c r="C605" s="737" t="s">
        <v>566</v>
      </c>
      <c r="D605" s="737" t="s">
        <v>5241</v>
      </c>
      <c r="E605" s="737" t="s">
        <v>5247</v>
      </c>
      <c r="F605" s="737" t="s">
        <v>5301</v>
      </c>
      <c r="G605" s="737" t="s">
        <v>835</v>
      </c>
      <c r="H605" s="740">
        <v>2</v>
      </c>
      <c r="I605" s="740">
        <v>141.5</v>
      </c>
      <c r="J605" s="737"/>
      <c r="K605" s="737">
        <v>70.75</v>
      </c>
      <c r="L605" s="740"/>
      <c r="M605" s="740"/>
      <c r="N605" s="737"/>
      <c r="O605" s="737"/>
      <c r="P605" s="740"/>
      <c r="Q605" s="740"/>
      <c r="R605" s="753"/>
      <c r="S605" s="741"/>
    </row>
    <row r="606" spans="1:19" ht="14.4" customHeight="1" x14ac:dyDescent="0.3">
      <c r="A606" s="736" t="s">
        <v>5245</v>
      </c>
      <c r="B606" s="737" t="s">
        <v>5246</v>
      </c>
      <c r="C606" s="737" t="s">
        <v>566</v>
      </c>
      <c r="D606" s="737" t="s">
        <v>5241</v>
      </c>
      <c r="E606" s="737" t="s">
        <v>5247</v>
      </c>
      <c r="F606" s="737" t="s">
        <v>5308</v>
      </c>
      <c r="G606" s="737" t="s">
        <v>5309</v>
      </c>
      <c r="H606" s="740"/>
      <c r="I606" s="740"/>
      <c r="J606" s="737"/>
      <c r="K606" s="737"/>
      <c r="L606" s="740">
        <v>0.1</v>
      </c>
      <c r="M606" s="740">
        <v>11.73</v>
      </c>
      <c r="N606" s="737">
        <v>1</v>
      </c>
      <c r="O606" s="737">
        <v>117.3</v>
      </c>
      <c r="P606" s="740"/>
      <c r="Q606" s="740"/>
      <c r="R606" s="753"/>
      <c r="S606" s="741"/>
    </row>
    <row r="607" spans="1:19" ht="14.4" customHeight="1" x14ac:dyDescent="0.3">
      <c r="A607" s="736" t="s">
        <v>5245</v>
      </c>
      <c r="B607" s="737" t="s">
        <v>5246</v>
      </c>
      <c r="C607" s="737" t="s">
        <v>566</v>
      </c>
      <c r="D607" s="737" t="s">
        <v>5241</v>
      </c>
      <c r="E607" s="737" t="s">
        <v>5247</v>
      </c>
      <c r="F607" s="737" t="s">
        <v>5310</v>
      </c>
      <c r="G607" s="737" t="s">
        <v>3072</v>
      </c>
      <c r="H607" s="740">
        <v>0.2</v>
      </c>
      <c r="I607" s="740">
        <v>16.97</v>
      </c>
      <c r="J607" s="737"/>
      <c r="K607" s="737">
        <v>84.85</v>
      </c>
      <c r="L607" s="740"/>
      <c r="M607" s="740"/>
      <c r="N607" s="737"/>
      <c r="O607" s="737"/>
      <c r="P607" s="740"/>
      <c r="Q607" s="740"/>
      <c r="R607" s="753"/>
      <c r="S607" s="741"/>
    </row>
    <row r="608" spans="1:19" ht="14.4" customHeight="1" x14ac:dyDescent="0.3">
      <c r="A608" s="736" t="s">
        <v>5245</v>
      </c>
      <c r="B608" s="737" t="s">
        <v>5246</v>
      </c>
      <c r="C608" s="737" t="s">
        <v>566</v>
      </c>
      <c r="D608" s="737" t="s">
        <v>5241</v>
      </c>
      <c r="E608" s="737" t="s">
        <v>5247</v>
      </c>
      <c r="F608" s="737" t="s">
        <v>5318</v>
      </c>
      <c r="G608" s="737" t="s">
        <v>2912</v>
      </c>
      <c r="H608" s="740">
        <v>0.9</v>
      </c>
      <c r="I608" s="740">
        <v>2074.13</v>
      </c>
      <c r="J608" s="737"/>
      <c r="K608" s="737">
        <v>2304.588888888889</v>
      </c>
      <c r="L608" s="740"/>
      <c r="M608" s="740"/>
      <c r="N608" s="737"/>
      <c r="O608" s="737"/>
      <c r="P608" s="740"/>
      <c r="Q608" s="740"/>
      <c r="R608" s="753"/>
      <c r="S608" s="741"/>
    </row>
    <row r="609" spans="1:19" ht="14.4" customHeight="1" x14ac:dyDescent="0.3">
      <c r="A609" s="736" t="s">
        <v>5245</v>
      </c>
      <c r="B609" s="737" t="s">
        <v>5246</v>
      </c>
      <c r="C609" s="737" t="s">
        <v>566</v>
      </c>
      <c r="D609" s="737" t="s">
        <v>5241</v>
      </c>
      <c r="E609" s="737" t="s">
        <v>5247</v>
      </c>
      <c r="F609" s="737" t="s">
        <v>5321</v>
      </c>
      <c r="G609" s="737" t="s">
        <v>5320</v>
      </c>
      <c r="H609" s="740">
        <v>0.5</v>
      </c>
      <c r="I609" s="740">
        <v>110.2</v>
      </c>
      <c r="J609" s="737"/>
      <c r="K609" s="737">
        <v>220.4</v>
      </c>
      <c r="L609" s="740"/>
      <c r="M609" s="740"/>
      <c r="N609" s="737"/>
      <c r="O609" s="737"/>
      <c r="P609" s="740"/>
      <c r="Q609" s="740"/>
      <c r="R609" s="753"/>
      <c r="S609" s="741"/>
    </row>
    <row r="610" spans="1:19" ht="14.4" customHeight="1" x14ac:dyDescent="0.3">
      <c r="A610" s="736" t="s">
        <v>5245</v>
      </c>
      <c r="B610" s="737" t="s">
        <v>5246</v>
      </c>
      <c r="C610" s="737" t="s">
        <v>566</v>
      </c>
      <c r="D610" s="737" t="s">
        <v>5241</v>
      </c>
      <c r="E610" s="737" t="s">
        <v>5247</v>
      </c>
      <c r="F610" s="737" t="s">
        <v>5326</v>
      </c>
      <c r="G610" s="737" t="s">
        <v>5325</v>
      </c>
      <c r="H610" s="740">
        <v>3.5700000000000003</v>
      </c>
      <c r="I610" s="740">
        <v>15653.470000000001</v>
      </c>
      <c r="J610" s="737"/>
      <c r="K610" s="737">
        <v>4384.7254901960787</v>
      </c>
      <c r="L610" s="740"/>
      <c r="M610" s="740"/>
      <c r="N610" s="737"/>
      <c r="O610" s="737"/>
      <c r="P610" s="740"/>
      <c r="Q610" s="740"/>
      <c r="R610" s="753"/>
      <c r="S610" s="741"/>
    </row>
    <row r="611" spans="1:19" ht="14.4" customHeight="1" x14ac:dyDescent="0.3">
      <c r="A611" s="736" t="s">
        <v>5245</v>
      </c>
      <c r="B611" s="737" t="s">
        <v>5246</v>
      </c>
      <c r="C611" s="737" t="s">
        <v>566</v>
      </c>
      <c r="D611" s="737" t="s">
        <v>5241</v>
      </c>
      <c r="E611" s="737" t="s">
        <v>5247</v>
      </c>
      <c r="F611" s="737" t="s">
        <v>5378</v>
      </c>
      <c r="G611" s="737" t="s">
        <v>5379</v>
      </c>
      <c r="H611" s="740">
        <v>0.54</v>
      </c>
      <c r="I611" s="740">
        <v>756.39</v>
      </c>
      <c r="J611" s="737"/>
      <c r="K611" s="737">
        <v>1400.7222222222222</v>
      </c>
      <c r="L611" s="740"/>
      <c r="M611" s="740"/>
      <c r="N611" s="737"/>
      <c r="O611" s="737"/>
      <c r="P611" s="740"/>
      <c r="Q611" s="740"/>
      <c r="R611" s="753"/>
      <c r="S611" s="741"/>
    </row>
    <row r="612" spans="1:19" ht="14.4" customHeight="1" x14ac:dyDescent="0.3">
      <c r="A612" s="736" t="s">
        <v>5245</v>
      </c>
      <c r="B612" s="737" t="s">
        <v>5246</v>
      </c>
      <c r="C612" s="737" t="s">
        <v>566</v>
      </c>
      <c r="D612" s="737" t="s">
        <v>5241</v>
      </c>
      <c r="E612" s="737" t="s">
        <v>5247</v>
      </c>
      <c r="F612" s="737" t="s">
        <v>5380</v>
      </c>
      <c r="G612" s="737" t="s">
        <v>5379</v>
      </c>
      <c r="H612" s="740">
        <v>2</v>
      </c>
      <c r="I612" s="740">
        <v>933.84</v>
      </c>
      <c r="J612" s="737"/>
      <c r="K612" s="737">
        <v>466.92</v>
      </c>
      <c r="L612" s="740"/>
      <c r="M612" s="740"/>
      <c r="N612" s="737"/>
      <c r="O612" s="737"/>
      <c r="P612" s="740"/>
      <c r="Q612" s="740"/>
      <c r="R612" s="753"/>
      <c r="S612" s="741"/>
    </row>
    <row r="613" spans="1:19" ht="14.4" customHeight="1" x14ac:dyDescent="0.3">
      <c r="A613" s="736" t="s">
        <v>5245</v>
      </c>
      <c r="B613" s="737" t="s">
        <v>5246</v>
      </c>
      <c r="C613" s="737" t="s">
        <v>566</v>
      </c>
      <c r="D613" s="737" t="s">
        <v>5241</v>
      </c>
      <c r="E613" s="737" t="s">
        <v>5247</v>
      </c>
      <c r="F613" s="737" t="s">
        <v>5381</v>
      </c>
      <c r="G613" s="737" t="s">
        <v>5379</v>
      </c>
      <c r="H613" s="740">
        <v>2</v>
      </c>
      <c r="I613" s="740">
        <v>315.52</v>
      </c>
      <c r="J613" s="737"/>
      <c r="K613" s="737">
        <v>157.76</v>
      </c>
      <c r="L613" s="740"/>
      <c r="M613" s="740"/>
      <c r="N613" s="737"/>
      <c r="O613" s="737"/>
      <c r="P613" s="740"/>
      <c r="Q613" s="740"/>
      <c r="R613" s="753"/>
      <c r="S613" s="741"/>
    </row>
    <row r="614" spans="1:19" ht="14.4" customHeight="1" x14ac:dyDescent="0.3">
      <c r="A614" s="736" t="s">
        <v>5245</v>
      </c>
      <c r="B614" s="737" t="s">
        <v>5246</v>
      </c>
      <c r="C614" s="737" t="s">
        <v>566</v>
      </c>
      <c r="D614" s="737" t="s">
        <v>5241</v>
      </c>
      <c r="E614" s="737" t="s">
        <v>5247</v>
      </c>
      <c r="F614" s="737" t="s">
        <v>5388</v>
      </c>
      <c r="G614" s="737" t="s">
        <v>5317</v>
      </c>
      <c r="H614" s="740">
        <v>8.34</v>
      </c>
      <c r="I614" s="740">
        <v>19590.37</v>
      </c>
      <c r="J614" s="737"/>
      <c r="K614" s="737">
        <v>2348.9652278177459</v>
      </c>
      <c r="L614" s="740"/>
      <c r="M614" s="740"/>
      <c r="N614" s="737"/>
      <c r="O614" s="737"/>
      <c r="P614" s="740"/>
      <c r="Q614" s="740"/>
      <c r="R614" s="753"/>
      <c r="S614" s="741"/>
    </row>
    <row r="615" spans="1:19" ht="14.4" customHeight="1" x14ac:dyDescent="0.3">
      <c r="A615" s="736" t="s">
        <v>5245</v>
      </c>
      <c r="B615" s="737" t="s">
        <v>5246</v>
      </c>
      <c r="C615" s="737" t="s">
        <v>566</v>
      </c>
      <c r="D615" s="737" t="s">
        <v>5241</v>
      </c>
      <c r="E615" s="737" t="s">
        <v>5247</v>
      </c>
      <c r="F615" s="737" t="s">
        <v>5393</v>
      </c>
      <c r="G615" s="737" t="s">
        <v>2912</v>
      </c>
      <c r="H615" s="740">
        <v>0.53</v>
      </c>
      <c r="I615" s="740">
        <v>407.14</v>
      </c>
      <c r="J615" s="737"/>
      <c r="K615" s="737">
        <v>768.18867924528297</v>
      </c>
      <c r="L615" s="740"/>
      <c r="M615" s="740"/>
      <c r="N615" s="737"/>
      <c r="O615" s="737"/>
      <c r="P615" s="740"/>
      <c r="Q615" s="740"/>
      <c r="R615" s="753"/>
      <c r="S615" s="741"/>
    </row>
    <row r="616" spans="1:19" ht="14.4" customHeight="1" x14ac:dyDescent="0.3">
      <c r="A616" s="736" t="s">
        <v>5245</v>
      </c>
      <c r="B616" s="737" t="s">
        <v>5246</v>
      </c>
      <c r="C616" s="737" t="s">
        <v>566</v>
      </c>
      <c r="D616" s="737" t="s">
        <v>5241</v>
      </c>
      <c r="E616" s="737" t="s">
        <v>5247</v>
      </c>
      <c r="F616" s="737" t="s">
        <v>5394</v>
      </c>
      <c r="G616" s="737" t="s">
        <v>5395</v>
      </c>
      <c r="H616" s="740">
        <v>1</v>
      </c>
      <c r="I616" s="740">
        <v>78680.22</v>
      </c>
      <c r="J616" s="737"/>
      <c r="K616" s="737">
        <v>78680.22</v>
      </c>
      <c r="L616" s="740"/>
      <c r="M616" s="740"/>
      <c r="N616" s="737"/>
      <c r="O616" s="737"/>
      <c r="P616" s="740"/>
      <c r="Q616" s="740"/>
      <c r="R616" s="753"/>
      <c r="S616" s="741"/>
    </row>
    <row r="617" spans="1:19" ht="14.4" customHeight="1" x14ac:dyDescent="0.3">
      <c r="A617" s="736" t="s">
        <v>5245</v>
      </c>
      <c r="B617" s="737" t="s">
        <v>5246</v>
      </c>
      <c r="C617" s="737" t="s">
        <v>566</v>
      </c>
      <c r="D617" s="737" t="s">
        <v>5241</v>
      </c>
      <c r="E617" s="737" t="s">
        <v>5247</v>
      </c>
      <c r="F617" s="737" t="s">
        <v>5396</v>
      </c>
      <c r="G617" s="737" t="s">
        <v>5397</v>
      </c>
      <c r="H617" s="740">
        <v>0.61</v>
      </c>
      <c r="I617" s="740">
        <v>461.18</v>
      </c>
      <c r="J617" s="737"/>
      <c r="K617" s="737">
        <v>756.03278688524597</v>
      </c>
      <c r="L617" s="740"/>
      <c r="M617" s="740"/>
      <c r="N617" s="737"/>
      <c r="O617" s="737"/>
      <c r="P617" s="740"/>
      <c r="Q617" s="740"/>
      <c r="R617" s="753"/>
      <c r="S617" s="741"/>
    </row>
    <row r="618" spans="1:19" ht="14.4" customHeight="1" x14ac:dyDescent="0.3">
      <c r="A618" s="736" t="s">
        <v>5245</v>
      </c>
      <c r="B618" s="737" t="s">
        <v>5246</v>
      </c>
      <c r="C618" s="737" t="s">
        <v>566</v>
      </c>
      <c r="D618" s="737" t="s">
        <v>5241</v>
      </c>
      <c r="E618" s="737" t="s">
        <v>5247</v>
      </c>
      <c r="F618" s="737" t="s">
        <v>5403</v>
      </c>
      <c r="G618" s="737" t="s">
        <v>5317</v>
      </c>
      <c r="H618" s="740">
        <v>5.65</v>
      </c>
      <c r="I618" s="740">
        <v>3981.48</v>
      </c>
      <c r="J618" s="737"/>
      <c r="K618" s="737">
        <v>704.68672566371674</v>
      </c>
      <c r="L618" s="740"/>
      <c r="M618" s="740"/>
      <c r="N618" s="737"/>
      <c r="O618" s="737"/>
      <c r="P618" s="740"/>
      <c r="Q618" s="740"/>
      <c r="R618" s="753"/>
      <c r="S618" s="741"/>
    </row>
    <row r="619" spans="1:19" ht="14.4" customHeight="1" x14ac:dyDescent="0.3">
      <c r="A619" s="736" t="s">
        <v>5245</v>
      </c>
      <c r="B619" s="737" t="s">
        <v>5246</v>
      </c>
      <c r="C619" s="737" t="s">
        <v>566</v>
      </c>
      <c r="D619" s="737" t="s">
        <v>5241</v>
      </c>
      <c r="E619" s="737" t="s">
        <v>5247</v>
      </c>
      <c r="F619" s="737" t="s">
        <v>5406</v>
      </c>
      <c r="G619" s="737" t="s">
        <v>5317</v>
      </c>
      <c r="H619" s="740">
        <v>2</v>
      </c>
      <c r="I619" s="740">
        <v>7046.8899999999994</v>
      </c>
      <c r="J619" s="737"/>
      <c r="K619" s="737">
        <v>3523.4449999999997</v>
      </c>
      <c r="L619" s="740"/>
      <c r="M619" s="740"/>
      <c r="N619" s="737"/>
      <c r="O619" s="737"/>
      <c r="P619" s="740"/>
      <c r="Q619" s="740"/>
      <c r="R619" s="753"/>
      <c r="S619" s="741"/>
    </row>
    <row r="620" spans="1:19" ht="14.4" customHeight="1" x14ac:dyDescent="0.3">
      <c r="A620" s="736" t="s">
        <v>5245</v>
      </c>
      <c r="B620" s="737" t="s">
        <v>5246</v>
      </c>
      <c r="C620" s="737" t="s">
        <v>566</v>
      </c>
      <c r="D620" s="737" t="s">
        <v>5241</v>
      </c>
      <c r="E620" s="737" t="s">
        <v>5460</v>
      </c>
      <c r="F620" s="737" t="s">
        <v>5463</v>
      </c>
      <c r="G620" s="737" t="s">
        <v>5464</v>
      </c>
      <c r="H620" s="740">
        <v>1</v>
      </c>
      <c r="I620" s="740">
        <v>867</v>
      </c>
      <c r="J620" s="737"/>
      <c r="K620" s="737">
        <v>867</v>
      </c>
      <c r="L620" s="740"/>
      <c r="M620" s="740"/>
      <c r="N620" s="737"/>
      <c r="O620" s="737"/>
      <c r="P620" s="740"/>
      <c r="Q620" s="740"/>
      <c r="R620" s="753"/>
      <c r="S620" s="741"/>
    </row>
    <row r="621" spans="1:19" ht="14.4" customHeight="1" x14ac:dyDescent="0.3">
      <c r="A621" s="736" t="s">
        <v>5245</v>
      </c>
      <c r="B621" s="737" t="s">
        <v>5246</v>
      </c>
      <c r="C621" s="737" t="s">
        <v>566</v>
      </c>
      <c r="D621" s="737" t="s">
        <v>5241</v>
      </c>
      <c r="E621" s="737" t="s">
        <v>5469</v>
      </c>
      <c r="F621" s="737" t="s">
        <v>5478</v>
      </c>
      <c r="G621" s="737" t="s">
        <v>5479</v>
      </c>
      <c r="H621" s="740">
        <v>26</v>
      </c>
      <c r="I621" s="740">
        <v>910</v>
      </c>
      <c r="J621" s="737">
        <v>2.0495495495495497</v>
      </c>
      <c r="K621" s="737">
        <v>35</v>
      </c>
      <c r="L621" s="740">
        <v>12</v>
      </c>
      <c r="M621" s="740">
        <v>444</v>
      </c>
      <c r="N621" s="737">
        <v>1</v>
      </c>
      <c r="O621" s="737">
        <v>37</v>
      </c>
      <c r="P621" s="740"/>
      <c r="Q621" s="740"/>
      <c r="R621" s="753"/>
      <c r="S621" s="741"/>
    </row>
    <row r="622" spans="1:19" ht="14.4" customHeight="1" x14ac:dyDescent="0.3">
      <c r="A622" s="736" t="s">
        <v>5245</v>
      </c>
      <c r="B622" s="737" t="s">
        <v>5246</v>
      </c>
      <c r="C622" s="737" t="s">
        <v>566</v>
      </c>
      <c r="D622" s="737" t="s">
        <v>5241</v>
      </c>
      <c r="E622" s="737" t="s">
        <v>5469</v>
      </c>
      <c r="F622" s="737" t="s">
        <v>5482</v>
      </c>
      <c r="G622" s="737" t="s">
        <v>5483</v>
      </c>
      <c r="H622" s="740">
        <v>27</v>
      </c>
      <c r="I622" s="740">
        <v>4455</v>
      </c>
      <c r="J622" s="737"/>
      <c r="K622" s="737">
        <v>165</v>
      </c>
      <c r="L622" s="740"/>
      <c r="M622" s="740"/>
      <c r="N622" s="737"/>
      <c r="O622" s="737"/>
      <c r="P622" s="740"/>
      <c r="Q622" s="740"/>
      <c r="R622" s="753"/>
      <c r="S622" s="741"/>
    </row>
    <row r="623" spans="1:19" ht="14.4" customHeight="1" x14ac:dyDescent="0.3">
      <c r="A623" s="736" t="s">
        <v>5245</v>
      </c>
      <c r="B623" s="737" t="s">
        <v>5246</v>
      </c>
      <c r="C623" s="737" t="s">
        <v>566</v>
      </c>
      <c r="D623" s="737" t="s">
        <v>5241</v>
      </c>
      <c r="E623" s="737" t="s">
        <v>5469</v>
      </c>
      <c r="F623" s="737" t="s">
        <v>5484</v>
      </c>
      <c r="G623" s="737" t="s">
        <v>5485</v>
      </c>
      <c r="H623" s="740">
        <v>2</v>
      </c>
      <c r="I623" s="740">
        <v>0</v>
      </c>
      <c r="J623" s="737"/>
      <c r="K623" s="737">
        <v>0</v>
      </c>
      <c r="L623" s="740"/>
      <c r="M623" s="740"/>
      <c r="N623" s="737"/>
      <c r="O623" s="737"/>
      <c r="P623" s="740"/>
      <c r="Q623" s="740"/>
      <c r="R623" s="753"/>
      <c r="S623" s="741"/>
    </row>
    <row r="624" spans="1:19" ht="14.4" customHeight="1" x14ac:dyDescent="0.3">
      <c r="A624" s="736" t="s">
        <v>5245</v>
      </c>
      <c r="B624" s="737" t="s">
        <v>5246</v>
      </c>
      <c r="C624" s="737" t="s">
        <v>566</v>
      </c>
      <c r="D624" s="737" t="s">
        <v>5241</v>
      </c>
      <c r="E624" s="737" t="s">
        <v>5469</v>
      </c>
      <c r="F624" s="737" t="s">
        <v>5486</v>
      </c>
      <c r="G624" s="737" t="s">
        <v>5487</v>
      </c>
      <c r="H624" s="740">
        <v>18</v>
      </c>
      <c r="I624" s="740">
        <v>1908</v>
      </c>
      <c r="J624" s="737"/>
      <c r="K624" s="737">
        <v>106</v>
      </c>
      <c r="L624" s="740"/>
      <c r="M624" s="740"/>
      <c r="N624" s="737"/>
      <c r="O624" s="737"/>
      <c r="P624" s="740"/>
      <c r="Q624" s="740"/>
      <c r="R624" s="753"/>
      <c r="S624" s="741"/>
    </row>
    <row r="625" spans="1:19" ht="14.4" customHeight="1" x14ac:dyDescent="0.3">
      <c r="A625" s="736" t="s">
        <v>5245</v>
      </c>
      <c r="B625" s="737" t="s">
        <v>5246</v>
      </c>
      <c r="C625" s="737" t="s">
        <v>566</v>
      </c>
      <c r="D625" s="737" t="s">
        <v>5241</v>
      </c>
      <c r="E625" s="737" t="s">
        <v>5469</v>
      </c>
      <c r="F625" s="737" t="s">
        <v>5490</v>
      </c>
      <c r="G625" s="737" t="s">
        <v>5491</v>
      </c>
      <c r="H625" s="740">
        <v>16</v>
      </c>
      <c r="I625" s="740">
        <v>576</v>
      </c>
      <c r="J625" s="737">
        <v>15.567567567567568</v>
      </c>
      <c r="K625" s="737">
        <v>36</v>
      </c>
      <c r="L625" s="740">
        <v>1</v>
      </c>
      <c r="M625" s="740">
        <v>37</v>
      </c>
      <c r="N625" s="737">
        <v>1</v>
      </c>
      <c r="O625" s="737">
        <v>37</v>
      </c>
      <c r="P625" s="740"/>
      <c r="Q625" s="740"/>
      <c r="R625" s="753"/>
      <c r="S625" s="741"/>
    </row>
    <row r="626" spans="1:19" ht="14.4" customHeight="1" x14ac:dyDescent="0.3">
      <c r="A626" s="736" t="s">
        <v>5245</v>
      </c>
      <c r="B626" s="737" t="s">
        <v>5246</v>
      </c>
      <c r="C626" s="737" t="s">
        <v>566</v>
      </c>
      <c r="D626" s="737" t="s">
        <v>5241</v>
      </c>
      <c r="E626" s="737" t="s">
        <v>5469</v>
      </c>
      <c r="F626" s="737" t="s">
        <v>5498</v>
      </c>
      <c r="G626" s="737" t="s">
        <v>5499</v>
      </c>
      <c r="H626" s="740">
        <v>12</v>
      </c>
      <c r="I626" s="740">
        <v>1548</v>
      </c>
      <c r="J626" s="737"/>
      <c r="K626" s="737">
        <v>129</v>
      </c>
      <c r="L626" s="740"/>
      <c r="M626" s="740"/>
      <c r="N626" s="737"/>
      <c r="O626" s="737"/>
      <c r="P626" s="740"/>
      <c r="Q626" s="740"/>
      <c r="R626" s="753"/>
      <c r="S626" s="741"/>
    </row>
    <row r="627" spans="1:19" ht="14.4" customHeight="1" x14ac:dyDescent="0.3">
      <c r="A627" s="736" t="s">
        <v>5245</v>
      </c>
      <c r="B627" s="737" t="s">
        <v>5246</v>
      </c>
      <c r="C627" s="737" t="s">
        <v>566</v>
      </c>
      <c r="D627" s="737" t="s">
        <v>5241</v>
      </c>
      <c r="E627" s="737" t="s">
        <v>5469</v>
      </c>
      <c r="F627" s="737" t="s">
        <v>5501</v>
      </c>
      <c r="G627" s="737" t="s">
        <v>5502</v>
      </c>
      <c r="H627" s="740">
        <v>23</v>
      </c>
      <c r="I627" s="740">
        <v>7613</v>
      </c>
      <c r="J627" s="737"/>
      <c r="K627" s="737">
        <v>331</v>
      </c>
      <c r="L627" s="740"/>
      <c r="M627" s="740"/>
      <c r="N627" s="737"/>
      <c r="O627" s="737"/>
      <c r="P627" s="740"/>
      <c r="Q627" s="740"/>
      <c r="R627" s="753"/>
      <c r="S627" s="741"/>
    </row>
    <row r="628" spans="1:19" ht="14.4" customHeight="1" x14ac:dyDescent="0.3">
      <c r="A628" s="736" t="s">
        <v>5245</v>
      </c>
      <c r="B628" s="737" t="s">
        <v>5246</v>
      </c>
      <c r="C628" s="737" t="s">
        <v>566</v>
      </c>
      <c r="D628" s="737" t="s">
        <v>5241</v>
      </c>
      <c r="E628" s="737" t="s">
        <v>5469</v>
      </c>
      <c r="F628" s="737" t="s">
        <v>5503</v>
      </c>
      <c r="G628" s="737" t="s">
        <v>5504</v>
      </c>
      <c r="H628" s="740">
        <v>12</v>
      </c>
      <c r="I628" s="740">
        <v>684</v>
      </c>
      <c r="J628" s="737">
        <v>11.59322033898305</v>
      </c>
      <c r="K628" s="737">
        <v>57</v>
      </c>
      <c r="L628" s="740">
        <v>1</v>
      </c>
      <c r="M628" s="740">
        <v>59</v>
      </c>
      <c r="N628" s="737">
        <v>1</v>
      </c>
      <c r="O628" s="737">
        <v>59</v>
      </c>
      <c r="P628" s="740"/>
      <c r="Q628" s="740"/>
      <c r="R628" s="753"/>
      <c r="S628" s="741"/>
    </row>
    <row r="629" spans="1:19" ht="14.4" customHeight="1" x14ac:dyDescent="0.3">
      <c r="A629" s="736" t="s">
        <v>5245</v>
      </c>
      <c r="B629" s="737" t="s">
        <v>5246</v>
      </c>
      <c r="C629" s="737" t="s">
        <v>566</v>
      </c>
      <c r="D629" s="737" t="s">
        <v>5241</v>
      </c>
      <c r="E629" s="737" t="s">
        <v>5469</v>
      </c>
      <c r="F629" s="737" t="s">
        <v>5505</v>
      </c>
      <c r="G629" s="737" t="s">
        <v>5506</v>
      </c>
      <c r="H629" s="740">
        <v>5</v>
      </c>
      <c r="I629" s="740">
        <v>3265</v>
      </c>
      <c r="J629" s="737"/>
      <c r="K629" s="737">
        <v>653</v>
      </c>
      <c r="L629" s="740"/>
      <c r="M629" s="740"/>
      <c r="N629" s="737"/>
      <c r="O629" s="737"/>
      <c r="P629" s="740"/>
      <c r="Q629" s="740"/>
      <c r="R629" s="753"/>
      <c r="S629" s="741"/>
    </row>
    <row r="630" spans="1:19" ht="14.4" customHeight="1" x14ac:dyDescent="0.3">
      <c r="A630" s="736" t="s">
        <v>5245</v>
      </c>
      <c r="B630" s="737" t="s">
        <v>5246</v>
      </c>
      <c r="C630" s="737" t="s">
        <v>566</v>
      </c>
      <c r="D630" s="737" t="s">
        <v>3165</v>
      </c>
      <c r="E630" s="737" t="s">
        <v>5247</v>
      </c>
      <c r="F630" s="737" t="s">
        <v>5250</v>
      </c>
      <c r="G630" s="737" t="s">
        <v>5251</v>
      </c>
      <c r="H630" s="740">
        <v>1.2000000000000002</v>
      </c>
      <c r="I630" s="740">
        <v>129.92000000000002</v>
      </c>
      <c r="J630" s="737"/>
      <c r="K630" s="737">
        <v>108.26666666666667</v>
      </c>
      <c r="L630" s="740"/>
      <c r="M630" s="740"/>
      <c r="N630" s="737"/>
      <c r="O630" s="737"/>
      <c r="P630" s="740">
        <v>1.8</v>
      </c>
      <c r="Q630" s="740">
        <v>194.88</v>
      </c>
      <c r="R630" s="753"/>
      <c r="S630" s="741">
        <v>108.26666666666667</v>
      </c>
    </row>
    <row r="631" spans="1:19" ht="14.4" customHeight="1" x14ac:dyDescent="0.3">
      <c r="A631" s="736" t="s">
        <v>5245</v>
      </c>
      <c r="B631" s="737" t="s">
        <v>5246</v>
      </c>
      <c r="C631" s="737" t="s">
        <v>566</v>
      </c>
      <c r="D631" s="737" t="s">
        <v>3165</v>
      </c>
      <c r="E631" s="737" t="s">
        <v>5247</v>
      </c>
      <c r="F631" s="737" t="s">
        <v>5254</v>
      </c>
      <c r="G631" s="737" t="s">
        <v>668</v>
      </c>
      <c r="H631" s="740"/>
      <c r="I631" s="740"/>
      <c r="J631" s="737"/>
      <c r="K631" s="737"/>
      <c r="L631" s="740"/>
      <c r="M631" s="740"/>
      <c r="N631" s="737"/>
      <c r="O631" s="737"/>
      <c r="P631" s="740">
        <v>0.1</v>
      </c>
      <c r="Q631" s="740">
        <v>5.31</v>
      </c>
      <c r="R631" s="753"/>
      <c r="S631" s="741">
        <v>53.099999999999994</v>
      </c>
    </row>
    <row r="632" spans="1:19" ht="14.4" customHeight="1" x14ac:dyDescent="0.3">
      <c r="A632" s="736" t="s">
        <v>5245</v>
      </c>
      <c r="B632" s="737" t="s">
        <v>5246</v>
      </c>
      <c r="C632" s="737" t="s">
        <v>566</v>
      </c>
      <c r="D632" s="737" t="s">
        <v>3165</v>
      </c>
      <c r="E632" s="737" t="s">
        <v>5247</v>
      </c>
      <c r="F632" s="737" t="s">
        <v>5255</v>
      </c>
      <c r="G632" s="737" t="s">
        <v>5256</v>
      </c>
      <c r="H632" s="740">
        <v>1.7999999999999998</v>
      </c>
      <c r="I632" s="740">
        <v>20.16</v>
      </c>
      <c r="J632" s="737"/>
      <c r="K632" s="737">
        <v>11.200000000000001</v>
      </c>
      <c r="L632" s="740"/>
      <c r="M632" s="740"/>
      <c r="N632" s="737"/>
      <c r="O632" s="737"/>
      <c r="P632" s="740">
        <v>0.6</v>
      </c>
      <c r="Q632" s="740">
        <v>7.72</v>
      </c>
      <c r="R632" s="753"/>
      <c r="S632" s="741">
        <v>12.866666666666667</v>
      </c>
    </row>
    <row r="633" spans="1:19" ht="14.4" customHeight="1" x14ac:dyDescent="0.3">
      <c r="A633" s="736" t="s">
        <v>5245</v>
      </c>
      <c r="B633" s="737" t="s">
        <v>5246</v>
      </c>
      <c r="C633" s="737" t="s">
        <v>566</v>
      </c>
      <c r="D633" s="737" t="s">
        <v>3165</v>
      </c>
      <c r="E633" s="737" t="s">
        <v>5247</v>
      </c>
      <c r="F633" s="737" t="s">
        <v>5257</v>
      </c>
      <c r="G633" s="737" t="s">
        <v>5258</v>
      </c>
      <c r="H633" s="740">
        <v>1.4</v>
      </c>
      <c r="I633" s="740">
        <v>264.18</v>
      </c>
      <c r="J633" s="737"/>
      <c r="K633" s="737">
        <v>188.70000000000002</v>
      </c>
      <c r="L633" s="740"/>
      <c r="M633" s="740"/>
      <c r="N633" s="737"/>
      <c r="O633" s="737"/>
      <c r="P633" s="740">
        <v>1.4</v>
      </c>
      <c r="Q633" s="740">
        <v>287.56</v>
      </c>
      <c r="R633" s="753"/>
      <c r="S633" s="741">
        <v>205.4</v>
      </c>
    </row>
    <row r="634" spans="1:19" ht="14.4" customHeight="1" x14ac:dyDescent="0.3">
      <c r="A634" s="736" t="s">
        <v>5245</v>
      </c>
      <c r="B634" s="737" t="s">
        <v>5246</v>
      </c>
      <c r="C634" s="737" t="s">
        <v>566</v>
      </c>
      <c r="D634" s="737" t="s">
        <v>3165</v>
      </c>
      <c r="E634" s="737" t="s">
        <v>5247</v>
      </c>
      <c r="F634" s="737" t="s">
        <v>5259</v>
      </c>
      <c r="G634" s="737" t="s">
        <v>5260</v>
      </c>
      <c r="H634" s="740"/>
      <c r="I634" s="740"/>
      <c r="J634" s="737"/>
      <c r="K634" s="737"/>
      <c r="L634" s="740">
        <v>1</v>
      </c>
      <c r="M634" s="740">
        <v>6372.54</v>
      </c>
      <c r="N634" s="737">
        <v>1</v>
      </c>
      <c r="O634" s="737">
        <v>6372.54</v>
      </c>
      <c r="P634" s="740">
        <v>2</v>
      </c>
      <c r="Q634" s="740">
        <v>12745.08</v>
      </c>
      <c r="R634" s="753">
        <v>2</v>
      </c>
      <c r="S634" s="741">
        <v>6372.54</v>
      </c>
    </row>
    <row r="635" spans="1:19" ht="14.4" customHeight="1" x14ac:dyDescent="0.3">
      <c r="A635" s="736" t="s">
        <v>5245</v>
      </c>
      <c r="B635" s="737" t="s">
        <v>5246</v>
      </c>
      <c r="C635" s="737" t="s">
        <v>566</v>
      </c>
      <c r="D635" s="737" t="s">
        <v>3165</v>
      </c>
      <c r="E635" s="737" t="s">
        <v>5247</v>
      </c>
      <c r="F635" s="737" t="s">
        <v>5262</v>
      </c>
      <c r="G635" s="737" t="s">
        <v>2497</v>
      </c>
      <c r="H635" s="740">
        <v>1</v>
      </c>
      <c r="I635" s="740">
        <v>7577.93</v>
      </c>
      <c r="J635" s="737"/>
      <c r="K635" s="737">
        <v>7577.93</v>
      </c>
      <c r="L635" s="740"/>
      <c r="M635" s="740"/>
      <c r="N635" s="737"/>
      <c r="O635" s="737"/>
      <c r="P635" s="740">
        <v>2</v>
      </c>
      <c r="Q635" s="740">
        <v>13242.3</v>
      </c>
      <c r="R635" s="753"/>
      <c r="S635" s="741">
        <v>6621.15</v>
      </c>
    </row>
    <row r="636" spans="1:19" ht="14.4" customHeight="1" x14ac:dyDescent="0.3">
      <c r="A636" s="736" t="s">
        <v>5245</v>
      </c>
      <c r="B636" s="737" t="s">
        <v>5246</v>
      </c>
      <c r="C636" s="737" t="s">
        <v>566</v>
      </c>
      <c r="D636" s="737" t="s">
        <v>3165</v>
      </c>
      <c r="E636" s="737" t="s">
        <v>5247</v>
      </c>
      <c r="F636" s="737" t="s">
        <v>5263</v>
      </c>
      <c r="G636" s="737" t="s">
        <v>1315</v>
      </c>
      <c r="H636" s="740"/>
      <c r="I636" s="740"/>
      <c r="J636" s="737"/>
      <c r="K636" s="737"/>
      <c r="L636" s="740"/>
      <c r="M636" s="740"/>
      <c r="N636" s="737"/>
      <c r="O636" s="737"/>
      <c r="P636" s="740">
        <v>7.36</v>
      </c>
      <c r="Q636" s="740">
        <v>2692.25</v>
      </c>
      <c r="R636" s="753"/>
      <c r="S636" s="741">
        <v>365.79483695652175</v>
      </c>
    </row>
    <row r="637" spans="1:19" ht="14.4" customHeight="1" x14ac:dyDescent="0.3">
      <c r="A637" s="736" t="s">
        <v>5245</v>
      </c>
      <c r="B637" s="737" t="s">
        <v>5246</v>
      </c>
      <c r="C637" s="737" t="s">
        <v>566</v>
      </c>
      <c r="D637" s="737" t="s">
        <v>3165</v>
      </c>
      <c r="E637" s="737" t="s">
        <v>5247</v>
      </c>
      <c r="F637" s="737" t="s">
        <v>5266</v>
      </c>
      <c r="G637" s="737" t="s">
        <v>3074</v>
      </c>
      <c r="H637" s="740">
        <v>1</v>
      </c>
      <c r="I637" s="740">
        <v>28624.1</v>
      </c>
      <c r="J637" s="737"/>
      <c r="K637" s="737">
        <v>28624.1</v>
      </c>
      <c r="L637" s="740"/>
      <c r="M637" s="740"/>
      <c r="N637" s="737"/>
      <c r="O637" s="737"/>
      <c r="P637" s="740"/>
      <c r="Q637" s="740"/>
      <c r="R637" s="753"/>
      <c r="S637" s="741"/>
    </row>
    <row r="638" spans="1:19" ht="14.4" customHeight="1" x14ac:dyDescent="0.3">
      <c r="A638" s="736" t="s">
        <v>5245</v>
      </c>
      <c r="B638" s="737" t="s">
        <v>5246</v>
      </c>
      <c r="C638" s="737" t="s">
        <v>566</v>
      </c>
      <c r="D638" s="737" t="s">
        <v>3165</v>
      </c>
      <c r="E638" s="737" t="s">
        <v>5247</v>
      </c>
      <c r="F638" s="737" t="s">
        <v>5270</v>
      </c>
      <c r="G638" s="737" t="s">
        <v>3090</v>
      </c>
      <c r="H638" s="740">
        <v>8.32</v>
      </c>
      <c r="I638" s="740">
        <v>124271.5</v>
      </c>
      <c r="J638" s="737"/>
      <c r="K638" s="737">
        <v>14936.478365384615</v>
      </c>
      <c r="L638" s="740"/>
      <c r="M638" s="740"/>
      <c r="N638" s="737"/>
      <c r="O638" s="737"/>
      <c r="P638" s="740">
        <v>2.79</v>
      </c>
      <c r="Q638" s="740">
        <v>39274.379999999997</v>
      </c>
      <c r="R638" s="753"/>
      <c r="S638" s="741">
        <v>14076.838709677419</v>
      </c>
    </row>
    <row r="639" spans="1:19" ht="14.4" customHeight="1" x14ac:dyDescent="0.3">
      <c r="A639" s="736" t="s">
        <v>5245</v>
      </c>
      <c r="B639" s="737" t="s">
        <v>5246</v>
      </c>
      <c r="C639" s="737" t="s">
        <v>566</v>
      </c>
      <c r="D639" s="737" t="s">
        <v>3165</v>
      </c>
      <c r="E639" s="737" t="s">
        <v>5247</v>
      </c>
      <c r="F639" s="737" t="s">
        <v>5271</v>
      </c>
      <c r="G639" s="737" t="s">
        <v>5272</v>
      </c>
      <c r="H639" s="740">
        <v>2</v>
      </c>
      <c r="I639" s="740">
        <v>64491.22</v>
      </c>
      <c r="J639" s="737"/>
      <c r="K639" s="737">
        <v>32245.61</v>
      </c>
      <c r="L639" s="740"/>
      <c r="M639" s="740"/>
      <c r="N639" s="737"/>
      <c r="O639" s="737"/>
      <c r="P639" s="740">
        <v>2</v>
      </c>
      <c r="Q639" s="740">
        <v>57089.97</v>
      </c>
      <c r="R639" s="753"/>
      <c r="S639" s="741">
        <v>28544.985000000001</v>
      </c>
    </row>
    <row r="640" spans="1:19" ht="14.4" customHeight="1" x14ac:dyDescent="0.3">
      <c r="A640" s="736" t="s">
        <v>5245</v>
      </c>
      <c r="B640" s="737" t="s">
        <v>5246</v>
      </c>
      <c r="C640" s="737" t="s">
        <v>566</v>
      </c>
      <c r="D640" s="737" t="s">
        <v>3165</v>
      </c>
      <c r="E640" s="737" t="s">
        <v>5247</v>
      </c>
      <c r="F640" s="737" t="s">
        <v>5273</v>
      </c>
      <c r="G640" s="737" t="s">
        <v>5272</v>
      </c>
      <c r="H640" s="740">
        <v>2</v>
      </c>
      <c r="I640" s="740">
        <v>128982.44</v>
      </c>
      <c r="J640" s="737"/>
      <c r="K640" s="737">
        <v>64491.22</v>
      </c>
      <c r="L640" s="740"/>
      <c r="M640" s="740"/>
      <c r="N640" s="737"/>
      <c r="O640" s="737"/>
      <c r="P640" s="740">
        <v>2</v>
      </c>
      <c r="Q640" s="740">
        <v>115695.6</v>
      </c>
      <c r="R640" s="753"/>
      <c r="S640" s="741">
        <v>57847.8</v>
      </c>
    </row>
    <row r="641" spans="1:19" ht="14.4" customHeight="1" x14ac:dyDescent="0.3">
      <c r="A641" s="736" t="s">
        <v>5245</v>
      </c>
      <c r="B641" s="737" t="s">
        <v>5246</v>
      </c>
      <c r="C641" s="737" t="s">
        <v>566</v>
      </c>
      <c r="D641" s="737" t="s">
        <v>3165</v>
      </c>
      <c r="E641" s="737" t="s">
        <v>5247</v>
      </c>
      <c r="F641" s="737" t="s">
        <v>5274</v>
      </c>
      <c r="G641" s="737" t="s">
        <v>5272</v>
      </c>
      <c r="H641" s="740">
        <v>1</v>
      </c>
      <c r="I641" s="740">
        <v>128982.27</v>
      </c>
      <c r="J641" s="737"/>
      <c r="K641" s="737">
        <v>128982.27</v>
      </c>
      <c r="L641" s="740"/>
      <c r="M641" s="740"/>
      <c r="N641" s="737"/>
      <c r="O641" s="737"/>
      <c r="P641" s="740">
        <v>9</v>
      </c>
      <c r="Q641" s="740">
        <v>1003020.65</v>
      </c>
      <c r="R641" s="753"/>
      <c r="S641" s="741">
        <v>111446.7388888889</v>
      </c>
    </row>
    <row r="642" spans="1:19" ht="14.4" customHeight="1" x14ac:dyDescent="0.3">
      <c r="A642" s="736" t="s">
        <v>5245</v>
      </c>
      <c r="B642" s="737" t="s">
        <v>5246</v>
      </c>
      <c r="C642" s="737" t="s">
        <v>566</v>
      </c>
      <c r="D642" s="737" t="s">
        <v>3165</v>
      </c>
      <c r="E642" s="737" t="s">
        <v>5247</v>
      </c>
      <c r="F642" s="737" t="s">
        <v>5279</v>
      </c>
      <c r="G642" s="737" t="s">
        <v>5280</v>
      </c>
      <c r="H642" s="740">
        <v>1</v>
      </c>
      <c r="I642" s="740">
        <v>56524.19</v>
      </c>
      <c r="J642" s="737"/>
      <c r="K642" s="737">
        <v>56524.19</v>
      </c>
      <c r="L642" s="740"/>
      <c r="M642" s="740"/>
      <c r="N642" s="737"/>
      <c r="O642" s="737"/>
      <c r="P642" s="740"/>
      <c r="Q642" s="740"/>
      <c r="R642" s="753"/>
      <c r="S642" s="741"/>
    </row>
    <row r="643" spans="1:19" ht="14.4" customHeight="1" x14ac:dyDescent="0.3">
      <c r="A643" s="736" t="s">
        <v>5245</v>
      </c>
      <c r="B643" s="737" t="s">
        <v>5246</v>
      </c>
      <c r="C643" s="737" t="s">
        <v>566</v>
      </c>
      <c r="D643" s="737" t="s">
        <v>3165</v>
      </c>
      <c r="E643" s="737" t="s">
        <v>5247</v>
      </c>
      <c r="F643" s="737" t="s">
        <v>5281</v>
      </c>
      <c r="G643" s="737" t="s">
        <v>5282</v>
      </c>
      <c r="H643" s="740">
        <v>2</v>
      </c>
      <c r="I643" s="740">
        <v>21271.94</v>
      </c>
      <c r="J643" s="737"/>
      <c r="K643" s="737">
        <v>10635.97</v>
      </c>
      <c r="L643" s="740"/>
      <c r="M643" s="740"/>
      <c r="N643" s="737"/>
      <c r="O643" s="737"/>
      <c r="P643" s="740"/>
      <c r="Q643" s="740"/>
      <c r="R643" s="753"/>
      <c r="S643" s="741"/>
    </row>
    <row r="644" spans="1:19" ht="14.4" customHeight="1" x14ac:dyDescent="0.3">
      <c r="A644" s="736" t="s">
        <v>5245</v>
      </c>
      <c r="B644" s="737" t="s">
        <v>5246</v>
      </c>
      <c r="C644" s="737" t="s">
        <v>566</v>
      </c>
      <c r="D644" s="737" t="s">
        <v>3165</v>
      </c>
      <c r="E644" s="737" t="s">
        <v>5247</v>
      </c>
      <c r="F644" s="737" t="s">
        <v>5283</v>
      </c>
      <c r="G644" s="737" t="s">
        <v>2298</v>
      </c>
      <c r="H644" s="740"/>
      <c r="I644" s="740"/>
      <c r="J644" s="737"/>
      <c r="K644" s="737"/>
      <c r="L644" s="740"/>
      <c r="M644" s="740"/>
      <c r="N644" s="737"/>
      <c r="O644" s="737"/>
      <c r="P644" s="740">
        <v>1</v>
      </c>
      <c r="Q644" s="740">
        <v>22668.98</v>
      </c>
      <c r="R644" s="753"/>
      <c r="S644" s="741">
        <v>22668.98</v>
      </c>
    </row>
    <row r="645" spans="1:19" ht="14.4" customHeight="1" x14ac:dyDescent="0.3">
      <c r="A645" s="736" t="s">
        <v>5245</v>
      </c>
      <c r="B645" s="737" t="s">
        <v>5246</v>
      </c>
      <c r="C645" s="737" t="s">
        <v>566</v>
      </c>
      <c r="D645" s="737" t="s">
        <v>3165</v>
      </c>
      <c r="E645" s="737" t="s">
        <v>5247</v>
      </c>
      <c r="F645" s="737" t="s">
        <v>5287</v>
      </c>
      <c r="G645" s="737" t="s">
        <v>2669</v>
      </c>
      <c r="H645" s="740">
        <v>0.84</v>
      </c>
      <c r="I645" s="740">
        <v>6531.51</v>
      </c>
      <c r="J645" s="737"/>
      <c r="K645" s="737">
        <v>7775.6071428571431</v>
      </c>
      <c r="L645" s="740"/>
      <c r="M645" s="740"/>
      <c r="N645" s="737"/>
      <c r="O645" s="737"/>
      <c r="P645" s="740"/>
      <c r="Q645" s="740"/>
      <c r="R645" s="753"/>
      <c r="S645" s="741"/>
    </row>
    <row r="646" spans="1:19" ht="14.4" customHeight="1" x14ac:dyDescent="0.3">
      <c r="A646" s="736" t="s">
        <v>5245</v>
      </c>
      <c r="B646" s="737" t="s">
        <v>5246</v>
      </c>
      <c r="C646" s="737" t="s">
        <v>566</v>
      </c>
      <c r="D646" s="737" t="s">
        <v>3165</v>
      </c>
      <c r="E646" s="737" t="s">
        <v>5247</v>
      </c>
      <c r="F646" s="737" t="s">
        <v>5288</v>
      </c>
      <c r="G646" s="737" t="s">
        <v>2669</v>
      </c>
      <c r="H646" s="740">
        <v>1</v>
      </c>
      <c r="I646" s="740">
        <v>31102.43</v>
      </c>
      <c r="J646" s="737"/>
      <c r="K646" s="737">
        <v>31102.43</v>
      </c>
      <c r="L646" s="740"/>
      <c r="M646" s="740"/>
      <c r="N646" s="737"/>
      <c r="O646" s="737"/>
      <c r="P646" s="740">
        <v>8.65</v>
      </c>
      <c r="Q646" s="740">
        <v>248140.64</v>
      </c>
      <c r="R646" s="753"/>
      <c r="S646" s="741">
        <v>28686.779190751444</v>
      </c>
    </row>
    <row r="647" spans="1:19" ht="14.4" customHeight="1" x14ac:dyDescent="0.3">
      <c r="A647" s="736" t="s">
        <v>5245</v>
      </c>
      <c r="B647" s="737" t="s">
        <v>5246</v>
      </c>
      <c r="C647" s="737" t="s">
        <v>566</v>
      </c>
      <c r="D647" s="737" t="s">
        <v>3165</v>
      </c>
      <c r="E647" s="737" t="s">
        <v>5247</v>
      </c>
      <c r="F647" s="737" t="s">
        <v>5289</v>
      </c>
      <c r="G647" s="737" t="s">
        <v>3094</v>
      </c>
      <c r="H647" s="740">
        <v>8.73</v>
      </c>
      <c r="I647" s="740">
        <v>51326.89</v>
      </c>
      <c r="J647" s="737"/>
      <c r="K647" s="737">
        <v>5879.3688430698739</v>
      </c>
      <c r="L647" s="740"/>
      <c r="M647" s="740"/>
      <c r="N647" s="737"/>
      <c r="O647" s="737"/>
      <c r="P647" s="740"/>
      <c r="Q647" s="740"/>
      <c r="R647" s="753"/>
      <c r="S647" s="741"/>
    </row>
    <row r="648" spans="1:19" ht="14.4" customHeight="1" x14ac:dyDescent="0.3">
      <c r="A648" s="736" t="s">
        <v>5245</v>
      </c>
      <c r="B648" s="737" t="s">
        <v>5246</v>
      </c>
      <c r="C648" s="737" t="s">
        <v>566</v>
      </c>
      <c r="D648" s="737" t="s">
        <v>3165</v>
      </c>
      <c r="E648" s="737" t="s">
        <v>5247</v>
      </c>
      <c r="F648" s="737" t="s">
        <v>5291</v>
      </c>
      <c r="G648" s="737" t="s">
        <v>5292</v>
      </c>
      <c r="H648" s="740">
        <v>4</v>
      </c>
      <c r="I648" s="740">
        <v>194.96</v>
      </c>
      <c r="J648" s="737"/>
      <c r="K648" s="737">
        <v>48.74</v>
      </c>
      <c r="L648" s="740"/>
      <c r="M648" s="740"/>
      <c r="N648" s="737"/>
      <c r="O648" s="737"/>
      <c r="P648" s="740">
        <v>5</v>
      </c>
      <c r="Q648" s="740">
        <v>243.7</v>
      </c>
      <c r="R648" s="753"/>
      <c r="S648" s="741">
        <v>48.739999999999995</v>
      </c>
    </row>
    <row r="649" spans="1:19" ht="14.4" customHeight="1" x14ac:dyDescent="0.3">
      <c r="A649" s="736" t="s">
        <v>5245</v>
      </c>
      <c r="B649" s="737" t="s">
        <v>5246</v>
      </c>
      <c r="C649" s="737" t="s">
        <v>566</v>
      </c>
      <c r="D649" s="737" t="s">
        <v>3165</v>
      </c>
      <c r="E649" s="737" t="s">
        <v>5247</v>
      </c>
      <c r="F649" s="737" t="s">
        <v>5294</v>
      </c>
      <c r="G649" s="737" t="s">
        <v>1238</v>
      </c>
      <c r="H649" s="740">
        <v>0.86</v>
      </c>
      <c r="I649" s="740">
        <v>454.92</v>
      </c>
      <c r="J649" s="737"/>
      <c r="K649" s="737">
        <v>528.97674418604652</v>
      </c>
      <c r="L649" s="740"/>
      <c r="M649" s="740"/>
      <c r="N649" s="737"/>
      <c r="O649" s="737"/>
      <c r="P649" s="740"/>
      <c r="Q649" s="740"/>
      <c r="R649" s="753"/>
      <c r="S649" s="741"/>
    </row>
    <row r="650" spans="1:19" ht="14.4" customHeight="1" x14ac:dyDescent="0.3">
      <c r="A650" s="736" t="s">
        <v>5245</v>
      </c>
      <c r="B650" s="737" t="s">
        <v>5246</v>
      </c>
      <c r="C650" s="737" t="s">
        <v>566</v>
      </c>
      <c r="D650" s="737" t="s">
        <v>3165</v>
      </c>
      <c r="E650" s="737" t="s">
        <v>5247</v>
      </c>
      <c r="F650" s="737" t="s">
        <v>5295</v>
      </c>
      <c r="G650" s="737" t="s">
        <v>764</v>
      </c>
      <c r="H650" s="740">
        <v>0.05</v>
      </c>
      <c r="I650" s="740">
        <v>4.5199999999999996</v>
      </c>
      <c r="J650" s="737"/>
      <c r="K650" s="737">
        <v>90.399999999999991</v>
      </c>
      <c r="L650" s="740"/>
      <c r="M650" s="740"/>
      <c r="N650" s="737"/>
      <c r="O650" s="737"/>
      <c r="P650" s="740"/>
      <c r="Q650" s="740"/>
      <c r="R650" s="753"/>
      <c r="S650" s="741"/>
    </row>
    <row r="651" spans="1:19" ht="14.4" customHeight="1" x14ac:dyDescent="0.3">
      <c r="A651" s="736" t="s">
        <v>5245</v>
      </c>
      <c r="B651" s="737" t="s">
        <v>5246</v>
      </c>
      <c r="C651" s="737" t="s">
        <v>566</v>
      </c>
      <c r="D651" s="737" t="s">
        <v>3165</v>
      </c>
      <c r="E651" s="737" t="s">
        <v>5247</v>
      </c>
      <c r="F651" s="737" t="s">
        <v>5296</v>
      </c>
      <c r="G651" s="737" t="s">
        <v>2497</v>
      </c>
      <c r="H651" s="740"/>
      <c r="I651" s="740"/>
      <c r="J651" s="737"/>
      <c r="K651" s="737"/>
      <c r="L651" s="740"/>
      <c r="M651" s="740"/>
      <c r="N651" s="737"/>
      <c r="O651" s="737"/>
      <c r="P651" s="740">
        <v>3</v>
      </c>
      <c r="Q651" s="740">
        <v>6226.08</v>
      </c>
      <c r="R651" s="753"/>
      <c r="S651" s="741">
        <v>2075.36</v>
      </c>
    </row>
    <row r="652" spans="1:19" ht="14.4" customHeight="1" x14ac:dyDescent="0.3">
      <c r="A652" s="736" t="s">
        <v>5245</v>
      </c>
      <c r="B652" s="737" t="s">
        <v>5246</v>
      </c>
      <c r="C652" s="737" t="s">
        <v>566</v>
      </c>
      <c r="D652" s="737" t="s">
        <v>3165</v>
      </c>
      <c r="E652" s="737" t="s">
        <v>5247</v>
      </c>
      <c r="F652" s="737" t="s">
        <v>5297</v>
      </c>
      <c r="G652" s="737" t="s">
        <v>1112</v>
      </c>
      <c r="H652" s="740"/>
      <c r="I652" s="740"/>
      <c r="J652" s="737"/>
      <c r="K652" s="737"/>
      <c r="L652" s="740"/>
      <c r="M652" s="740"/>
      <c r="N652" s="737"/>
      <c r="O652" s="737"/>
      <c r="P652" s="740">
        <v>0.1</v>
      </c>
      <c r="Q652" s="740">
        <v>7.8</v>
      </c>
      <c r="R652" s="753"/>
      <c r="S652" s="741">
        <v>78</v>
      </c>
    </row>
    <row r="653" spans="1:19" ht="14.4" customHeight="1" x14ac:dyDescent="0.3">
      <c r="A653" s="736" t="s">
        <v>5245</v>
      </c>
      <c r="B653" s="737" t="s">
        <v>5246</v>
      </c>
      <c r="C653" s="737" t="s">
        <v>566</v>
      </c>
      <c r="D653" s="737" t="s">
        <v>3165</v>
      </c>
      <c r="E653" s="737" t="s">
        <v>5247</v>
      </c>
      <c r="F653" s="737" t="s">
        <v>5300</v>
      </c>
      <c r="G653" s="737" t="s">
        <v>823</v>
      </c>
      <c r="H653" s="740">
        <v>0.8</v>
      </c>
      <c r="I653" s="740">
        <v>135.76</v>
      </c>
      <c r="J653" s="737"/>
      <c r="K653" s="737">
        <v>169.7</v>
      </c>
      <c r="L653" s="740"/>
      <c r="M653" s="740"/>
      <c r="N653" s="737"/>
      <c r="O653" s="737"/>
      <c r="P653" s="740">
        <v>2.4</v>
      </c>
      <c r="Q653" s="740">
        <v>437.16</v>
      </c>
      <c r="R653" s="753"/>
      <c r="S653" s="741">
        <v>182.15</v>
      </c>
    </row>
    <row r="654" spans="1:19" ht="14.4" customHeight="1" x14ac:dyDescent="0.3">
      <c r="A654" s="736" t="s">
        <v>5245</v>
      </c>
      <c r="B654" s="737" t="s">
        <v>5246</v>
      </c>
      <c r="C654" s="737" t="s">
        <v>566</v>
      </c>
      <c r="D654" s="737" t="s">
        <v>3165</v>
      </c>
      <c r="E654" s="737" t="s">
        <v>5247</v>
      </c>
      <c r="F654" s="737" t="s">
        <v>5301</v>
      </c>
      <c r="G654" s="737" t="s">
        <v>835</v>
      </c>
      <c r="H654" s="740">
        <v>4.2</v>
      </c>
      <c r="I654" s="740">
        <v>297.14</v>
      </c>
      <c r="J654" s="737">
        <v>10.499646643109539</v>
      </c>
      <c r="K654" s="737">
        <v>70.74761904761904</v>
      </c>
      <c r="L654" s="740">
        <v>0.4</v>
      </c>
      <c r="M654" s="740">
        <v>28.3</v>
      </c>
      <c r="N654" s="737">
        <v>1</v>
      </c>
      <c r="O654" s="737">
        <v>70.75</v>
      </c>
      <c r="P654" s="740">
        <v>8.61</v>
      </c>
      <c r="Q654" s="740">
        <v>609.15</v>
      </c>
      <c r="R654" s="753">
        <v>21.524734982332156</v>
      </c>
      <c r="S654" s="741">
        <v>70.749128919860624</v>
      </c>
    </row>
    <row r="655" spans="1:19" ht="14.4" customHeight="1" x14ac:dyDescent="0.3">
      <c r="A655" s="736" t="s">
        <v>5245</v>
      </c>
      <c r="B655" s="737" t="s">
        <v>5246</v>
      </c>
      <c r="C655" s="737" t="s">
        <v>566</v>
      </c>
      <c r="D655" s="737" t="s">
        <v>3165</v>
      </c>
      <c r="E655" s="737" t="s">
        <v>5247</v>
      </c>
      <c r="F655" s="737" t="s">
        <v>5308</v>
      </c>
      <c r="G655" s="737" t="s">
        <v>5309</v>
      </c>
      <c r="H655" s="740">
        <v>1.2</v>
      </c>
      <c r="I655" s="740">
        <v>140.76</v>
      </c>
      <c r="J655" s="737"/>
      <c r="K655" s="737">
        <v>117.3</v>
      </c>
      <c r="L655" s="740"/>
      <c r="M655" s="740"/>
      <c r="N655" s="737"/>
      <c r="O655" s="737"/>
      <c r="P655" s="740"/>
      <c r="Q655" s="740"/>
      <c r="R655" s="753"/>
      <c r="S655" s="741"/>
    </row>
    <row r="656" spans="1:19" ht="14.4" customHeight="1" x14ac:dyDescent="0.3">
      <c r="A656" s="736" t="s">
        <v>5245</v>
      </c>
      <c r="B656" s="737" t="s">
        <v>5246</v>
      </c>
      <c r="C656" s="737" t="s">
        <v>566</v>
      </c>
      <c r="D656" s="737" t="s">
        <v>3165</v>
      </c>
      <c r="E656" s="737" t="s">
        <v>5247</v>
      </c>
      <c r="F656" s="737" t="s">
        <v>5310</v>
      </c>
      <c r="G656" s="737" t="s">
        <v>3072</v>
      </c>
      <c r="H656" s="740">
        <v>1.8</v>
      </c>
      <c r="I656" s="740">
        <v>152.72999999999999</v>
      </c>
      <c r="J656" s="737"/>
      <c r="K656" s="737">
        <v>84.85</v>
      </c>
      <c r="L656" s="740"/>
      <c r="M656" s="740"/>
      <c r="N656" s="737"/>
      <c r="O656" s="737"/>
      <c r="P656" s="740">
        <v>0.4</v>
      </c>
      <c r="Q656" s="740">
        <v>35.799999999999997</v>
      </c>
      <c r="R656" s="753"/>
      <c r="S656" s="741">
        <v>89.499999999999986</v>
      </c>
    </row>
    <row r="657" spans="1:19" ht="14.4" customHeight="1" x14ac:dyDescent="0.3">
      <c r="A657" s="736" t="s">
        <v>5245</v>
      </c>
      <c r="B657" s="737" t="s">
        <v>5246</v>
      </c>
      <c r="C657" s="737" t="s">
        <v>566</v>
      </c>
      <c r="D657" s="737" t="s">
        <v>3165</v>
      </c>
      <c r="E657" s="737" t="s">
        <v>5247</v>
      </c>
      <c r="F657" s="737" t="s">
        <v>5314</v>
      </c>
      <c r="G657" s="737" t="s">
        <v>5315</v>
      </c>
      <c r="H657" s="740"/>
      <c r="I657" s="740"/>
      <c r="J657" s="737"/>
      <c r="K657" s="737"/>
      <c r="L657" s="740"/>
      <c r="M657" s="740"/>
      <c r="N657" s="737"/>
      <c r="O657" s="737"/>
      <c r="P657" s="740">
        <v>0.09</v>
      </c>
      <c r="Q657" s="740">
        <v>17.509999999999998</v>
      </c>
      <c r="R657" s="753"/>
      <c r="S657" s="741">
        <v>194.55555555555554</v>
      </c>
    </row>
    <row r="658" spans="1:19" ht="14.4" customHeight="1" x14ac:dyDescent="0.3">
      <c r="A658" s="736" t="s">
        <v>5245</v>
      </c>
      <c r="B658" s="737" t="s">
        <v>5246</v>
      </c>
      <c r="C658" s="737" t="s">
        <v>566</v>
      </c>
      <c r="D658" s="737" t="s">
        <v>3165</v>
      </c>
      <c r="E658" s="737" t="s">
        <v>5247</v>
      </c>
      <c r="F658" s="737" t="s">
        <v>5316</v>
      </c>
      <c r="G658" s="737" t="s">
        <v>5317</v>
      </c>
      <c r="H658" s="740">
        <v>2.73</v>
      </c>
      <c r="I658" s="740">
        <v>19238.05</v>
      </c>
      <c r="J658" s="737"/>
      <c r="K658" s="737">
        <v>7046.9047619047615</v>
      </c>
      <c r="L658" s="740"/>
      <c r="M658" s="740"/>
      <c r="N658" s="737"/>
      <c r="O658" s="737"/>
      <c r="P658" s="740">
        <v>7.3800000000000008</v>
      </c>
      <c r="Q658" s="740">
        <v>17364.34</v>
      </c>
      <c r="R658" s="753"/>
      <c r="S658" s="741">
        <v>2352.8915989159891</v>
      </c>
    </row>
    <row r="659" spans="1:19" ht="14.4" customHeight="1" x14ac:dyDescent="0.3">
      <c r="A659" s="736" t="s">
        <v>5245</v>
      </c>
      <c r="B659" s="737" t="s">
        <v>5246</v>
      </c>
      <c r="C659" s="737" t="s">
        <v>566</v>
      </c>
      <c r="D659" s="737" t="s">
        <v>3165</v>
      </c>
      <c r="E659" s="737" t="s">
        <v>5247</v>
      </c>
      <c r="F659" s="737" t="s">
        <v>5318</v>
      </c>
      <c r="G659" s="737" t="s">
        <v>2912</v>
      </c>
      <c r="H659" s="740">
        <v>1.8</v>
      </c>
      <c r="I659" s="740">
        <v>4148.25</v>
      </c>
      <c r="J659" s="737">
        <v>10.000120534207609</v>
      </c>
      <c r="K659" s="737">
        <v>2304.5833333333335</v>
      </c>
      <c r="L659" s="740">
        <v>0.18</v>
      </c>
      <c r="M659" s="740">
        <v>414.82</v>
      </c>
      <c r="N659" s="737">
        <v>1</v>
      </c>
      <c r="O659" s="737">
        <v>2304.5555555555557</v>
      </c>
      <c r="P659" s="740"/>
      <c r="Q659" s="740"/>
      <c r="R659" s="753"/>
      <c r="S659" s="741"/>
    </row>
    <row r="660" spans="1:19" ht="14.4" customHeight="1" x14ac:dyDescent="0.3">
      <c r="A660" s="736" t="s">
        <v>5245</v>
      </c>
      <c r="B660" s="737" t="s">
        <v>5246</v>
      </c>
      <c r="C660" s="737" t="s">
        <v>566</v>
      </c>
      <c r="D660" s="737" t="s">
        <v>3165</v>
      </c>
      <c r="E660" s="737" t="s">
        <v>5247</v>
      </c>
      <c r="F660" s="737" t="s">
        <v>5319</v>
      </c>
      <c r="G660" s="737" t="s">
        <v>5320</v>
      </c>
      <c r="H660" s="740">
        <v>2</v>
      </c>
      <c r="I660" s="740">
        <v>1322.4</v>
      </c>
      <c r="J660" s="737"/>
      <c r="K660" s="737">
        <v>661.2</v>
      </c>
      <c r="L660" s="740"/>
      <c r="M660" s="740"/>
      <c r="N660" s="737"/>
      <c r="O660" s="737"/>
      <c r="P660" s="740">
        <v>0.73</v>
      </c>
      <c r="Q660" s="740">
        <v>363.37</v>
      </c>
      <c r="R660" s="753"/>
      <c r="S660" s="741">
        <v>497.76712328767127</v>
      </c>
    </row>
    <row r="661" spans="1:19" ht="14.4" customHeight="1" x14ac:dyDescent="0.3">
      <c r="A661" s="736" t="s">
        <v>5245</v>
      </c>
      <c r="B661" s="737" t="s">
        <v>5246</v>
      </c>
      <c r="C661" s="737" t="s">
        <v>566</v>
      </c>
      <c r="D661" s="737" t="s">
        <v>3165</v>
      </c>
      <c r="E661" s="737" t="s">
        <v>5247</v>
      </c>
      <c r="F661" s="737" t="s">
        <v>5321</v>
      </c>
      <c r="G661" s="737" t="s">
        <v>5320</v>
      </c>
      <c r="H661" s="740">
        <v>2.52</v>
      </c>
      <c r="I661" s="740">
        <v>555.39</v>
      </c>
      <c r="J661" s="737"/>
      <c r="K661" s="737">
        <v>220.39285714285714</v>
      </c>
      <c r="L661" s="740"/>
      <c r="M661" s="740"/>
      <c r="N661" s="737"/>
      <c r="O661" s="737"/>
      <c r="P661" s="740">
        <v>2.7</v>
      </c>
      <c r="Q661" s="740">
        <v>447.98</v>
      </c>
      <c r="R661" s="753"/>
      <c r="S661" s="741">
        <v>165.91851851851851</v>
      </c>
    </row>
    <row r="662" spans="1:19" ht="14.4" customHeight="1" x14ac:dyDescent="0.3">
      <c r="A662" s="736" t="s">
        <v>5245</v>
      </c>
      <c r="B662" s="737" t="s">
        <v>5246</v>
      </c>
      <c r="C662" s="737" t="s">
        <v>566</v>
      </c>
      <c r="D662" s="737" t="s">
        <v>3165</v>
      </c>
      <c r="E662" s="737" t="s">
        <v>5247</v>
      </c>
      <c r="F662" s="737" t="s">
        <v>5322</v>
      </c>
      <c r="G662" s="737" t="s">
        <v>5323</v>
      </c>
      <c r="H662" s="740"/>
      <c r="I662" s="740"/>
      <c r="J662" s="737"/>
      <c r="K662" s="737"/>
      <c r="L662" s="740"/>
      <c r="M662" s="740"/>
      <c r="N662" s="737"/>
      <c r="O662" s="737"/>
      <c r="P662" s="740">
        <v>1</v>
      </c>
      <c r="Q662" s="740">
        <v>6187.91</v>
      </c>
      <c r="R662" s="753"/>
      <c r="S662" s="741">
        <v>6187.91</v>
      </c>
    </row>
    <row r="663" spans="1:19" ht="14.4" customHeight="1" x14ac:dyDescent="0.3">
      <c r="A663" s="736" t="s">
        <v>5245</v>
      </c>
      <c r="B663" s="737" t="s">
        <v>5246</v>
      </c>
      <c r="C663" s="737" t="s">
        <v>566</v>
      </c>
      <c r="D663" s="737" t="s">
        <v>3165</v>
      </c>
      <c r="E663" s="737" t="s">
        <v>5247</v>
      </c>
      <c r="F663" s="737" t="s">
        <v>5324</v>
      </c>
      <c r="G663" s="737" t="s">
        <v>5325</v>
      </c>
      <c r="H663" s="740">
        <v>1.81</v>
      </c>
      <c r="I663" s="740">
        <v>1984.0700000000002</v>
      </c>
      <c r="J663" s="737"/>
      <c r="K663" s="737">
        <v>1096.1712707182321</v>
      </c>
      <c r="L663" s="740"/>
      <c r="M663" s="740"/>
      <c r="N663" s="737"/>
      <c r="O663" s="737"/>
      <c r="P663" s="740"/>
      <c r="Q663" s="740"/>
      <c r="R663" s="753"/>
      <c r="S663" s="741"/>
    </row>
    <row r="664" spans="1:19" ht="14.4" customHeight="1" x14ac:dyDescent="0.3">
      <c r="A664" s="736" t="s">
        <v>5245</v>
      </c>
      <c r="B664" s="737" t="s">
        <v>5246</v>
      </c>
      <c r="C664" s="737" t="s">
        <v>566</v>
      </c>
      <c r="D664" s="737" t="s">
        <v>3165</v>
      </c>
      <c r="E664" s="737" t="s">
        <v>5247</v>
      </c>
      <c r="F664" s="737" t="s">
        <v>5326</v>
      </c>
      <c r="G664" s="737" t="s">
        <v>5325</v>
      </c>
      <c r="H664" s="740">
        <v>11.13</v>
      </c>
      <c r="I664" s="740">
        <v>48802.03</v>
      </c>
      <c r="J664" s="737"/>
      <c r="K664" s="737">
        <v>4384.7286612758307</v>
      </c>
      <c r="L664" s="740"/>
      <c r="M664" s="740"/>
      <c r="N664" s="737"/>
      <c r="O664" s="737"/>
      <c r="P664" s="740"/>
      <c r="Q664" s="740"/>
      <c r="R664" s="753"/>
      <c r="S664" s="741"/>
    </row>
    <row r="665" spans="1:19" ht="14.4" customHeight="1" x14ac:dyDescent="0.3">
      <c r="A665" s="736" t="s">
        <v>5245</v>
      </c>
      <c r="B665" s="737" t="s">
        <v>5246</v>
      </c>
      <c r="C665" s="737" t="s">
        <v>566</v>
      </c>
      <c r="D665" s="737" t="s">
        <v>3165</v>
      </c>
      <c r="E665" s="737" t="s">
        <v>5247</v>
      </c>
      <c r="F665" s="737" t="s">
        <v>5327</v>
      </c>
      <c r="G665" s="737" t="s">
        <v>5328</v>
      </c>
      <c r="H665" s="740"/>
      <c r="I665" s="740"/>
      <c r="J665" s="737"/>
      <c r="K665" s="737"/>
      <c r="L665" s="740"/>
      <c r="M665" s="740"/>
      <c r="N665" s="737"/>
      <c r="O665" s="737"/>
      <c r="P665" s="740">
        <v>4.3499999999999996</v>
      </c>
      <c r="Q665" s="740">
        <v>3113.17</v>
      </c>
      <c r="R665" s="753"/>
      <c r="S665" s="741">
        <v>715.67126436781621</v>
      </c>
    </row>
    <row r="666" spans="1:19" ht="14.4" customHeight="1" x14ac:dyDescent="0.3">
      <c r="A666" s="736" t="s">
        <v>5245</v>
      </c>
      <c r="B666" s="737" t="s">
        <v>5246</v>
      </c>
      <c r="C666" s="737" t="s">
        <v>566</v>
      </c>
      <c r="D666" s="737" t="s">
        <v>3165</v>
      </c>
      <c r="E666" s="737" t="s">
        <v>5247</v>
      </c>
      <c r="F666" s="737" t="s">
        <v>5329</v>
      </c>
      <c r="G666" s="737" t="s">
        <v>5328</v>
      </c>
      <c r="H666" s="740"/>
      <c r="I666" s="740"/>
      <c r="J666" s="737"/>
      <c r="K666" s="737"/>
      <c r="L666" s="740"/>
      <c r="M666" s="740"/>
      <c r="N666" s="737"/>
      <c r="O666" s="737"/>
      <c r="P666" s="740">
        <v>28.700000000000003</v>
      </c>
      <c r="Q666" s="740">
        <v>41079.86</v>
      </c>
      <c r="R666" s="753"/>
      <c r="S666" s="741">
        <v>1431.354006968641</v>
      </c>
    </row>
    <row r="667" spans="1:19" ht="14.4" customHeight="1" x14ac:dyDescent="0.3">
      <c r="A667" s="736" t="s">
        <v>5245</v>
      </c>
      <c r="B667" s="737" t="s">
        <v>5246</v>
      </c>
      <c r="C667" s="737" t="s">
        <v>566</v>
      </c>
      <c r="D667" s="737" t="s">
        <v>3165</v>
      </c>
      <c r="E667" s="737" t="s">
        <v>5247</v>
      </c>
      <c r="F667" s="737" t="s">
        <v>5334</v>
      </c>
      <c r="G667" s="737" t="s">
        <v>5335</v>
      </c>
      <c r="H667" s="740">
        <v>2</v>
      </c>
      <c r="I667" s="740">
        <v>11077.6</v>
      </c>
      <c r="J667" s="737"/>
      <c r="K667" s="737">
        <v>5538.8</v>
      </c>
      <c r="L667" s="740"/>
      <c r="M667" s="740"/>
      <c r="N667" s="737"/>
      <c r="O667" s="737"/>
      <c r="P667" s="740"/>
      <c r="Q667" s="740"/>
      <c r="R667" s="753"/>
      <c r="S667" s="741"/>
    </row>
    <row r="668" spans="1:19" ht="14.4" customHeight="1" x14ac:dyDescent="0.3">
      <c r="A668" s="736" t="s">
        <v>5245</v>
      </c>
      <c r="B668" s="737" t="s">
        <v>5246</v>
      </c>
      <c r="C668" s="737" t="s">
        <v>566</v>
      </c>
      <c r="D668" s="737" t="s">
        <v>3165</v>
      </c>
      <c r="E668" s="737" t="s">
        <v>5247</v>
      </c>
      <c r="F668" s="737" t="s">
        <v>5336</v>
      </c>
      <c r="G668" s="737" t="s">
        <v>5335</v>
      </c>
      <c r="H668" s="740">
        <v>2</v>
      </c>
      <c r="I668" s="740">
        <v>50611.48</v>
      </c>
      <c r="J668" s="737"/>
      <c r="K668" s="737">
        <v>25305.74</v>
      </c>
      <c r="L668" s="740"/>
      <c r="M668" s="740"/>
      <c r="N668" s="737"/>
      <c r="O668" s="737"/>
      <c r="P668" s="740"/>
      <c r="Q668" s="740"/>
      <c r="R668" s="753"/>
      <c r="S668" s="741"/>
    </row>
    <row r="669" spans="1:19" ht="14.4" customHeight="1" x14ac:dyDescent="0.3">
      <c r="A669" s="736" t="s">
        <v>5245</v>
      </c>
      <c r="B669" s="737" t="s">
        <v>5246</v>
      </c>
      <c r="C669" s="737" t="s">
        <v>566</v>
      </c>
      <c r="D669" s="737" t="s">
        <v>3165</v>
      </c>
      <c r="E669" s="737" t="s">
        <v>5247</v>
      </c>
      <c r="F669" s="737" t="s">
        <v>5339</v>
      </c>
      <c r="G669" s="737" t="s">
        <v>5340</v>
      </c>
      <c r="H669" s="740">
        <v>7.59</v>
      </c>
      <c r="I669" s="740">
        <v>5388.5199999999995</v>
      </c>
      <c r="J669" s="737"/>
      <c r="K669" s="737">
        <v>709.94993412384713</v>
      </c>
      <c r="L669" s="740"/>
      <c r="M669" s="740"/>
      <c r="N669" s="737"/>
      <c r="O669" s="737"/>
      <c r="P669" s="740">
        <v>6.25</v>
      </c>
      <c r="Q669" s="740">
        <v>1648.6</v>
      </c>
      <c r="R669" s="753"/>
      <c r="S669" s="741">
        <v>263.77600000000001</v>
      </c>
    </row>
    <row r="670" spans="1:19" ht="14.4" customHeight="1" x14ac:dyDescent="0.3">
      <c r="A670" s="736" t="s">
        <v>5245</v>
      </c>
      <c r="B670" s="737" t="s">
        <v>5246</v>
      </c>
      <c r="C670" s="737" t="s">
        <v>566</v>
      </c>
      <c r="D670" s="737" t="s">
        <v>3165</v>
      </c>
      <c r="E670" s="737" t="s">
        <v>5247</v>
      </c>
      <c r="F670" s="737" t="s">
        <v>5354</v>
      </c>
      <c r="G670" s="737" t="s">
        <v>3108</v>
      </c>
      <c r="H670" s="740">
        <v>2</v>
      </c>
      <c r="I670" s="740">
        <v>36158.400000000001</v>
      </c>
      <c r="J670" s="737"/>
      <c r="K670" s="737">
        <v>18079.2</v>
      </c>
      <c r="L670" s="740"/>
      <c r="M670" s="740"/>
      <c r="N670" s="737"/>
      <c r="O670" s="737"/>
      <c r="P670" s="740"/>
      <c r="Q670" s="740"/>
      <c r="R670" s="753"/>
      <c r="S670" s="741"/>
    </row>
    <row r="671" spans="1:19" ht="14.4" customHeight="1" x14ac:dyDescent="0.3">
      <c r="A671" s="736" t="s">
        <v>5245</v>
      </c>
      <c r="B671" s="737" t="s">
        <v>5246</v>
      </c>
      <c r="C671" s="737" t="s">
        <v>566</v>
      </c>
      <c r="D671" s="737" t="s">
        <v>3165</v>
      </c>
      <c r="E671" s="737" t="s">
        <v>5247</v>
      </c>
      <c r="F671" s="737" t="s">
        <v>5355</v>
      </c>
      <c r="G671" s="737" t="s">
        <v>3108</v>
      </c>
      <c r="H671" s="740">
        <v>4</v>
      </c>
      <c r="I671" s="740">
        <v>287089.52</v>
      </c>
      <c r="J671" s="737"/>
      <c r="K671" s="737">
        <v>71772.38</v>
      </c>
      <c r="L671" s="740"/>
      <c r="M671" s="740"/>
      <c r="N671" s="737"/>
      <c r="O671" s="737"/>
      <c r="P671" s="740"/>
      <c r="Q671" s="740"/>
      <c r="R671" s="753"/>
      <c r="S671" s="741"/>
    </row>
    <row r="672" spans="1:19" ht="14.4" customHeight="1" x14ac:dyDescent="0.3">
      <c r="A672" s="736" t="s">
        <v>5245</v>
      </c>
      <c r="B672" s="737" t="s">
        <v>5246</v>
      </c>
      <c r="C672" s="737" t="s">
        <v>566</v>
      </c>
      <c r="D672" s="737" t="s">
        <v>3165</v>
      </c>
      <c r="E672" s="737" t="s">
        <v>5247</v>
      </c>
      <c r="F672" s="737" t="s">
        <v>5356</v>
      </c>
      <c r="G672" s="737" t="s">
        <v>5357</v>
      </c>
      <c r="H672" s="740">
        <v>2</v>
      </c>
      <c r="I672" s="740">
        <v>13423.24</v>
      </c>
      <c r="J672" s="737"/>
      <c r="K672" s="737">
        <v>6711.62</v>
      </c>
      <c r="L672" s="740"/>
      <c r="M672" s="740"/>
      <c r="N672" s="737"/>
      <c r="O672" s="737"/>
      <c r="P672" s="740">
        <v>4</v>
      </c>
      <c r="Q672" s="740">
        <v>26846.48</v>
      </c>
      <c r="R672" s="753"/>
      <c r="S672" s="741">
        <v>6711.62</v>
      </c>
    </row>
    <row r="673" spans="1:19" ht="14.4" customHeight="1" x14ac:dyDescent="0.3">
      <c r="A673" s="736" t="s">
        <v>5245</v>
      </c>
      <c r="B673" s="737" t="s">
        <v>5246</v>
      </c>
      <c r="C673" s="737" t="s">
        <v>566</v>
      </c>
      <c r="D673" s="737" t="s">
        <v>3165</v>
      </c>
      <c r="E673" s="737" t="s">
        <v>5247</v>
      </c>
      <c r="F673" s="737" t="s">
        <v>5358</v>
      </c>
      <c r="G673" s="737" t="s">
        <v>5340</v>
      </c>
      <c r="H673" s="740">
        <v>2.0499999999999998</v>
      </c>
      <c r="I673" s="740">
        <v>14554.2</v>
      </c>
      <c r="J673" s="737"/>
      <c r="K673" s="737">
        <v>7099.6097560975622</v>
      </c>
      <c r="L673" s="740"/>
      <c r="M673" s="740"/>
      <c r="N673" s="737"/>
      <c r="O673" s="737"/>
      <c r="P673" s="740">
        <v>12.99</v>
      </c>
      <c r="Q673" s="740">
        <v>34265.509999999995</v>
      </c>
      <c r="R673" s="753"/>
      <c r="S673" s="741">
        <v>2637.8375673595069</v>
      </c>
    </row>
    <row r="674" spans="1:19" ht="14.4" customHeight="1" x14ac:dyDescent="0.3">
      <c r="A674" s="736" t="s">
        <v>5245</v>
      </c>
      <c r="B674" s="737" t="s">
        <v>5246</v>
      </c>
      <c r="C674" s="737" t="s">
        <v>566</v>
      </c>
      <c r="D674" s="737" t="s">
        <v>3165</v>
      </c>
      <c r="E674" s="737" t="s">
        <v>5247</v>
      </c>
      <c r="F674" s="737" t="s">
        <v>5359</v>
      </c>
      <c r="G674" s="737" t="s">
        <v>5340</v>
      </c>
      <c r="H674" s="740">
        <v>2</v>
      </c>
      <c r="I674" s="740">
        <v>7099.62</v>
      </c>
      <c r="J674" s="737"/>
      <c r="K674" s="737">
        <v>3549.81</v>
      </c>
      <c r="L674" s="740"/>
      <c r="M674" s="740"/>
      <c r="N674" s="737"/>
      <c r="O674" s="737"/>
      <c r="P674" s="740">
        <v>4.3099999999999996</v>
      </c>
      <c r="Q674" s="740">
        <v>5684.49</v>
      </c>
      <c r="R674" s="753"/>
      <c r="S674" s="741">
        <v>1318.907192575406</v>
      </c>
    </row>
    <row r="675" spans="1:19" ht="14.4" customHeight="1" x14ac:dyDescent="0.3">
      <c r="A675" s="736" t="s">
        <v>5245</v>
      </c>
      <c r="B675" s="737" t="s">
        <v>5246</v>
      </c>
      <c r="C675" s="737" t="s">
        <v>566</v>
      </c>
      <c r="D675" s="737" t="s">
        <v>3165</v>
      </c>
      <c r="E675" s="737" t="s">
        <v>5247</v>
      </c>
      <c r="F675" s="737" t="s">
        <v>5360</v>
      </c>
      <c r="G675" s="737" t="s">
        <v>2211</v>
      </c>
      <c r="H675" s="740">
        <v>2</v>
      </c>
      <c r="I675" s="740">
        <v>1106</v>
      </c>
      <c r="J675" s="737"/>
      <c r="K675" s="737">
        <v>553</v>
      </c>
      <c r="L675" s="740"/>
      <c r="M675" s="740"/>
      <c r="N675" s="737"/>
      <c r="O675" s="737"/>
      <c r="P675" s="740">
        <v>8</v>
      </c>
      <c r="Q675" s="740">
        <v>6314.32</v>
      </c>
      <c r="R675" s="753"/>
      <c r="S675" s="741">
        <v>789.29</v>
      </c>
    </row>
    <row r="676" spans="1:19" ht="14.4" customHeight="1" x14ac:dyDescent="0.3">
      <c r="A676" s="736" t="s">
        <v>5245</v>
      </c>
      <c r="B676" s="737" t="s">
        <v>5246</v>
      </c>
      <c r="C676" s="737" t="s">
        <v>566</v>
      </c>
      <c r="D676" s="737" t="s">
        <v>3165</v>
      </c>
      <c r="E676" s="737" t="s">
        <v>5247</v>
      </c>
      <c r="F676" s="737" t="s">
        <v>5362</v>
      </c>
      <c r="G676" s="737" t="s">
        <v>2919</v>
      </c>
      <c r="H676" s="740"/>
      <c r="I676" s="740"/>
      <c r="J676" s="737"/>
      <c r="K676" s="737"/>
      <c r="L676" s="740"/>
      <c r="M676" s="740"/>
      <c r="N676" s="737"/>
      <c r="O676" s="737"/>
      <c r="P676" s="740">
        <v>0.60000000000000009</v>
      </c>
      <c r="Q676" s="740">
        <v>4038.87</v>
      </c>
      <c r="R676" s="753"/>
      <c r="S676" s="741">
        <v>6731.4499999999989</v>
      </c>
    </row>
    <row r="677" spans="1:19" ht="14.4" customHeight="1" x14ac:dyDescent="0.3">
      <c r="A677" s="736" t="s">
        <v>5245</v>
      </c>
      <c r="B677" s="737" t="s">
        <v>5246</v>
      </c>
      <c r="C677" s="737" t="s">
        <v>566</v>
      </c>
      <c r="D677" s="737" t="s">
        <v>3165</v>
      </c>
      <c r="E677" s="737" t="s">
        <v>5247</v>
      </c>
      <c r="F677" s="737" t="s">
        <v>1184</v>
      </c>
      <c r="G677" s="737" t="s">
        <v>5364</v>
      </c>
      <c r="H677" s="740">
        <v>2</v>
      </c>
      <c r="I677" s="740">
        <v>186024</v>
      </c>
      <c r="J677" s="737"/>
      <c r="K677" s="737">
        <v>93012</v>
      </c>
      <c r="L677" s="740"/>
      <c r="M677" s="740"/>
      <c r="N677" s="737"/>
      <c r="O677" s="737"/>
      <c r="P677" s="740"/>
      <c r="Q677" s="740"/>
      <c r="R677" s="753"/>
      <c r="S677" s="741"/>
    </row>
    <row r="678" spans="1:19" ht="14.4" customHeight="1" x14ac:dyDescent="0.3">
      <c r="A678" s="736" t="s">
        <v>5245</v>
      </c>
      <c r="B678" s="737" t="s">
        <v>5246</v>
      </c>
      <c r="C678" s="737" t="s">
        <v>566</v>
      </c>
      <c r="D678" s="737" t="s">
        <v>3165</v>
      </c>
      <c r="E678" s="737" t="s">
        <v>5247</v>
      </c>
      <c r="F678" s="737" t="s">
        <v>5367</v>
      </c>
      <c r="G678" s="737" t="s">
        <v>5368</v>
      </c>
      <c r="H678" s="740"/>
      <c r="I678" s="740"/>
      <c r="J678" s="737"/>
      <c r="K678" s="737"/>
      <c r="L678" s="740">
        <v>2</v>
      </c>
      <c r="M678" s="740">
        <v>7599.76</v>
      </c>
      <c r="N678" s="737">
        <v>1</v>
      </c>
      <c r="O678" s="737">
        <v>3799.88</v>
      </c>
      <c r="P678" s="740">
        <v>8</v>
      </c>
      <c r="Q678" s="740">
        <v>30399.040000000001</v>
      </c>
      <c r="R678" s="753">
        <v>4</v>
      </c>
      <c r="S678" s="741">
        <v>3799.88</v>
      </c>
    </row>
    <row r="679" spans="1:19" ht="14.4" customHeight="1" x14ac:dyDescent="0.3">
      <c r="A679" s="736" t="s">
        <v>5245</v>
      </c>
      <c r="B679" s="737" t="s">
        <v>5246</v>
      </c>
      <c r="C679" s="737" t="s">
        <v>566</v>
      </c>
      <c r="D679" s="737" t="s">
        <v>3165</v>
      </c>
      <c r="E679" s="737" t="s">
        <v>5247</v>
      </c>
      <c r="F679" s="737" t="s">
        <v>5370</v>
      </c>
      <c r="G679" s="737" t="s">
        <v>5371</v>
      </c>
      <c r="H679" s="740">
        <v>7</v>
      </c>
      <c r="I679" s="740">
        <v>552492.78</v>
      </c>
      <c r="J679" s="737"/>
      <c r="K679" s="737">
        <v>78927.540000000008</v>
      </c>
      <c r="L679" s="740"/>
      <c r="M679" s="740"/>
      <c r="N679" s="737"/>
      <c r="O679" s="737"/>
      <c r="P679" s="740">
        <v>8</v>
      </c>
      <c r="Q679" s="740">
        <v>372800</v>
      </c>
      <c r="R679" s="753"/>
      <c r="S679" s="741">
        <v>46600</v>
      </c>
    </row>
    <row r="680" spans="1:19" ht="14.4" customHeight="1" x14ac:dyDescent="0.3">
      <c r="A680" s="736" t="s">
        <v>5245</v>
      </c>
      <c r="B680" s="737" t="s">
        <v>5246</v>
      </c>
      <c r="C680" s="737" t="s">
        <v>566</v>
      </c>
      <c r="D680" s="737" t="s">
        <v>3165</v>
      </c>
      <c r="E680" s="737" t="s">
        <v>5247</v>
      </c>
      <c r="F680" s="737" t="s">
        <v>5375</v>
      </c>
      <c r="G680" s="737" t="s">
        <v>3112</v>
      </c>
      <c r="H680" s="740">
        <v>3</v>
      </c>
      <c r="I680" s="740">
        <v>240743.69999999998</v>
      </c>
      <c r="J680" s="737"/>
      <c r="K680" s="737">
        <v>80247.899999999994</v>
      </c>
      <c r="L680" s="740"/>
      <c r="M680" s="740"/>
      <c r="N680" s="737"/>
      <c r="O680" s="737"/>
      <c r="P680" s="740"/>
      <c r="Q680" s="740"/>
      <c r="R680" s="753"/>
      <c r="S680" s="741"/>
    </row>
    <row r="681" spans="1:19" ht="14.4" customHeight="1" x14ac:dyDescent="0.3">
      <c r="A681" s="736" t="s">
        <v>5245</v>
      </c>
      <c r="B681" s="737" t="s">
        <v>5246</v>
      </c>
      <c r="C681" s="737" t="s">
        <v>566</v>
      </c>
      <c r="D681" s="737" t="s">
        <v>3165</v>
      </c>
      <c r="E681" s="737" t="s">
        <v>5247</v>
      </c>
      <c r="F681" s="737" t="s">
        <v>5376</v>
      </c>
      <c r="G681" s="737" t="s">
        <v>5377</v>
      </c>
      <c r="H681" s="740"/>
      <c r="I681" s="740"/>
      <c r="J681" s="737"/>
      <c r="K681" s="737"/>
      <c r="L681" s="740">
        <v>1</v>
      </c>
      <c r="M681" s="740">
        <v>89502.83</v>
      </c>
      <c r="N681" s="737">
        <v>1</v>
      </c>
      <c r="O681" s="737">
        <v>89502.83</v>
      </c>
      <c r="P681" s="740"/>
      <c r="Q681" s="740"/>
      <c r="R681" s="753"/>
      <c r="S681" s="741"/>
    </row>
    <row r="682" spans="1:19" ht="14.4" customHeight="1" x14ac:dyDescent="0.3">
      <c r="A682" s="736" t="s">
        <v>5245</v>
      </c>
      <c r="B682" s="737" t="s">
        <v>5246</v>
      </c>
      <c r="C682" s="737" t="s">
        <v>566</v>
      </c>
      <c r="D682" s="737" t="s">
        <v>3165</v>
      </c>
      <c r="E682" s="737" t="s">
        <v>5247</v>
      </c>
      <c r="F682" s="737" t="s">
        <v>5378</v>
      </c>
      <c r="G682" s="737" t="s">
        <v>5379</v>
      </c>
      <c r="H682" s="740">
        <v>3.17</v>
      </c>
      <c r="I682" s="740">
        <v>4440.33</v>
      </c>
      <c r="J682" s="737"/>
      <c r="K682" s="737">
        <v>1400.7350157728706</v>
      </c>
      <c r="L682" s="740"/>
      <c r="M682" s="740"/>
      <c r="N682" s="737"/>
      <c r="O682" s="737"/>
      <c r="P682" s="740">
        <v>2.76</v>
      </c>
      <c r="Q682" s="740">
        <v>2992.08</v>
      </c>
      <c r="R682" s="753"/>
      <c r="S682" s="741">
        <v>1084.0869565217392</v>
      </c>
    </row>
    <row r="683" spans="1:19" ht="14.4" customHeight="1" x14ac:dyDescent="0.3">
      <c r="A683" s="736" t="s">
        <v>5245</v>
      </c>
      <c r="B683" s="737" t="s">
        <v>5246</v>
      </c>
      <c r="C683" s="737" t="s">
        <v>566</v>
      </c>
      <c r="D683" s="737" t="s">
        <v>3165</v>
      </c>
      <c r="E683" s="737" t="s">
        <v>5247</v>
      </c>
      <c r="F683" s="737" t="s">
        <v>5380</v>
      </c>
      <c r="G683" s="737" t="s">
        <v>5379</v>
      </c>
      <c r="H683" s="740">
        <v>6.53</v>
      </c>
      <c r="I683" s="740">
        <v>3048.98</v>
      </c>
      <c r="J683" s="737"/>
      <c r="K683" s="737">
        <v>466.91883614088817</v>
      </c>
      <c r="L683" s="740"/>
      <c r="M683" s="740"/>
      <c r="N683" s="737"/>
      <c r="O683" s="737"/>
      <c r="P683" s="740">
        <v>9.7799999999999994</v>
      </c>
      <c r="Q683" s="740">
        <v>3534.1499999999996</v>
      </c>
      <c r="R683" s="753"/>
      <c r="S683" s="741">
        <v>361.36503067484659</v>
      </c>
    </row>
    <row r="684" spans="1:19" ht="14.4" customHeight="1" x14ac:dyDescent="0.3">
      <c r="A684" s="736" t="s">
        <v>5245</v>
      </c>
      <c r="B684" s="737" t="s">
        <v>5246</v>
      </c>
      <c r="C684" s="737" t="s">
        <v>566</v>
      </c>
      <c r="D684" s="737" t="s">
        <v>3165</v>
      </c>
      <c r="E684" s="737" t="s">
        <v>5247</v>
      </c>
      <c r="F684" s="737" t="s">
        <v>5381</v>
      </c>
      <c r="G684" s="737" t="s">
        <v>5379</v>
      </c>
      <c r="H684" s="740">
        <v>6.36</v>
      </c>
      <c r="I684" s="740">
        <v>1003.3299999999999</v>
      </c>
      <c r="J684" s="737"/>
      <c r="K684" s="737">
        <v>157.75628930817609</v>
      </c>
      <c r="L684" s="740"/>
      <c r="M684" s="740"/>
      <c r="N684" s="737"/>
      <c r="O684" s="737"/>
      <c r="P684" s="740">
        <v>2</v>
      </c>
      <c r="Q684" s="740">
        <v>240.9</v>
      </c>
      <c r="R684" s="753"/>
      <c r="S684" s="741">
        <v>120.45</v>
      </c>
    </row>
    <row r="685" spans="1:19" ht="14.4" customHeight="1" x14ac:dyDescent="0.3">
      <c r="A685" s="736" t="s">
        <v>5245</v>
      </c>
      <c r="B685" s="737" t="s">
        <v>5246</v>
      </c>
      <c r="C685" s="737" t="s">
        <v>566</v>
      </c>
      <c r="D685" s="737" t="s">
        <v>3165</v>
      </c>
      <c r="E685" s="737" t="s">
        <v>5247</v>
      </c>
      <c r="F685" s="737" t="s">
        <v>5384</v>
      </c>
      <c r="G685" s="737" t="s">
        <v>5379</v>
      </c>
      <c r="H685" s="740"/>
      <c r="I685" s="740"/>
      <c r="J685" s="737"/>
      <c r="K685" s="737"/>
      <c r="L685" s="740"/>
      <c r="M685" s="740"/>
      <c r="N685" s="737"/>
      <c r="O685" s="737"/>
      <c r="P685" s="740">
        <v>1</v>
      </c>
      <c r="Q685" s="740">
        <v>1445.47</v>
      </c>
      <c r="R685" s="753"/>
      <c r="S685" s="741">
        <v>1445.47</v>
      </c>
    </row>
    <row r="686" spans="1:19" ht="14.4" customHeight="1" x14ac:dyDescent="0.3">
      <c r="A686" s="736" t="s">
        <v>5245</v>
      </c>
      <c r="B686" s="737" t="s">
        <v>5246</v>
      </c>
      <c r="C686" s="737" t="s">
        <v>566</v>
      </c>
      <c r="D686" s="737" t="s">
        <v>3165</v>
      </c>
      <c r="E686" s="737" t="s">
        <v>5247</v>
      </c>
      <c r="F686" s="737" t="s">
        <v>5387</v>
      </c>
      <c r="G686" s="737" t="s">
        <v>2628</v>
      </c>
      <c r="H686" s="740">
        <v>3</v>
      </c>
      <c r="I686" s="740">
        <v>29898.12</v>
      </c>
      <c r="J686" s="737"/>
      <c r="K686" s="737">
        <v>9966.0399999999991</v>
      </c>
      <c r="L686" s="740"/>
      <c r="M686" s="740"/>
      <c r="N686" s="737"/>
      <c r="O686" s="737"/>
      <c r="P686" s="740"/>
      <c r="Q686" s="740"/>
      <c r="R686" s="753"/>
      <c r="S686" s="741"/>
    </row>
    <row r="687" spans="1:19" ht="14.4" customHeight="1" x14ac:dyDescent="0.3">
      <c r="A687" s="736" t="s">
        <v>5245</v>
      </c>
      <c r="B687" s="737" t="s">
        <v>5246</v>
      </c>
      <c r="C687" s="737" t="s">
        <v>566</v>
      </c>
      <c r="D687" s="737" t="s">
        <v>3165</v>
      </c>
      <c r="E687" s="737" t="s">
        <v>5247</v>
      </c>
      <c r="F687" s="737" t="s">
        <v>5388</v>
      </c>
      <c r="G687" s="737" t="s">
        <v>5317</v>
      </c>
      <c r="H687" s="740">
        <v>1.75</v>
      </c>
      <c r="I687" s="740">
        <v>4110.6899999999996</v>
      </c>
      <c r="J687" s="737"/>
      <c r="K687" s="737">
        <v>2348.9657142857141</v>
      </c>
      <c r="L687" s="740"/>
      <c r="M687" s="740"/>
      <c r="N687" s="737"/>
      <c r="O687" s="737"/>
      <c r="P687" s="740">
        <v>2.91</v>
      </c>
      <c r="Q687" s="740">
        <v>2282.29</v>
      </c>
      <c r="R687" s="753"/>
      <c r="S687" s="741">
        <v>784.29209621993118</v>
      </c>
    </row>
    <row r="688" spans="1:19" ht="14.4" customHeight="1" x14ac:dyDescent="0.3">
      <c r="A688" s="736" t="s">
        <v>5245</v>
      </c>
      <c r="B688" s="737" t="s">
        <v>5246</v>
      </c>
      <c r="C688" s="737" t="s">
        <v>566</v>
      </c>
      <c r="D688" s="737" t="s">
        <v>3165</v>
      </c>
      <c r="E688" s="737" t="s">
        <v>5247</v>
      </c>
      <c r="F688" s="737" t="s">
        <v>5392</v>
      </c>
      <c r="G688" s="737" t="s">
        <v>2912</v>
      </c>
      <c r="H688" s="740">
        <v>2.62</v>
      </c>
      <c r="I688" s="740">
        <v>805.05000000000007</v>
      </c>
      <c r="J688" s="737"/>
      <c r="K688" s="737">
        <v>307.2709923664122</v>
      </c>
      <c r="L688" s="740"/>
      <c r="M688" s="740"/>
      <c r="N688" s="737"/>
      <c r="O688" s="737"/>
      <c r="P688" s="740">
        <v>8.6999999999999993</v>
      </c>
      <c r="Q688" s="740">
        <v>2673.33</v>
      </c>
      <c r="R688" s="753"/>
      <c r="S688" s="741">
        <v>307.27931034482759</v>
      </c>
    </row>
    <row r="689" spans="1:19" ht="14.4" customHeight="1" x14ac:dyDescent="0.3">
      <c r="A689" s="736" t="s">
        <v>5245</v>
      </c>
      <c r="B689" s="737" t="s">
        <v>5246</v>
      </c>
      <c r="C689" s="737" t="s">
        <v>566</v>
      </c>
      <c r="D689" s="737" t="s">
        <v>3165</v>
      </c>
      <c r="E689" s="737" t="s">
        <v>5247</v>
      </c>
      <c r="F689" s="737" t="s">
        <v>5393</v>
      </c>
      <c r="G689" s="737" t="s">
        <v>2912</v>
      </c>
      <c r="H689" s="740">
        <v>4</v>
      </c>
      <c r="I689" s="740">
        <v>3072.8</v>
      </c>
      <c r="J689" s="737">
        <v>5.633823475486782</v>
      </c>
      <c r="K689" s="737">
        <v>768.2</v>
      </c>
      <c r="L689" s="740">
        <v>0.71</v>
      </c>
      <c r="M689" s="740">
        <v>545.41999999999996</v>
      </c>
      <c r="N689" s="737">
        <v>1</v>
      </c>
      <c r="O689" s="737">
        <v>768.19718309859149</v>
      </c>
      <c r="P689" s="740">
        <v>0.28999999999999998</v>
      </c>
      <c r="Q689" s="740">
        <v>222.77</v>
      </c>
      <c r="R689" s="753">
        <v>0.40843753437717728</v>
      </c>
      <c r="S689" s="741">
        <v>768.17241379310349</v>
      </c>
    </row>
    <row r="690" spans="1:19" ht="14.4" customHeight="1" x14ac:dyDescent="0.3">
      <c r="A690" s="736" t="s">
        <v>5245</v>
      </c>
      <c r="B690" s="737" t="s">
        <v>5246</v>
      </c>
      <c r="C690" s="737" t="s">
        <v>566</v>
      </c>
      <c r="D690" s="737" t="s">
        <v>3165</v>
      </c>
      <c r="E690" s="737" t="s">
        <v>5247</v>
      </c>
      <c r="F690" s="737" t="s">
        <v>5394</v>
      </c>
      <c r="G690" s="737" t="s">
        <v>5395</v>
      </c>
      <c r="H690" s="740">
        <v>2</v>
      </c>
      <c r="I690" s="740">
        <v>157360.44</v>
      </c>
      <c r="J690" s="737"/>
      <c r="K690" s="737">
        <v>78680.22</v>
      </c>
      <c r="L690" s="740"/>
      <c r="M690" s="740"/>
      <c r="N690" s="737"/>
      <c r="O690" s="737"/>
      <c r="P690" s="740"/>
      <c r="Q690" s="740"/>
      <c r="R690" s="753"/>
      <c r="S690" s="741"/>
    </row>
    <row r="691" spans="1:19" ht="14.4" customHeight="1" x14ac:dyDescent="0.3">
      <c r="A691" s="736" t="s">
        <v>5245</v>
      </c>
      <c r="B691" s="737" t="s">
        <v>5246</v>
      </c>
      <c r="C691" s="737" t="s">
        <v>566</v>
      </c>
      <c r="D691" s="737" t="s">
        <v>3165</v>
      </c>
      <c r="E691" s="737" t="s">
        <v>5247</v>
      </c>
      <c r="F691" s="737" t="s">
        <v>5396</v>
      </c>
      <c r="G691" s="737" t="s">
        <v>5397</v>
      </c>
      <c r="H691" s="740">
        <v>3.82</v>
      </c>
      <c r="I691" s="740">
        <v>2888.04</v>
      </c>
      <c r="J691" s="737">
        <v>9.8689174412247134</v>
      </c>
      <c r="K691" s="737">
        <v>756.03141361256542</v>
      </c>
      <c r="L691" s="740">
        <v>0.71</v>
      </c>
      <c r="M691" s="740">
        <v>292.64</v>
      </c>
      <c r="N691" s="737">
        <v>1</v>
      </c>
      <c r="O691" s="737">
        <v>412.16901408450707</v>
      </c>
      <c r="P691" s="740">
        <v>1.8</v>
      </c>
      <c r="Q691" s="740">
        <v>658.43</v>
      </c>
      <c r="R691" s="753">
        <v>2.2499658283214869</v>
      </c>
      <c r="S691" s="741">
        <v>365.79444444444442</v>
      </c>
    </row>
    <row r="692" spans="1:19" ht="14.4" customHeight="1" x14ac:dyDescent="0.3">
      <c r="A692" s="736" t="s">
        <v>5245</v>
      </c>
      <c r="B692" s="737" t="s">
        <v>5246</v>
      </c>
      <c r="C692" s="737" t="s">
        <v>566</v>
      </c>
      <c r="D692" s="737" t="s">
        <v>3165</v>
      </c>
      <c r="E692" s="737" t="s">
        <v>5247</v>
      </c>
      <c r="F692" s="737" t="s">
        <v>5398</v>
      </c>
      <c r="G692" s="737" t="s">
        <v>5397</v>
      </c>
      <c r="H692" s="740">
        <v>0.43</v>
      </c>
      <c r="I692" s="740">
        <v>65.02</v>
      </c>
      <c r="J692" s="737"/>
      <c r="K692" s="737">
        <v>151.20930232558138</v>
      </c>
      <c r="L692" s="740"/>
      <c r="M692" s="740"/>
      <c r="N692" s="737"/>
      <c r="O692" s="737"/>
      <c r="P692" s="740"/>
      <c r="Q692" s="740"/>
      <c r="R692" s="753"/>
      <c r="S692" s="741"/>
    </row>
    <row r="693" spans="1:19" ht="14.4" customHeight="1" x14ac:dyDescent="0.3">
      <c r="A693" s="736" t="s">
        <v>5245</v>
      </c>
      <c r="B693" s="737" t="s">
        <v>5246</v>
      </c>
      <c r="C693" s="737" t="s">
        <v>566</v>
      </c>
      <c r="D693" s="737" t="s">
        <v>3165</v>
      </c>
      <c r="E693" s="737" t="s">
        <v>5247</v>
      </c>
      <c r="F693" s="737" t="s">
        <v>5399</v>
      </c>
      <c r="G693" s="737" t="s">
        <v>3090</v>
      </c>
      <c r="H693" s="740"/>
      <c r="I693" s="740"/>
      <c r="J693" s="737"/>
      <c r="K693" s="737"/>
      <c r="L693" s="740">
        <v>1</v>
      </c>
      <c r="M693" s="740">
        <v>44809.55</v>
      </c>
      <c r="N693" s="737">
        <v>1</v>
      </c>
      <c r="O693" s="737">
        <v>44809.55</v>
      </c>
      <c r="P693" s="740">
        <v>1</v>
      </c>
      <c r="Q693" s="740">
        <v>42240.12</v>
      </c>
      <c r="R693" s="753">
        <v>0.94265887517281477</v>
      </c>
      <c r="S693" s="741">
        <v>42240.12</v>
      </c>
    </row>
    <row r="694" spans="1:19" ht="14.4" customHeight="1" x14ac:dyDescent="0.3">
      <c r="A694" s="736" t="s">
        <v>5245</v>
      </c>
      <c r="B694" s="737" t="s">
        <v>5246</v>
      </c>
      <c r="C694" s="737" t="s">
        <v>566</v>
      </c>
      <c r="D694" s="737" t="s">
        <v>3165</v>
      </c>
      <c r="E694" s="737" t="s">
        <v>5247</v>
      </c>
      <c r="F694" s="737" t="s">
        <v>5400</v>
      </c>
      <c r="G694" s="737" t="s">
        <v>5397</v>
      </c>
      <c r="H694" s="740">
        <v>0.26</v>
      </c>
      <c r="I694" s="740">
        <v>19.649999999999999</v>
      </c>
      <c r="J694" s="737"/>
      <c r="K694" s="737">
        <v>75.576923076923066</v>
      </c>
      <c r="L694" s="740"/>
      <c r="M694" s="740"/>
      <c r="N694" s="737"/>
      <c r="O694" s="737"/>
      <c r="P694" s="740"/>
      <c r="Q694" s="740"/>
      <c r="R694" s="753"/>
      <c r="S694" s="741"/>
    </row>
    <row r="695" spans="1:19" ht="14.4" customHeight="1" x14ac:dyDescent="0.3">
      <c r="A695" s="736" t="s">
        <v>5245</v>
      </c>
      <c r="B695" s="737" t="s">
        <v>5246</v>
      </c>
      <c r="C695" s="737" t="s">
        <v>566</v>
      </c>
      <c r="D695" s="737" t="s">
        <v>3165</v>
      </c>
      <c r="E695" s="737" t="s">
        <v>5247</v>
      </c>
      <c r="F695" s="737" t="s">
        <v>5401</v>
      </c>
      <c r="G695" s="737" t="s">
        <v>5402</v>
      </c>
      <c r="H695" s="740">
        <v>3</v>
      </c>
      <c r="I695" s="740">
        <v>4806.8999999999996</v>
      </c>
      <c r="J695" s="737"/>
      <c r="K695" s="737">
        <v>1602.3</v>
      </c>
      <c r="L695" s="740"/>
      <c r="M695" s="740"/>
      <c r="N695" s="737"/>
      <c r="O695" s="737"/>
      <c r="P695" s="740"/>
      <c r="Q695" s="740"/>
      <c r="R695" s="753"/>
      <c r="S695" s="741"/>
    </row>
    <row r="696" spans="1:19" ht="14.4" customHeight="1" x14ac:dyDescent="0.3">
      <c r="A696" s="736" t="s">
        <v>5245</v>
      </c>
      <c r="B696" s="737" t="s">
        <v>5246</v>
      </c>
      <c r="C696" s="737" t="s">
        <v>566</v>
      </c>
      <c r="D696" s="737" t="s">
        <v>3165</v>
      </c>
      <c r="E696" s="737" t="s">
        <v>5247</v>
      </c>
      <c r="F696" s="737" t="s">
        <v>5403</v>
      </c>
      <c r="G696" s="737" t="s">
        <v>5317</v>
      </c>
      <c r="H696" s="740">
        <v>3.15</v>
      </c>
      <c r="I696" s="740">
        <v>2219.77</v>
      </c>
      <c r="J696" s="737"/>
      <c r="K696" s="737">
        <v>704.68888888888887</v>
      </c>
      <c r="L696" s="740"/>
      <c r="M696" s="740"/>
      <c r="N696" s="737"/>
      <c r="O696" s="737"/>
      <c r="P696" s="740">
        <v>0.33</v>
      </c>
      <c r="Q696" s="740">
        <v>77.64</v>
      </c>
      <c r="R696" s="753"/>
      <c r="S696" s="741">
        <v>235.27272727272725</v>
      </c>
    </row>
    <row r="697" spans="1:19" ht="14.4" customHeight="1" x14ac:dyDescent="0.3">
      <c r="A697" s="736" t="s">
        <v>5245</v>
      </c>
      <c r="B697" s="737" t="s">
        <v>5246</v>
      </c>
      <c r="C697" s="737" t="s">
        <v>566</v>
      </c>
      <c r="D697" s="737" t="s">
        <v>3165</v>
      </c>
      <c r="E697" s="737" t="s">
        <v>5247</v>
      </c>
      <c r="F697" s="737" t="s">
        <v>5406</v>
      </c>
      <c r="G697" s="737" t="s">
        <v>5317</v>
      </c>
      <c r="H697" s="740">
        <v>3.12</v>
      </c>
      <c r="I697" s="740">
        <v>10993.15</v>
      </c>
      <c r="J697" s="737"/>
      <c r="K697" s="737">
        <v>3523.4455128205127</v>
      </c>
      <c r="L697" s="740"/>
      <c r="M697" s="740"/>
      <c r="N697" s="737"/>
      <c r="O697" s="737"/>
      <c r="P697" s="740"/>
      <c r="Q697" s="740"/>
      <c r="R697" s="753"/>
      <c r="S697" s="741"/>
    </row>
    <row r="698" spans="1:19" ht="14.4" customHeight="1" x14ac:dyDescent="0.3">
      <c r="A698" s="736" t="s">
        <v>5245</v>
      </c>
      <c r="B698" s="737" t="s">
        <v>5246</v>
      </c>
      <c r="C698" s="737" t="s">
        <v>566</v>
      </c>
      <c r="D698" s="737" t="s">
        <v>3165</v>
      </c>
      <c r="E698" s="737" t="s">
        <v>5247</v>
      </c>
      <c r="F698" s="737" t="s">
        <v>5409</v>
      </c>
      <c r="G698" s="737" t="s">
        <v>3112</v>
      </c>
      <c r="H698" s="740">
        <v>6</v>
      </c>
      <c r="I698" s="740">
        <v>139807.14000000001</v>
      </c>
      <c r="J698" s="737"/>
      <c r="K698" s="737">
        <v>23301.190000000002</v>
      </c>
      <c r="L698" s="740"/>
      <c r="M698" s="740"/>
      <c r="N698" s="737"/>
      <c r="O698" s="737"/>
      <c r="P698" s="740"/>
      <c r="Q698" s="740"/>
      <c r="R698" s="753"/>
      <c r="S698" s="741"/>
    </row>
    <row r="699" spans="1:19" ht="14.4" customHeight="1" x14ac:dyDescent="0.3">
      <c r="A699" s="736" t="s">
        <v>5245</v>
      </c>
      <c r="B699" s="737" t="s">
        <v>5246</v>
      </c>
      <c r="C699" s="737" t="s">
        <v>566</v>
      </c>
      <c r="D699" s="737" t="s">
        <v>3165</v>
      </c>
      <c r="E699" s="737" t="s">
        <v>5247</v>
      </c>
      <c r="F699" s="737" t="s">
        <v>5410</v>
      </c>
      <c r="G699" s="737" t="s">
        <v>5411</v>
      </c>
      <c r="H699" s="740"/>
      <c r="I699" s="740"/>
      <c r="J699" s="737"/>
      <c r="K699" s="737"/>
      <c r="L699" s="740">
        <v>2</v>
      </c>
      <c r="M699" s="740">
        <v>2192.36</v>
      </c>
      <c r="N699" s="737">
        <v>1</v>
      </c>
      <c r="O699" s="737">
        <v>1096.18</v>
      </c>
      <c r="P699" s="740">
        <v>18</v>
      </c>
      <c r="Q699" s="740">
        <v>6588.18</v>
      </c>
      <c r="R699" s="753">
        <v>3.0050630370924485</v>
      </c>
      <c r="S699" s="741">
        <v>366.01</v>
      </c>
    </row>
    <row r="700" spans="1:19" ht="14.4" customHeight="1" x14ac:dyDescent="0.3">
      <c r="A700" s="736" t="s">
        <v>5245</v>
      </c>
      <c r="B700" s="737" t="s">
        <v>5246</v>
      </c>
      <c r="C700" s="737" t="s">
        <v>566</v>
      </c>
      <c r="D700" s="737" t="s">
        <v>3165</v>
      </c>
      <c r="E700" s="737" t="s">
        <v>5247</v>
      </c>
      <c r="F700" s="737" t="s">
        <v>5412</v>
      </c>
      <c r="G700" s="737" t="s">
        <v>5413</v>
      </c>
      <c r="H700" s="740"/>
      <c r="I700" s="740"/>
      <c r="J700" s="737"/>
      <c r="K700" s="737"/>
      <c r="L700" s="740"/>
      <c r="M700" s="740"/>
      <c r="N700" s="737"/>
      <c r="O700" s="737"/>
      <c r="P700" s="740">
        <v>3</v>
      </c>
      <c r="Q700" s="740">
        <v>22058.19</v>
      </c>
      <c r="R700" s="753"/>
      <c r="S700" s="741">
        <v>7352.73</v>
      </c>
    </row>
    <row r="701" spans="1:19" ht="14.4" customHeight="1" x14ac:dyDescent="0.3">
      <c r="A701" s="736" t="s">
        <v>5245</v>
      </c>
      <c r="B701" s="737" t="s">
        <v>5246</v>
      </c>
      <c r="C701" s="737" t="s">
        <v>566</v>
      </c>
      <c r="D701" s="737" t="s">
        <v>3165</v>
      </c>
      <c r="E701" s="737" t="s">
        <v>5247</v>
      </c>
      <c r="F701" s="737" t="s">
        <v>5414</v>
      </c>
      <c r="G701" s="737" t="s">
        <v>5411</v>
      </c>
      <c r="H701" s="740"/>
      <c r="I701" s="740"/>
      <c r="J701" s="737"/>
      <c r="K701" s="737"/>
      <c r="L701" s="740">
        <v>1</v>
      </c>
      <c r="M701" s="740">
        <v>4384.7299999999996</v>
      </c>
      <c r="N701" s="737">
        <v>1</v>
      </c>
      <c r="O701" s="737">
        <v>4384.7299999999996</v>
      </c>
      <c r="P701" s="740">
        <v>15.16</v>
      </c>
      <c r="Q701" s="740">
        <v>22194.54</v>
      </c>
      <c r="R701" s="753">
        <v>5.0617803148654543</v>
      </c>
      <c r="S701" s="741">
        <v>1464.0197889182059</v>
      </c>
    </row>
    <row r="702" spans="1:19" ht="14.4" customHeight="1" x14ac:dyDescent="0.3">
      <c r="A702" s="736" t="s">
        <v>5245</v>
      </c>
      <c r="B702" s="737" t="s">
        <v>5246</v>
      </c>
      <c r="C702" s="737" t="s">
        <v>566</v>
      </c>
      <c r="D702" s="737" t="s">
        <v>3165</v>
      </c>
      <c r="E702" s="737" t="s">
        <v>5247</v>
      </c>
      <c r="F702" s="737" t="s">
        <v>5415</v>
      </c>
      <c r="G702" s="737" t="s">
        <v>2654</v>
      </c>
      <c r="H702" s="740">
        <v>2</v>
      </c>
      <c r="I702" s="740">
        <v>183847.67999999999</v>
      </c>
      <c r="J702" s="737">
        <v>3.5797720950274514</v>
      </c>
      <c r="K702" s="737">
        <v>91923.839999999997</v>
      </c>
      <c r="L702" s="740">
        <v>1</v>
      </c>
      <c r="M702" s="740">
        <v>51357.37</v>
      </c>
      <c r="N702" s="737">
        <v>1</v>
      </c>
      <c r="O702" s="737">
        <v>51357.37</v>
      </c>
      <c r="P702" s="740">
        <v>6</v>
      </c>
      <c r="Q702" s="740">
        <v>268823.57</v>
      </c>
      <c r="R702" s="753">
        <v>5.2343718146003191</v>
      </c>
      <c r="S702" s="741">
        <v>44803.928333333337</v>
      </c>
    </row>
    <row r="703" spans="1:19" ht="14.4" customHeight="1" x14ac:dyDescent="0.3">
      <c r="A703" s="736" t="s">
        <v>5245</v>
      </c>
      <c r="B703" s="737" t="s">
        <v>5246</v>
      </c>
      <c r="C703" s="737" t="s">
        <v>566</v>
      </c>
      <c r="D703" s="737" t="s">
        <v>3165</v>
      </c>
      <c r="E703" s="737" t="s">
        <v>5247</v>
      </c>
      <c r="F703" s="737" t="s">
        <v>5417</v>
      </c>
      <c r="G703" s="737" t="s">
        <v>5418</v>
      </c>
      <c r="H703" s="740"/>
      <c r="I703" s="740"/>
      <c r="J703" s="737"/>
      <c r="K703" s="737"/>
      <c r="L703" s="740"/>
      <c r="M703" s="740"/>
      <c r="N703" s="737"/>
      <c r="O703" s="737"/>
      <c r="P703" s="740">
        <v>2.76</v>
      </c>
      <c r="Q703" s="740">
        <v>1486.39</v>
      </c>
      <c r="R703" s="753"/>
      <c r="S703" s="741">
        <v>538.54710144927549</v>
      </c>
    </row>
    <row r="704" spans="1:19" ht="14.4" customHeight="1" x14ac:dyDescent="0.3">
      <c r="A704" s="736" t="s">
        <v>5245</v>
      </c>
      <c r="B704" s="737" t="s">
        <v>5246</v>
      </c>
      <c r="C704" s="737" t="s">
        <v>566</v>
      </c>
      <c r="D704" s="737" t="s">
        <v>3165</v>
      </c>
      <c r="E704" s="737" t="s">
        <v>5247</v>
      </c>
      <c r="F704" s="737" t="s">
        <v>5421</v>
      </c>
      <c r="G704" s="737" t="s">
        <v>3556</v>
      </c>
      <c r="H704" s="740"/>
      <c r="I704" s="740"/>
      <c r="J704" s="737"/>
      <c r="K704" s="737"/>
      <c r="L704" s="740">
        <v>0.4</v>
      </c>
      <c r="M704" s="740">
        <v>28.28</v>
      </c>
      <c r="N704" s="737">
        <v>1</v>
      </c>
      <c r="O704" s="737">
        <v>70.7</v>
      </c>
      <c r="P704" s="740">
        <v>7.6</v>
      </c>
      <c r="Q704" s="740">
        <v>537.32000000000005</v>
      </c>
      <c r="R704" s="753">
        <v>19</v>
      </c>
      <c r="S704" s="741">
        <v>70.7</v>
      </c>
    </row>
    <row r="705" spans="1:19" ht="14.4" customHeight="1" x14ac:dyDescent="0.3">
      <c r="A705" s="736" t="s">
        <v>5245</v>
      </c>
      <c r="B705" s="737" t="s">
        <v>5246</v>
      </c>
      <c r="C705" s="737" t="s">
        <v>566</v>
      </c>
      <c r="D705" s="737" t="s">
        <v>3165</v>
      </c>
      <c r="E705" s="737" t="s">
        <v>5247</v>
      </c>
      <c r="F705" s="737" t="s">
        <v>5422</v>
      </c>
      <c r="G705" s="737" t="s">
        <v>1322</v>
      </c>
      <c r="H705" s="740"/>
      <c r="I705" s="740"/>
      <c r="J705" s="737"/>
      <c r="K705" s="737"/>
      <c r="L705" s="740"/>
      <c r="M705" s="740"/>
      <c r="N705" s="737"/>
      <c r="O705" s="737"/>
      <c r="P705" s="740">
        <v>1</v>
      </c>
      <c r="Q705" s="740">
        <v>148.46</v>
      </c>
      <c r="R705" s="753"/>
      <c r="S705" s="741">
        <v>148.46</v>
      </c>
    </row>
    <row r="706" spans="1:19" ht="14.4" customHeight="1" x14ac:dyDescent="0.3">
      <c r="A706" s="736" t="s">
        <v>5245</v>
      </c>
      <c r="B706" s="737" t="s">
        <v>5246</v>
      </c>
      <c r="C706" s="737" t="s">
        <v>566</v>
      </c>
      <c r="D706" s="737" t="s">
        <v>3165</v>
      </c>
      <c r="E706" s="737" t="s">
        <v>5247</v>
      </c>
      <c r="F706" s="737" t="s">
        <v>5427</v>
      </c>
      <c r="G706" s="737" t="s">
        <v>3046</v>
      </c>
      <c r="H706" s="740"/>
      <c r="I706" s="740"/>
      <c r="J706" s="737"/>
      <c r="K706" s="737"/>
      <c r="L706" s="740">
        <v>1</v>
      </c>
      <c r="M706" s="740">
        <v>1749.08</v>
      </c>
      <c r="N706" s="737">
        <v>1</v>
      </c>
      <c r="O706" s="737">
        <v>1749.08</v>
      </c>
      <c r="P706" s="740">
        <v>14</v>
      </c>
      <c r="Q706" s="740">
        <v>24487.119999999995</v>
      </c>
      <c r="R706" s="753">
        <v>13.999999999999998</v>
      </c>
      <c r="S706" s="741">
        <v>1749.0799999999997</v>
      </c>
    </row>
    <row r="707" spans="1:19" ht="14.4" customHeight="1" x14ac:dyDescent="0.3">
      <c r="A707" s="736" t="s">
        <v>5245</v>
      </c>
      <c r="B707" s="737" t="s">
        <v>5246</v>
      </c>
      <c r="C707" s="737" t="s">
        <v>566</v>
      </c>
      <c r="D707" s="737" t="s">
        <v>3165</v>
      </c>
      <c r="E707" s="737" t="s">
        <v>5247</v>
      </c>
      <c r="F707" s="737" t="s">
        <v>5428</v>
      </c>
      <c r="G707" s="737" t="s">
        <v>2988</v>
      </c>
      <c r="H707" s="740"/>
      <c r="I707" s="740"/>
      <c r="J707" s="737"/>
      <c r="K707" s="737"/>
      <c r="L707" s="740"/>
      <c r="M707" s="740"/>
      <c r="N707" s="737"/>
      <c r="O707" s="737"/>
      <c r="P707" s="740">
        <v>0.70000000000000007</v>
      </c>
      <c r="Q707" s="740">
        <v>197.96000000000004</v>
      </c>
      <c r="R707" s="753"/>
      <c r="S707" s="741">
        <v>282.8</v>
      </c>
    </row>
    <row r="708" spans="1:19" ht="14.4" customHeight="1" x14ac:dyDescent="0.3">
      <c r="A708" s="736" t="s">
        <v>5245</v>
      </c>
      <c r="B708" s="737" t="s">
        <v>5246</v>
      </c>
      <c r="C708" s="737" t="s">
        <v>566</v>
      </c>
      <c r="D708" s="737" t="s">
        <v>3165</v>
      </c>
      <c r="E708" s="737" t="s">
        <v>5247</v>
      </c>
      <c r="F708" s="737" t="s">
        <v>5429</v>
      </c>
      <c r="G708" s="737" t="s">
        <v>5320</v>
      </c>
      <c r="H708" s="740"/>
      <c r="I708" s="740"/>
      <c r="J708" s="737"/>
      <c r="K708" s="737"/>
      <c r="L708" s="740">
        <v>0.06</v>
      </c>
      <c r="M708" s="740">
        <v>38.36</v>
      </c>
      <c r="N708" s="737">
        <v>1</v>
      </c>
      <c r="O708" s="737">
        <v>639.33333333333337</v>
      </c>
      <c r="P708" s="740"/>
      <c r="Q708" s="740"/>
      <c r="R708" s="753"/>
      <c r="S708" s="741"/>
    </row>
    <row r="709" spans="1:19" ht="14.4" customHeight="1" x14ac:dyDescent="0.3">
      <c r="A709" s="736" t="s">
        <v>5245</v>
      </c>
      <c r="B709" s="737" t="s">
        <v>5246</v>
      </c>
      <c r="C709" s="737" t="s">
        <v>566</v>
      </c>
      <c r="D709" s="737" t="s">
        <v>3165</v>
      </c>
      <c r="E709" s="737" t="s">
        <v>5247</v>
      </c>
      <c r="F709" s="737" t="s">
        <v>5439</v>
      </c>
      <c r="G709" s="737" t="s">
        <v>3083</v>
      </c>
      <c r="H709" s="740"/>
      <c r="I709" s="740"/>
      <c r="J709" s="737"/>
      <c r="K709" s="737"/>
      <c r="L709" s="740"/>
      <c r="M709" s="740"/>
      <c r="N709" s="737"/>
      <c r="O709" s="737"/>
      <c r="P709" s="740">
        <v>1</v>
      </c>
      <c r="Q709" s="740">
        <v>5081.38</v>
      </c>
      <c r="R709" s="753"/>
      <c r="S709" s="741">
        <v>5081.38</v>
      </c>
    </row>
    <row r="710" spans="1:19" ht="14.4" customHeight="1" x14ac:dyDescent="0.3">
      <c r="A710" s="736" t="s">
        <v>5245</v>
      </c>
      <c r="B710" s="737" t="s">
        <v>5246</v>
      </c>
      <c r="C710" s="737" t="s">
        <v>566</v>
      </c>
      <c r="D710" s="737" t="s">
        <v>3165</v>
      </c>
      <c r="E710" s="737" t="s">
        <v>5247</v>
      </c>
      <c r="F710" s="737" t="s">
        <v>5448</v>
      </c>
      <c r="G710" s="737" t="s">
        <v>1490</v>
      </c>
      <c r="H710" s="740"/>
      <c r="I710" s="740"/>
      <c r="J710" s="737"/>
      <c r="K710" s="737"/>
      <c r="L710" s="740"/>
      <c r="M710" s="740"/>
      <c r="N710" s="737"/>
      <c r="O710" s="737"/>
      <c r="P710" s="740">
        <v>6.11</v>
      </c>
      <c r="Q710" s="740">
        <v>2332.6</v>
      </c>
      <c r="R710" s="753"/>
      <c r="S710" s="741">
        <v>381.76759410801958</v>
      </c>
    </row>
    <row r="711" spans="1:19" ht="14.4" customHeight="1" x14ac:dyDescent="0.3">
      <c r="A711" s="736" t="s">
        <v>5245</v>
      </c>
      <c r="B711" s="737" t="s">
        <v>5246</v>
      </c>
      <c r="C711" s="737" t="s">
        <v>566</v>
      </c>
      <c r="D711" s="737" t="s">
        <v>3165</v>
      </c>
      <c r="E711" s="737" t="s">
        <v>5247</v>
      </c>
      <c r="F711" s="737" t="s">
        <v>5449</v>
      </c>
      <c r="G711" s="737" t="s">
        <v>1490</v>
      </c>
      <c r="H711" s="740"/>
      <c r="I711" s="740"/>
      <c r="J711" s="737"/>
      <c r="K711" s="737"/>
      <c r="L711" s="740"/>
      <c r="M711" s="740"/>
      <c r="N711" s="737"/>
      <c r="O711" s="737"/>
      <c r="P711" s="740">
        <v>16.29</v>
      </c>
      <c r="Q711" s="740">
        <v>18248.489999999998</v>
      </c>
      <c r="R711" s="753"/>
      <c r="S711" s="741">
        <v>1120.2265193370165</v>
      </c>
    </row>
    <row r="712" spans="1:19" ht="14.4" customHeight="1" x14ac:dyDescent="0.3">
      <c r="A712" s="736" t="s">
        <v>5245</v>
      </c>
      <c r="B712" s="737" t="s">
        <v>5246</v>
      </c>
      <c r="C712" s="737" t="s">
        <v>566</v>
      </c>
      <c r="D712" s="737" t="s">
        <v>3165</v>
      </c>
      <c r="E712" s="737" t="s">
        <v>5247</v>
      </c>
      <c r="F712" s="737" t="s">
        <v>5452</v>
      </c>
      <c r="G712" s="737" t="s">
        <v>2211</v>
      </c>
      <c r="H712" s="740"/>
      <c r="I712" s="740"/>
      <c r="J712" s="737"/>
      <c r="K712" s="737"/>
      <c r="L712" s="740"/>
      <c r="M712" s="740"/>
      <c r="N712" s="737"/>
      <c r="O712" s="737"/>
      <c r="P712" s="740">
        <v>1</v>
      </c>
      <c r="Q712" s="740">
        <v>1516.73</v>
      </c>
      <c r="R712" s="753"/>
      <c r="S712" s="741">
        <v>1516.73</v>
      </c>
    </row>
    <row r="713" spans="1:19" ht="14.4" customHeight="1" x14ac:dyDescent="0.3">
      <c r="A713" s="736" t="s">
        <v>5245</v>
      </c>
      <c r="B713" s="737" t="s">
        <v>5246</v>
      </c>
      <c r="C713" s="737" t="s">
        <v>566</v>
      </c>
      <c r="D713" s="737" t="s">
        <v>3165</v>
      </c>
      <c r="E713" s="737" t="s">
        <v>5455</v>
      </c>
      <c r="F713" s="737" t="s">
        <v>5456</v>
      </c>
      <c r="G713" s="737" t="s">
        <v>5457</v>
      </c>
      <c r="H713" s="740">
        <v>2</v>
      </c>
      <c r="I713" s="740">
        <v>3731.16</v>
      </c>
      <c r="J713" s="737"/>
      <c r="K713" s="737">
        <v>1865.58</v>
      </c>
      <c r="L713" s="740"/>
      <c r="M713" s="740"/>
      <c r="N713" s="737"/>
      <c r="O713" s="737"/>
      <c r="P713" s="740"/>
      <c r="Q713" s="740"/>
      <c r="R713" s="753"/>
      <c r="S713" s="741"/>
    </row>
    <row r="714" spans="1:19" ht="14.4" customHeight="1" x14ac:dyDescent="0.3">
      <c r="A714" s="736" t="s">
        <v>5245</v>
      </c>
      <c r="B714" s="737" t="s">
        <v>5246</v>
      </c>
      <c r="C714" s="737" t="s">
        <v>566</v>
      </c>
      <c r="D714" s="737" t="s">
        <v>3165</v>
      </c>
      <c r="E714" s="737" t="s">
        <v>5460</v>
      </c>
      <c r="F714" s="737" t="s">
        <v>5463</v>
      </c>
      <c r="G714" s="737" t="s">
        <v>5464</v>
      </c>
      <c r="H714" s="740">
        <v>5</v>
      </c>
      <c r="I714" s="740">
        <v>4335</v>
      </c>
      <c r="J714" s="737">
        <v>5</v>
      </c>
      <c r="K714" s="737">
        <v>867</v>
      </c>
      <c r="L714" s="740">
        <v>1</v>
      </c>
      <c r="M714" s="740">
        <v>867</v>
      </c>
      <c r="N714" s="737">
        <v>1</v>
      </c>
      <c r="O714" s="737">
        <v>867</v>
      </c>
      <c r="P714" s="740">
        <v>15</v>
      </c>
      <c r="Q714" s="740">
        <v>13005</v>
      </c>
      <c r="R714" s="753">
        <v>15</v>
      </c>
      <c r="S714" s="741">
        <v>867</v>
      </c>
    </row>
    <row r="715" spans="1:19" ht="14.4" customHeight="1" x14ac:dyDescent="0.3">
      <c r="A715" s="736" t="s">
        <v>5245</v>
      </c>
      <c r="B715" s="737" t="s">
        <v>5246</v>
      </c>
      <c r="C715" s="737" t="s">
        <v>566</v>
      </c>
      <c r="D715" s="737" t="s">
        <v>3165</v>
      </c>
      <c r="E715" s="737" t="s">
        <v>5469</v>
      </c>
      <c r="F715" s="737" t="s">
        <v>5470</v>
      </c>
      <c r="G715" s="737" t="s">
        <v>5471</v>
      </c>
      <c r="H715" s="740">
        <v>1</v>
      </c>
      <c r="I715" s="740">
        <v>280</v>
      </c>
      <c r="J715" s="737"/>
      <c r="K715" s="737">
        <v>280</v>
      </c>
      <c r="L715" s="740"/>
      <c r="M715" s="740"/>
      <c r="N715" s="737"/>
      <c r="O715" s="737"/>
      <c r="P715" s="740">
        <v>1</v>
      </c>
      <c r="Q715" s="740">
        <v>300</v>
      </c>
      <c r="R715" s="753"/>
      <c r="S715" s="741">
        <v>300</v>
      </c>
    </row>
    <row r="716" spans="1:19" ht="14.4" customHeight="1" x14ac:dyDescent="0.3">
      <c r="A716" s="736" t="s">
        <v>5245</v>
      </c>
      <c r="B716" s="737" t="s">
        <v>5246</v>
      </c>
      <c r="C716" s="737" t="s">
        <v>566</v>
      </c>
      <c r="D716" s="737" t="s">
        <v>3165</v>
      </c>
      <c r="E716" s="737" t="s">
        <v>5469</v>
      </c>
      <c r="F716" s="737" t="s">
        <v>5472</v>
      </c>
      <c r="G716" s="737" t="s">
        <v>5473</v>
      </c>
      <c r="H716" s="740"/>
      <c r="I716" s="740"/>
      <c r="J716" s="737"/>
      <c r="K716" s="737"/>
      <c r="L716" s="740">
        <v>1</v>
      </c>
      <c r="M716" s="740">
        <v>122</v>
      </c>
      <c r="N716" s="737">
        <v>1</v>
      </c>
      <c r="O716" s="737">
        <v>122</v>
      </c>
      <c r="P716" s="740">
        <v>6</v>
      </c>
      <c r="Q716" s="740">
        <v>732</v>
      </c>
      <c r="R716" s="753">
        <v>6</v>
      </c>
      <c r="S716" s="741">
        <v>122</v>
      </c>
    </row>
    <row r="717" spans="1:19" ht="14.4" customHeight="1" x14ac:dyDescent="0.3">
      <c r="A717" s="736" t="s">
        <v>5245</v>
      </c>
      <c r="B717" s="737" t="s">
        <v>5246</v>
      </c>
      <c r="C717" s="737" t="s">
        <v>566</v>
      </c>
      <c r="D717" s="737" t="s">
        <v>3165</v>
      </c>
      <c r="E717" s="737" t="s">
        <v>5469</v>
      </c>
      <c r="F717" s="737" t="s">
        <v>5474</v>
      </c>
      <c r="G717" s="737" t="s">
        <v>5475</v>
      </c>
      <c r="H717" s="740">
        <v>43</v>
      </c>
      <c r="I717" s="740">
        <v>6192</v>
      </c>
      <c r="J717" s="737">
        <v>4.2410958904109588</v>
      </c>
      <c r="K717" s="737">
        <v>144</v>
      </c>
      <c r="L717" s="740">
        <v>10</v>
      </c>
      <c r="M717" s="740">
        <v>1460</v>
      </c>
      <c r="N717" s="737">
        <v>1</v>
      </c>
      <c r="O717" s="737">
        <v>146</v>
      </c>
      <c r="P717" s="740">
        <v>160</v>
      </c>
      <c r="Q717" s="740">
        <v>23520</v>
      </c>
      <c r="R717" s="753">
        <v>16.109589041095891</v>
      </c>
      <c r="S717" s="741">
        <v>147</v>
      </c>
    </row>
    <row r="718" spans="1:19" ht="14.4" customHeight="1" x14ac:dyDescent="0.3">
      <c r="A718" s="736" t="s">
        <v>5245</v>
      </c>
      <c r="B718" s="737" t="s">
        <v>5246</v>
      </c>
      <c r="C718" s="737" t="s">
        <v>566</v>
      </c>
      <c r="D718" s="737" t="s">
        <v>3165</v>
      </c>
      <c r="E718" s="737" t="s">
        <v>5469</v>
      </c>
      <c r="F718" s="737" t="s">
        <v>5476</v>
      </c>
      <c r="G718" s="737" t="s">
        <v>5477</v>
      </c>
      <c r="H718" s="740">
        <v>1</v>
      </c>
      <c r="I718" s="740">
        <v>189</v>
      </c>
      <c r="J718" s="737"/>
      <c r="K718" s="737">
        <v>189</v>
      </c>
      <c r="L718" s="740"/>
      <c r="M718" s="740"/>
      <c r="N718" s="737"/>
      <c r="O718" s="737"/>
      <c r="P718" s="740"/>
      <c r="Q718" s="740"/>
      <c r="R718" s="753"/>
      <c r="S718" s="741"/>
    </row>
    <row r="719" spans="1:19" ht="14.4" customHeight="1" x14ac:dyDescent="0.3">
      <c r="A719" s="736" t="s">
        <v>5245</v>
      </c>
      <c r="B719" s="737" t="s">
        <v>5246</v>
      </c>
      <c r="C719" s="737" t="s">
        <v>566</v>
      </c>
      <c r="D719" s="737" t="s">
        <v>3165</v>
      </c>
      <c r="E719" s="737" t="s">
        <v>5469</v>
      </c>
      <c r="F719" s="737" t="s">
        <v>5478</v>
      </c>
      <c r="G719" s="737" t="s">
        <v>5479</v>
      </c>
      <c r="H719" s="740">
        <v>107</v>
      </c>
      <c r="I719" s="740">
        <v>3745</v>
      </c>
      <c r="J719" s="737">
        <v>33.738738738738739</v>
      </c>
      <c r="K719" s="737">
        <v>35</v>
      </c>
      <c r="L719" s="740">
        <v>3</v>
      </c>
      <c r="M719" s="740">
        <v>111</v>
      </c>
      <c r="N719" s="737">
        <v>1</v>
      </c>
      <c r="O719" s="737">
        <v>37</v>
      </c>
      <c r="P719" s="740">
        <v>117</v>
      </c>
      <c r="Q719" s="740">
        <v>4329</v>
      </c>
      <c r="R719" s="753">
        <v>39</v>
      </c>
      <c r="S719" s="741">
        <v>37</v>
      </c>
    </row>
    <row r="720" spans="1:19" ht="14.4" customHeight="1" x14ac:dyDescent="0.3">
      <c r="A720" s="736" t="s">
        <v>5245</v>
      </c>
      <c r="B720" s="737" t="s">
        <v>5246</v>
      </c>
      <c r="C720" s="737" t="s">
        <v>566</v>
      </c>
      <c r="D720" s="737" t="s">
        <v>3165</v>
      </c>
      <c r="E720" s="737" t="s">
        <v>5469</v>
      </c>
      <c r="F720" s="737" t="s">
        <v>5482</v>
      </c>
      <c r="G720" s="737" t="s">
        <v>5483</v>
      </c>
      <c r="H720" s="740">
        <v>59</v>
      </c>
      <c r="I720" s="740">
        <v>9735</v>
      </c>
      <c r="J720" s="737">
        <v>6.1111111111111107</v>
      </c>
      <c r="K720" s="737">
        <v>165</v>
      </c>
      <c r="L720" s="740">
        <v>9</v>
      </c>
      <c r="M720" s="740">
        <v>1593</v>
      </c>
      <c r="N720" s="737">
        <v>1</v>
      </c>
      <c r="O720" s="737">
        <v>177</v>
      </c>
      <c r="P720" s="740">
        <v>200</v>
      </c>
      <c r="Q720" s="740">
        <v>35400</v>
      </c>
      <c r="R720" s="753">
        <v>22.222222222222221</v>
      </c>
      <c r="S720" s="741">
        <v>177</v>
      </c>
    </row>
    <row r="721" spans="1:19" ht="14.4" customHeight="1" x14ac:dyDescent="0.3">
      <c r="A721" s="736" t="s">
        <v>5245</v>
      </c>
      <c r="B721" s="737" t="s">
        <v>5246</v>
      </c>
      <c r="C721" s="737" t="s">
        <v>566</v>
      </c>
      <c r="D721" s="737" t="s">
        <v>3165</v>
      </c>
      <c r="E721" s="737" t="s">
        <v>5469</v>
      </c>
      <c r="F721" s="737" t="s">
        <v>5484</v>
      </c>
      <c r="G721" s="737" t="s">
        <v>5485</v>
      </c>
      <c r="H721" s="740">
        <v>31</v>
      </c>
      <c r="I721" s="740">
        <v>0</v>
      </c>
      <c r="J721" s="737"/>
      <c r="K721" s="737">
        <v>0</v>
      </c>
      <c r="L721" s="740">
        <v>3</v>
      </c>
      <c r="M721" s="740">
        <v>0</v>
      </c>
      <c r="N721" s="737"/>
      <c r="O721" s="737">
        <v>0</v>
      </c>
      <c r="P721" s="740">
        <v>31</v>
      </c>
      <c r="Q721" s="740">
        <v>0</v>
      </c>
      <c r="R721" s="753"/>
      <c r="S721" s="741">
        <v>0</v>
      </c>
    </row>
    <row r="722" spans="1:19" ht="14.4" customHeight="1" x14ac:dyDescent="0.3">
      <c r="A722" s="736" t="s">
        <v>5245</v>
      </c>
      <c r="B722" s="737" t="s">
        <v>5246</v>
      </c>
      <c r="C722" s="737" t="s">
        <v>566</v>
      </c>
      <c r="D722" s="737" t="s">
        <v>3165</v>
      </c>
      <c r="E722" s="737" t="s">
        <v>5469</v>
      </c>
      <c r="F722" s="737" t="s">
        <v>5486</v>
      </c>
      <c r="G722" s="737" t="s">
        <v>5487</v>
      </c>
      <c r="H722" s="740">
        <v>76</v>
      </c>
      <c r="I722" s="740">
        <v>8056</v>
      </c>
      <c r="J722" s="737">
        <v>8.1373737373737374</v>
      </c>
      <c r="K722" s="737">
        <v>106</v>
      </c>
      <c r="L722" s="740">
        <v>9</v>
      </c>
      <c r="M722" s="740">
        <v>990</v>
      </c>
      <c r="N722" s="737">
        <v>1</v>
      </c>
      <c r="O722" s="737">
        <v>110</v>
      </c>
      <c r="P722" s="740">
        <v>223</v>
      </c>
      <c r="Q722" s="740">
        <v>54189</v>
      </c>
      <c r="R722" s="753">
        <v>54.736363636363635</v>
      </c>
      <c r="S722" s="741">
        <v>243</v>
      </c>
    </row>
    <row r="723" spans="1:19" ht="14.4" customHeight="1" x14ac:dyDescent="0.3">
      <c r="A723" s="736" t="s">
        <v>5245</v>
      </c>
      <c r="B723" s="737" t="s">
        <v>5246</v>
      </c>
      <c r="C723" s="737" t="s">
        <v>566</v>
      </c>
      <c r="D723" s="737" t="s">
        <v>3165</v>
      </c>
      <c r="E723" s="737" t="s">
        <v>5469</v>
      </c>
      <c r="F723" s="737" t="s">
        <v>5488</v>
      </c>
      <c r="G723" s="737" t="s">
        <v>5489</v>
      </c>
      <c r="H723" s="740"/>
      <c r="I723" s="740"/>
      <c r="J723" s="737"/>
      <c r="K723" s="737"/>
      <c r="L723" s="740"/>
      <c r="M723" s="740"/>
      <c r="N723" s="737"/>
      <c r="O723" s="737"/>
      <c r="P723" s="740">
        <v>312</v>
      </c>
      <c r="Q723" s="740">
        <v>10399.98</v>
      </c>
      <c r="R723" s="753"/>
      <c r="S723" s="741">
        <v>33.333269230769233</v>
      </c>
    </row>
    <row r="724" spans="1:19" ht="14.4" customHeight="1" x14ac:dyDescent="0.3">
      <c r="A724" s="736" t="s">
        <v>5245</v>
      </c>
      <c r="B724" s="737" t="s">
        <v>5246</v>
      </c>
      <c r="C724" s="737" t="s">
        <v>566</v>
      </c>
      <c r="D724" s="737" t="s">
        <v>3165</v>
      </c>
      <c r="E724" s="737" t="s">
        <v>5469</v>
      </c>
      <c r="F724" s="737" t="s">
        <v>5490</v>
      </c>
      <c r="G724" s="737" t="s">
        <v>5491</v>
      </c>
      <c r="H724" s="740">
        <v>33</v>
      </c>
      <c r="I724" s="740">
        <v>1188</v>
      </c>
      <c r="J724" s="737">
        <v>32.108108108108105</v>
      </c>
      <c r="K724" s="737">
        <v>36</v>
      </c>
      <c r="L724" s="740">
        <v>1</v>
      </c>
      <c r="M724" s="740">
        <v>37</v>
      </c>
      <c r="N724" s="737">
        <v>1</v>
      </c>
      <c r="O724" s="737">
        <v>37</v>
      </c>
      <c r="P724" s="740">
        <v>54</v>
      </c>
      <c r="Q724" s="740">
        <v>1998</v>
      </c>
      <c r="R724" s="753">
        <v>54</v>
      </c>
      <c r="S724" s="741">
        <v>37</v>
      </c>
    </row>
    <row r="725" spans="1:19" ht="14.4" customHeight="1" x14ac:dyDescent="0.3">
      <c r="A725" s="736" t="s">
        <v>5245</v>
      </c>
      <c r="B725" s="737" t="s">
        <v>5246</v>
      </c>
      <c r="C725" s="737" t="s">
        <v>566</v>
      </c>
      <c r="D725" s="737" t="s">
        <v>3165</v>
      </c>
      <c r="E725" s="737" t="s">
        <v>5469</v>
      </c>
      <c r="F725" s="737" t="s">
        <v>5494</v>
      </c>
      <c r="G725" s="737" t="s">
        <v>5495</v>
      </c>
      <c r="H725" s="740">
        <v>13</v>
      </c>
      <c r="I725" s="740">
        <v>403</v>
      </c>
      <c r="J725" s="737">
        <v>3.1484375</v>
      </c>
      <c r="K725" s="737">
        <v>31</v>
      </c>
      <c r="L725" s="740">
        <v>4</v>
      </c>
      <c r="M725" s="740">
        <v>128</v>
      </c>
      <c r="N725" s="737">
        <v>1</v>
      </c>
      <c r="O725" s="737">
        <v>32</v>
      </c>
      <c r="P725" s="740">
        <v>45</v>
      </c>
      <c r="Q725" s="740">
        <v>1440</v>
      </c>
      <c r="R725" s="753">
        <v>11.25</v>
      </c>
      <c r="S725" s="741">
        <v>32</v>
      </c>
    </row>
    <row r="726" spans="1:19" ht="14.4" customHeight="1" x14ac:dyDescent="0.3">
      <c r="A726" s="736" t="s">
        <v>5245</v>
      </c>
      <c r="B726" s="737" t="s">
        <v>5246</v>
      </c>
      <c r="C726" s="737" t="s">
        <v>566</v>
      </c>
      <c r="D726" s="737" t="s">
        <v>3165</v>
      </c>
      <c r="E726" s="737" t="s">
        <v>5469</v>
      </c>
      <c r="F726" s="737" t="s">
        <v>5498</v>
      </c>
      <c r="G726" s="737" t="s">
        <v>5499</v>
      </c>
      <c r="H726" s="740">
        <v>14</v>
      </c>
      <c r="I726" s="740">
        <v>1806</v>
      </c>
      <c r="J726" s="737"/>
      <c r="K726" s="737">
        <v>129</v>
      </c>
      <c r="L726" s="740"/>
      <c r="M726" s="740"/>
      <c r="N726" s="737"/>
      <c r="O726" s="737"/>
      <c r="P726" s="740">
        <v>3</v>
      </c>
      <c r="Q726" s="740">
        <v>396</v>
      </c>
      <c r="R726" s="753"/>
      <c r="S726" s="741">
        <v>132</v>
      </c>
    </row>
    <row r="727" spans="1:19" ht="14.4" customHeight="1" x14ac:dyDescent="0.3">
      <c r="A727" s="736" t="s">
        <v>5245</v>
      </c>
      <c r="B727" s="737" t="s">
        <v>5246</v>
      </c>
      <c r="C727" s="737" t="s">
        <v>566</v>
      </c>
      <c r="D727" s="737" t="s">
        <v>3165</v>
      </c>
      <c r="E727" s="737" t="s">
        <v>5469</v>
      </c>
      <c r="F727" s="737" t="s">
        <v>2553</v>
      </c>
      <c r="G727" s="737" t="s">
        <v>5500</v>
      </c>
      <c r="H727" s="740"/>
      <c r="I727" s="740"/>
      <c r="J727" s="737"/>
      <c r="K727" s="737"/>
      <c r="L727" s="740"/>
      <c r="M727" s="740"/>
      <c r="N727" s="737"/>
      <c r="O727" s="737"/>
      <c r="P727" s="740">
        <v>1</v>
      </c>
      <c r="Q727" s="740">
        <v>0</v>
      </c>
      <c r="R727" s="753"/>
      <c r="S727" s="741">
        <v>0</v>
      </c>
    </row>
    <row r="728" spans="1:19" ht="14.4" customHeight="1" x14ac:dyDescent="0.3">
      <c r="A728" s="736" t="s">
        <v>5245</v>
      </c>
      <c r="B728" s="737" t="s">
        <v>5246</v>
      </c>
      <c r="C728" s="737" t="s">
        <v>566</v>
      </c>
      <c r="D728" s="737" t="s">
        <v>3165</v>
      </c>
      <c r="E728" s="737" t="s">
        <v>5469</v>
      </c>
      <c r="F728" s="737" t="s">
        <v>5501</v>
      </c>
      <c r="G728" s="737" t="s">
        <v>5502</v>
      </c>
      <c r="H728" s="740">
        <v>49</v>
      </c>
      <c r="I728" s="740">
        <v>16219</v>
      </c>
      <c r="J728" s="737">
        <v>9.1632768361581913</v>
      </c>
      <c r="K728" s="737">
        <v>331</v>
      </c>
      <c r="L728" s="740">
        <v>5</v>
      </c>
      <c r="M728" s="740">
        <v>1770</v>
      </c>
      <c r="N728" s="737">
        <v>1</v>
      </c>
      <c r="O728" s="737">
        <v>354</v>
      </c>
      <c r="P728" s="740">
        <v>83</v>
      </c>
      <c r="Q728" s="740">
        <v>29465</v>
      </c>
      <c r="R728" s="753">
        <v>16.646892655367232</v>
      </c>
      <c r="S728" s="741">
        <v>355</v>
      </c>
    </row>
    <row r="729" spans="1:19" ht="14.4" customHeight="1" x14ac:dyDescent="0.3">
      <c r="A729" s="736" t="s">
        <v>5245</v>
      </c>
      <c r="B729" s="737" t="s">
        <v>5246</v>
      </c>
      <c r="C729" s="737" t="s">
        <v>566</v>
      </c>
      <c r="D729" s="737" t="s">
        <v>3165</v>
      </c>
      <c r="E729" s="737" t="s">
        <v>5469</v>
      </c>
      <c r="F729" s="737" t="s">
        <v>5503</v>
      </c>
      <c r="G729" s="737" t="s">
        <v>5504</v>
      </c>
      <c r="H729" s="740">
        <v>15</v>
      </c>
      <c r="I729" s="740">
        <v>855</v>
      </c>
      <c r="J729" s="737">
        <v>7.2457627118644066</v>
      </c>
      <c r="K729" s="737">
        <v>57</v>
      </c>
      <c r="L729" s="740">
        <v>2</v>
      </c>
      <c r="M729" s="740">
        <v>118</v>
      </c>
      <c r="N729" s="737">
        <v>1</v>
      </c>
      <c r="O729" s="737">
        <v>59</v>
      </c>
      <c r="P729" s="740"/>
      <c r="Q729" s="740"/>
      <c r="R729" s="753"/>
      <c r="S729" s="741"/>
    </row>
    <row r="730" spans="1:19" ht="14.4" customHeight="1" x14ac:dyDescent="0.3">
      <c r="A730" s="736" t="s">
        <v>5245</v>
      </c>
      <c r="B730" s="737" t="s">
        <v>5246</v>
      </c>
      <c r="C730" s="737" t="s">
        <v>566</v>
      </c>
      <c r="D730" s="737" t="s">
        <v>3165</v>
      </c>
      <c r="E730" s="737" t="s">
        <v>5469</v>
      </c>
      <c r="F730" s="737" t="s">
        <v>5505</v>
      </c>
      <c r="G730" s="737" t="s">
        <v>5506</v>
      </c>
      <c r="H730" s="740">
        <v>38</v>
      </c>
      <c r="I730" s="740">
        <v>24814</v>
      </c>
      <c r="J730" s="737">
        <v>35.398002853067048</v>
      </c>
      <c r="K730" s="737">
        <v>653</v>
      </c>
      <c r="L730" s="740">
        <v>1</v>
      </c>
      <c r="M730" s="740">
        <v>701</v>
      </c>
      <c r="N730" s="737">
        <v>1</v>
      </c>
      <c r="O730" s="737">
        <v>701</v>
      </c>
      <c r="P730" s="740">
        <v>32</v>
      </c>
      <c r="Q730" s="740">
        <v>22432</v>
      </c>
      <c r="R730" s="753">
        <v>32</v>
      </c>
      <c r="S730" s="741">
        <v>701</v>
      </c>
    </row>
    <row r="731" spans="1:19" ht="14.4" customHeight="1" x14ac:dyDescent="0.3">
      <c r="A731" s="736" t="s">
        <v>5245</v>
      </c>
      <c r="B731" s="737" t="s">
        <v>5246</v>
      </c>
      <c r="C731" s="737" t="s">
        <v>566</v>
      </c>
      <c r="D731" s="737" t="s">
        <v>3166</v>
      </c>
      <c r="E731" s="737" t="s">
        <v>5247</v>
      </c>
      <c r="F731" s="737" t="s">
        <v>5248</v>
      </c>
      <c r="G731" s="737" t="s">
        <v>5249</v>
      </c>
      <c r="H731" s="740">
        <v>0.2</v>
      </c>
      <c r="I731" s="740">
        <v>10.82</v>
      </c>
      <c r="J731" s="737">
        <v>5.8823529411764705E-2</v>
      </c>
      <c r="K731" s="737">
        <v>54.1</v>
      </c>
      <c r="L731" s="740">
        <v>3.4</v>
      </c>
      <c r="M731" s="740">
        <v>183.94</v>
      </c>
      <c r="N731" s="737">
        <v>1</v>
      </c>
      <c r="O731" s="737">
        <v>54.1</v>
      </c>
      <c r="P731" s="740">
        <v>3.2</v>
      </c>
      <c r="Q731" s="740">
        <v>173.12</v>
      </c>
      <c r="R731" s="753">
        <v>0.94117647058823528</v>
      </c>
      <c r="S731" s="741">
        <v>54.1</v>
      </c>
    </row>
    <row r="732" spans="1:19" ht="14.4" customHeight="1" x14ac:dyDescent="0.3">
      <c r="A732" s="736" t="s">
        <v>5245</v>
      </c>
      <c r="B732" s="737" t="s">
        <v>5246</v>
      </c>
      <c r="C732" s="737" t="s">
        <v>566</v>
      </c>
      <c r="D732" s="737" t="s">
        <v>3166</v>
      </c>
      <c r="E732" s="737" t="s">
        <v>5247</v>
      </c>
      <c r="F732" s="737" t="s">
        <v>5250</v>
      </c>
      <c r="G732" s="737" t="s">
        <v>5251</v>
      </c>
      <c r="H732" s="740">
        <v>0.2</v>
      </c>
      <c r="I732" s="740">
        <v>21.65</v>
      </c>
      <c r="J732" s="737">
        <v>9.0909090909090912E-2</v>
      </c>
      <c r="K732" s="737">
        <v>108.24999999999999</v>
      </c>
      <c r="L732" s="740">
        <v>2.2000000000000002</v>
      </c>
      <c r="M732" s="740">
        <v>238.14999999999998</v>
      </c>
      <c r="N732" s="737">
        <v>1</v>
      </c>
      <c r="O732" s="737">
        <v>108.24999999999999</v>
      </c>
      <c r="P732" s="740">
        <v>1.6</v>
      </c>
      <c r="Q732" s="740">
        <v>173.21</v>
      </c>
      <c r="R732" s="753">
        <v>0.7273147176149487</v>
      </c>
      <c r="S732" s="741">
        <v>108.25624999999999</v>
      </c>
    </row>
    <row r="733" spans="1:19" ht="14.4" customHeight="1" x14ac:dyDescent="0.3">
      <c r="A733" s="736" t="s">
        <v>5245</v>
      </c>
      <c r="B733" s="737" t="s">
        <v>5246</v>
      </c>
      <c r="C733" s="737" t="s">
        <v>566</v>
      </c>
      <c r="D733" s="737" t="s">
        <v>3166</v>
      </c>
      <c r="E733" s="737" t="s">
        <v>5247</v>
      </c>
      <c r="F733" s="737" t="s">
        <v>5255</v>
      </c>
      <c r="G733" s="737" t="s">
        <v>5256</v>
      </c>
      <c r="H733" s="740"/>
      <c r="I733" s="740"/>
      <c r="J733" s="737"/>
      <c r="K733" s="737"/>
      <c r="L733" s="740"/>
      <c r="M733" s="740"/>
      <c r="N733" s="737"/>
      <c r="O733" s="737"/>
      <c r="P733" s="740">
        <v>1.4</v>
      </c>
      <c r="Q733" s="740">
        <v>18</v>
      </c>
      <c r="R733" s="753"/>
      <c r="S733" s="741">
        <v>12.857142857142858</v>
      </c>
    </row>
    <row r="734" spans="1:19" ht="14.4" customHeight="1" x14ac:dyDescent="0.3">
      <c r="A734" s="736" t="s">
        <v>5245</v>
      </c>
      <c r="B734" s="737" t="s">
        <v>5246</v>
      </c>
      <c r="C734" s="737" t="s">
        <v>566</v>
      </c>
      <c r="D734" s="737" t="s">
        <v>3166</v>
      </c>
      <c r="E734" s="737" t="s">
        <v>5247</v>
      </c>
      <c r="F734" s="737" t="s">
        <v>5257</v>
      </c>
      <c r="G734" s="737" t="s">
        <v>5258</v>
      </c>
      <c r="H734" s="740">
        <v>1.9000000000000001</v>
      </c>
      <c r="I734" s="740">
        <v>358.53000000000003</v>
      </c>
      <c r="J734" s="737">
        <v>1</v>
      </c>
      <c r="K734" s="737">
        <v>188.7</v>
      </c>
      <c r="L734" s="740">
        <v>1.9000000000000001</v>
      </c>
      <c r="M734" s="740">
        <v>358.53000000000003</v>
      </c>
      <c r="N734" s="737">
        <v>1</v>
      </c>
      <c r="O734" s="737">
        <v>188.7</v>
      </c>
      <c r="P734" s="740">
        <v>3.2</v>
      </c>
      <c r="Q734" s="740">
        <v>657.28</v>
      </c>
      <c r="R734" s="753">
        <v>1.8332636041614367</v>
      </c>
      <c r="S734" s="741">
        <v>205.39999999999998</v>
      </c>
    </row>
    <row r="735" spans="1:19" ht="14.4" customHeight="1" x14ac:dyDescent="0.3">
      <c r="A735" s="736" t="s">
        <v>5245</v>
      </c>
      <c r="B735" s="737" t="s">
        <v>5246</v>
      </c>
      <c r="C735" s="737" t="s">
        <v>566</v>
      </c>
      <c r="D735" s="737" t="s">
        <v>3166</v>
      </c>
      <c r="E735" s="737" t="s">
        <v>5247</v>
      </c>
      <c r="F735" s="737" t="s">
        <v>5262</v>
      </c>
      <c r="G735" s="737" t="s">
        <v>2497</v>
      </c>
      <c r="H735" s="740">
        <v>1</v>
      </c>
      <c r="I735" s="740">
        <v>7577.93</v>
      </c>
      <c r="J735" s="737">
        <v>1.1445035983175129</v>
      </c>
      <c r="K735" s="737">
        <v>7577.93</v>
      </c>
      <c r="L735" s="740">
        <v>1</v>
      </c>
      <c r="M735" s="740">
        <v>6621.15</v>
      </c>
      <c r="N735" s="737">
        <v>1</v>
      </c>
      <c r="O735" s="737">
        <v>6621.15</v>
      </c>
      <c r="P735" s="740"/>
      <c r="Q735" s="740"/>
      <c r="R735" s="753"/>
      <c r="S735" s="741"/>
    </row>
    <row r="736" spans="1:19" ht="14.4" customHeight="1" x14ac:dyDescent="0.3">
      <c r="A736" s="736" t="s">
        <v>5245</v>
      </c>
      <c r="B736" s="737" t="s">
        <v>5246</v>
      </c>
      <c r="C736" s="737" t="s">
        <v>566</v>
      </c>
      <c r="D736" s="737" t="s">
        <v>3166</v>
      </c>
      <c r="E736" s="737" t="s">
        <v>5247</v>
      </c>
      <c r="F736" s="737" t="s">
        <v>5263</v>
      </c>
      <c r="G736" s="737" t="s">
        <v>1315</v>
      </c>
      <c r="H736" s="740"/>
      <c r="I736" s="740"/>
      <c r="J736" s="737"/>
      <c r="K736" s="737"/>
      <c r="L736" s="740"/>
      <c r="M736" s="740"/>
      <c r="N736" s="737"/>
      <c r="O736" s="737"/>
      <c r="P736" s="740">
        <v>16.72</v>
      </c>
      <c r="Q736" s="740">
        <v>6116.12</v>
      </c>
      <c r="R736" s="753"/>
      <c r="S736" s="741">
        <v>365.79665071770336</v>
      </c>
    </row>
    <row r="737" spans="1:19" ht="14.4" customHeight="1" x14ac:dyDescent="0.3">
      <c r="A737" s="736" t="s">
        <v>5245</v>
      </c>
      <c r="B737" s="737" t="s">
        <v>5246</v>
      </c>
      <c r="C737" s="737" t="s">
        <v>566</v>
      </c>
      <c r="D737" s="737" t="s">
        <v>3166</v>
      </c>
      <c r="E737" s="737" t="s">
        <v>5247</v>
      </c>
      <c r="F737" s="737" t="s">
        <v>5264</v>
      </c>
      <c r="G737" s="737" t="s">
        <v>5265</v>
      </c>
      <c r="H737" s="740">
        <v>11</v>
      </c>
      <c r="I737" s="740">
        <v>314857.73</v>
      </c>
      <c r="J737" s="737">
        <v>0.73333333333333339</v>
      </c>
      <c r="K737" s="737">
        <v>28623.429999999997</v>
      </c>
      <c r="L737" s="740">
        <v>15</v>
      </c>
      <c r="M737" s="740">
        <v>429351.44999999995</v>
      </c>
      <c r="N737" s="737">
        <v>1</v>
      </c>
      <c r="O737" s="737">
        <v>28623.429999999997</v>
      </c>
      <c r="P737" s="740">
        <v>15</v>
      </c>
      <c r="Q737" s="740">
        <v>429351.44999999995</v>
      </c>
      <c r="R737" s="753">
        <v>1</v>
      </c>
      <c r="S737" s="741">
        <v>28623.429999999997</v>
      </c>
    </row>
    <row r="738" spans="1:19" ht="14.4" customHeight="1" x14ac:dyDescent="0.3">
      <c r="A738" s="736" t="s">
        <v>5245</v>
      </c>
      <c r="B738" s="737" t="s">
        <v>5246</v>
      </c>
      <c r="C738" s="737" t="s">
        <v>566</v>
      </c>
      <c r="D738" s="737" t="s">
        <v>3166</v>
      </c>
      <c r="E738" s="737" t="s">
        <v>5247</v>
      </c>
      <c r="F738" s="737" t="s">
        <v>5266</v>
      </c>
      <c r="G738" s="737" t="s">
        <v>3074</v>
      </c>
      <c r="H738" s="740">
        <v>17</v>
      </c>
      <c r="I738" s="740">
        <v>486609.7</v>
      </c>
      <c r="J738" s="737">
        <v>1</v>
      </c>
      <c r="K738" s="737">
        <v>28624.100000000002</v>
      </c>
      <c r="L738" s="740">
        <v>17</v>
      </c>
      <c r="M738" s="740">
        <v>486609.7</v>
      </c>
      <c r="N738" s="737">
        <v>1</v>
      </c>
      <c r="O738" s="737">
        <v>28624.100000000002</v>
      </c>
      <c r="P738" s="740">
        <v>23</v>
      </c>
      <c r="Q738" s="740">
        <v>658354.30000000005</v>
      </c>
      <c r="R738" s="753">
        <v>1.3529411764705883</v>
      </c>
      <c r="S738" s="741">
        <v>28624.100000000002</v>
      </c>
    </row>
    <row r="739" spans="1:19" ht="14.4" customHeight="1" x14ac:dyDescent="0.3">
      <c r="A739" s="736" t="s">
        <v>5245</v>
      </c>
      <c r="B739" s="737" t="s">
        <v>5246</v>
      </c>
      <c r="C739" s="737" t="s">
        <v>566</v>
      </c>
      <c r="D739" s="737" t="s">
        <v>3166</v>
      </c>
      <c r="E739" s="737" t="s">
        <v>5247</v>
      </c>
      <c r="F739" s="737" t="s">
        <v>5267</v>
      </c>
      <c r="G739" s="737" t="s">
        <v>3074</v>
      </c>
      <c r="H739" s="740">
        <v>2</v>
      </c>
      <c r="I739" s="740">
        <v>47738.26</v>
      </c>
      <c r="J739" s="737">
        <v>1</v>
      </c>
      <c r="K739" s="737">
        <v>23869.13</v>
      </c>
      <c r="L739" s="740">
        <v>2</v>
      </c>
      <c r="M739" s="740">
        <v>47738.26</v>
      </c>
      <c r="N739" s="737">
        <v>1</v>
      </c>
      <c r="O739" s="737">
        <v>23869.13</v>
      </c>
      <c r="P739" s="740"/>
      <c r="Q739" s="740"/>
      <c r="R739" s="753"/>
      <c r="S739" s="741"/>
    </row>
    <row r="740" spans="1:19" ht="14.4" customHeight="1" x14ac:dyDescent="0.3">
      <c r="A740" s="736" t="s">
        <v>5245</v>
      </c>
      <c r="B740" s="737" t="s">
        <v>5246</v>
      </c>
      <c r="C740" s="737" t="s">
        <v>566</v>
      </c>
      <c r="D740" s="737" t="s">
        <v>3166</v>
      </c>
      <c r="E740" s="737" t="s">
        <v>5247</v>
      </c>
      <c r="F740" s="737" t="s">
        <v>5270</v>
      </c>
      <c r="G740" s="737" t="s">
        <v>3090</v>
      </c>
      <c r="H740" s="740">
        <v>1</v>
      </c>
      <c r="I740" s="740">
        <v>14936.48</v>
      </c>
      <c r="J740" s="737">
        <v>4.3802021109749074E-2</v>
      </c>
      <c r="K740" s="737">
        <v>14936.48</v>
      </c>
      <c r="L740" s="740">
        <v>22.83</v>
      </c>
      <c r="M740" s="740">
        <v>340999.79</v>
      </c>
      <c r="N740" s="737">
        <v>1</v>
      </c>
      <c r="O740" s="737">
        <v>14936.47787998248</v>
      </c>
      <c r="P740" s="740">
        <v>11.14</v>
      </c>
      <c r="Q740" s="740">
        <v>157298.43</v>
      </c>
      <c r="R740" s="753">
        <v>0.46128600255149715</v>
      </c>
      <c r="S740" s="741">
        <v>14120.146319569119</v>
      </c>
    </row>
    <row r="741" spans="1:19" ht="14.4" customHeight="1" x14ac:dyDescent="0.3">
      <c r="A741" s="736" t="s">
        <v>5245</v>
      </c>
      <c r="B741" s="737" t="s">
        <v>5246</v>
      </c>
      <c r="C741" s="737" t="s">
        <v>566</v>
      </c>
      <c r="D741" s="737" t="s">
        <v>3166</v>
      </c>
      <c r="E741" s="737" t="s">
        <v>5247</v>
      </c>
      <c r="F741" s="737" t="s">
        <v>5271</v>
      </c>
      <c r="G741" s="737" t="s">
        <v>5272</v>
      </c>
      <c r="H741" s="740"/>
      <c r="I741" s="740"/>
      <c r="J741" s="737"/>
      <c r="K741" s="737"/>
      <c r="L741" s="740">
        <v>1</v>
      </c>
      <c r="M741" s="740">
        <v>32245.61</v>
      </c>
      <c r="N741" s="737">
        <v>1</v>
      </c>
      <c r="O741" s="737">
        <v>32245.61</v>
      </c>
      <c r="P741" s="740"/>
      <c r="Q741" s="740"/>
      <c r="R741" s="753"/>
      <c r="S741" s="741"/>
    </row>
    <row r="742" spans="1:19" ht="14.4" customHeight="1" x14ac:dyDescent="0.3">
      <c r="A742" s="736" t="s">
        <v>5245</v>
      </c>
      <c r="B742" s="737" t="s">
        <v>5246</v>
      </c>
      <c r="C742" s="737" t="s">
        <v>566</v>
      </c>
      <c r="D742" s="737" t="s">
        <v>3166</v>
      </c>
      <c r="E742" s="737" t="s">
        <v>5247</v>
      </c>
      <c r="F742" s="737" t="s">
        <v>5273</v>
      </c>
      <c r="G742" s="737" t="s">
        <v>5272</v>
      </c>
      <c r="H742" s="740"/>
      <c r="I742" s="740"/>
      <c r="J742" s="737"/>
      <c r="K742" s="737"/>
      <c r="L742" s="740">
        <v>1</v>
      </c>
      <c r="M742" s="740">
        <v>64491.22</v>
      </c>
      <c r="N742" s="737">
        <v>1</v>
      </c>
      <c r="O742" s="737">
        <v>64491.22</v>
      </c>
      <c r="P742" s="740"/>
      <c r="Q742" s="740"/>
      <c r="R742" s="753"/>
      <c r="S742" s="741"/>
    </row>
    <row r="743" spans="1:19" ht="14.4" customHeight="1" x14ac:dyDescent="0.3">
      <c r="A743" s="736" t="s">
        <v>5245</v>
      </c>
      <c r="B743" s="737" t="s">
        <v>5246</v>
      </c>
      <c r="C743" s="737" t="s">
        <v>566</v>
      </c>
      <c r="D743" s="737" t="s">
        <v>3166</v>
      </c>
      <c r="E743" s="737" t="s">
        <v>5247</v>
      </c>
      <c r="F743" s="737" t="s">
        <v>5274</v>
      </c>
      <c r="G743" s="737" t="s">
        <v>5272</v>
      </c>
      <c r="H743" s="740"/>
      <c r="I743" s="740"/>
      <c r="J743" s="737"/>
      <c r="K743" s="737"/>
      <c r="L743" s="740">
        <v>5</v>
      </c>
      <c r="M743" s="740">
        <v>644911.35</v>
      </c>
      <c r="N743" s="737">
        <v>1</v>
      </c>
      <c r="O743" s="737">
        <v>128982.26999999999</v>
      </c>
      <c r="P743" s="740"/>
      <c r="Q743" s="740"/>
      <c r="R743" s="753"/>
      <c r="S743" s="741"/>
    </row>
    <row r="744" spans="1:19" ht="14.4" customHeight="1" x14ac:dyDescent="0.3">
      <c r="A744" s="736" t="s">
        <v>5245</v>
      </c>
      <c r="B744" s="737" t="s">
        <v>5246</v>
      </c>
      <c r="C744" s="737" t="s">
        <v>566</v>
      </c>
      <c r="D744" s="737" t="s">
        <v>3166</v>
      </c>
      <c r="E744" s="737" t="s">
        <v>5247</v>
      </c>
      <c r="F744" s="737" t="s">
        <v>5275</v>
      </c>
      <c r="G744" s="737" t="s">
        <v>5276</v>
      </c>
      <c r="H744" s="740">
        <v>3</v>
      </c>
      <c r="I744" s="740">
        <v>273976.17</v>
      </c>
      <c r="J744" s="737">
        <v>1.7291866397731614</v>
      </c>
      <c r="K744" s="737">
        <v>91325.39</v>
      </c>
      <c r="L744" s="740">
        <v>2</v>
      </c>
      <c r="M744" s="740">
        <v>158442.22</v>
      </c>
      <c r="N744" s="737">
        <v>1</v>
      </c>
      <c r="O744" s="737">
        <v>79221.11</v>
      </c>
      <c r="P744" s="740">
        <v>2</v>
      </c>
      <c r="Q744" s="740">
        <v>157653.96</v>
      </c>
      <c r="R744" s="753">
        <v>0.99502493716636886</v>
      </c>
      <c r="S744" s="741">
        <v>78826.98</v>
      </c>
    </row>
    <row r="745" spans="1:19" ht="14.4" customHeight="1" x14ac:dyDescent="0.3">
      <c r="A745" s="736" t="s">
        <v>5245</v>
      </c>
      <c r="B745" s="737" t="s">
        <v>5246</v>
      </c>
      <c r="C745" s="737" t="s">
        <v>566</v>
      </c>
      <c r="D745" s="737" t="s">
        <v>3166</v>
      </c>
      <c r="E745" s="737" t="s">
        <v>5247</v>
      </c>
      <c r="F745" s="737" t="s">
        <v>5277</v>
      </c>
      <c r="G745" s="737" t="s">
        <v>5278</v>
      </c>
      <c r="H745" s="740">
        <v>1</v>
      </c>
      <c r="I745" s="740">
        <v>1602.3</v>
      </c>
      <c r="J745" s="737">
        <v>0.9160815971825188</v>
      </c>
      <c r="K745" s="737">
        <v>1602.3</v>
      </c>
      <c r="L745" s="740">
        <v>1</v>
      </c>
      <c r="M745" s="740">
        <v>1749.08</v>
      </c>
      <c r="N745" s="737">
        <v>1</v>
      </c>
      <c r="O745" s="737">
        <v>1749.08</v>
      </c>
      <c r="P745" s="740"/>
      <c r="Q745" s="740"/>
      <c r="R745" s="753"/>
      <c r="S745" s="741"/>
    </row>
    <row r="746" spans="1:19" ht="14.4" customHeight="1" x14ac:dyDescent="0.3">
      <c r="A746" s="736" t="s">
        <v>5245</v>
      </c>
      <c r="B746" s="737" t="s">
        <v>5246</v>
      </c>
      <c r="C746" s="737" t="s">
        <v>566</v>
      </c>
      <c r="D746" s="737" t="s">
        <v>3166</v>
      </c>
      <c r="E746" s="737" t="s">
        <v>5247</v>
      </c>
      <c r="F746" s="737" t="s">
        <v>5279</v>
      </c>
      <c r="G746" s="737" t="s">
        <v>5280</v>
      </c>
      <c r="H746" s="740">
        <v>15</v>
      </c>
      <c r="I746" s="740">
        <v>847862.85000000009</v>
      </c>
      <c r="J746" s="737">
        <v>1.153846153846154</v>
      </c>
      <c r="K746" s="737">
        <v>56524.19000000001</v>
      </c>
      <c r="L746" s="740">
        <v>13</v>
      </c>
      <c r="M746" s="740">
        <v>734814.47</v>
      </c>
      <c r="N746" s="737">
        <v>1</v>
      </c>
      <c r="O746" s="737">
        <v>56524.189999999995</v>
      </c>
      <c r="P746" s="740">
        <v>12</v>
      </c>
      <c r="Q746" s="740">
        <v>667490.48</v>
      </c>
      <c r="R746" s="753">
        <v>0.90837960771240667</v>
      </c>
      <c r="S746" s="741">
        <v>55624.206666666665</v>
      </c>
    </row>
    <row r="747" spans="1:19" ht="14.4" customHeight="1" x14ac:dyDescent="0.3">
      <c r="A747" s="736" t="s">
        <v>5245</v>
      </c>
      <c r="B747" s="737" t="s">
        <v>5246</v>
      </c>
      <c r="C747" s="737" t="s">
        <v>566</v>
      </c>
      <c r="D747" s="737" t="s">
        <v>3166</v>
      </c>
      <c r="E747" s="737" t="s">
        <v>5247</v>
      </c>
      <c r="F747" s="737" t="s">
        <v>5281</v>
      </c>
      <c r="G747" s="737" t="s">
        <v>5282</v>
      </c>
      <c r="H747" s="740">
        <v>6</v>
      </c>
      <c r="I747" s="740">
        <v>63815.82</v>
      </c>
      <c r="J747" s="737"/>
      <c r="K747" s="737">
        <v>10635.97</v>
      </c>
      <c r="L747" s="740"/>
      <c r="M747" s="740"/>
      <c r="N747" s="737"/>
      <c r="O747" s="737"/>
      <c r="P747" s="740">
        <v>2</v>
      </c>
      <c r="Q747" s="740">
        <v>16589.14</v>
      </c>
      <c r="R747" s="753"/>
      <c r="S747" s="741">
        <v>8294.57</v>
      </c>
    </row>
    <row r="748" spans="1:19" ht="14.4" customHeight="1" x14ac:dyDescent="0.3">
      <c r="A748" s="736" t="s">
        <v>5245</v>
      </c>
      <c r="B748" s="737" t="s">
        <v>5246</v>
      </c>
      <c r="C748" s="737" t="s">
        <v>566</v>
      </c>
      <c r="D748" s="737" t="s">
        <v>3166</v>
      </c>
      <c r="E748" s="737" t="s">
        <v>5247</v>
      </c>
      <c r="F748" s="737" t="s">
        <v>5286</v>
      </c>
      <c r="G748" s="737" t="s">
        <v>5280</v>
      </c>
      <c r="H748" s="740">
        <v>4</v>
      </c>
      <c r="I748" s="740">
        <v>678290.32</v>
      </c>
      <c r="J748" s="737">
        <v>0.66666666666666663</v>
      </c>
      <c r="K748" s="737">
        <v>169572.58</v>
      </c>
      <c r="L748" s="740">
        <v>6</v>
      </c>
      <c r="M748" s="740">
        <v>1017435.48</v>
      </c>
      <c r="N748" s="737">
        <v>1</v>
      </c>
      <c r="O748" s="737">
        <v>169572.58</v>
      </c>
      <c r="P748" s="740">
        <v>6</v>
      </c>
      <c r="Q748" s="740">
        <v>1012373.68</v>
      </c>
      <c r="R748" s="753">
        <v>0.99502494251527385</v>
      </c>
      <c r="S748" s="741">
        <v>168728.94666666668</v>
      </c>
    </row>
    <row r="749" spans="1:19" ht="14.4" customHeight="1" x14ac:dyDescent="0.3">
      <c r="A749" s="736" t="s">
        <v>5245</v>
      </c>
      <c r="B749" s="737" t="s">
        <v>5246</v>
      </c>
      <c r="C749" s="737" t="s">
        <v>566</v>
      </c>
      <c r="D749" s="737" t="s">
        <v>3166</v>
      </c>
      <c r="E749" s="737" t="s">
        <v>5247</v>
      </c>
      <c r="F749" s="737" t="s">
        <v>5289</v>
      </c>
      <c r="G749" s="737" t="s">
        <v>3094</v>
      </c>
      <c r="H749" s="740">
        <v>38.65</v>
      </c>
      <c r="I749" s="740">
        <v>227237.63</v>
      </c>
      <c r="J749" s="737">
        <v>7.2787198365121739</v>
      </c>
      <c r="K749" s="737">
        <v>5879.3694695989652</v>
      </c>
      <c r="L749" s="740">
        <v>5.31</v>
      </c>
      <c r="M749" s="740">
        <v>31219.45</v>
      </c>
      <c r="N749" s="737">
        <v>1</v>
      </c>
      <c r="O749" s="737">
        <v>5879.3691148775897</v>
      </c>
      <c r="P749" s="740">
        <v>21.37</v>
      </c>
      <c r="Q749" s="740">
        <v>106486.71</v>
      </c>
      <c r="R749" s="753">
        <v>3.4109092248582216</v>
      </c>
      <c r="S749" s="741">
        <v>4983</v>
      </c>
    </row>
    <row r="750" spans="1:19" ht="14.4" customHeight="1" x14ac:dyDescent="0.3">
      <c r="A750" s="736" t="s">
        <v>5245</v>
      </c>
      <c r="B750" s="737" t="s">
        <v>5246</v>
      </c>
      <c r="C750" s="737" t="s">
        <v>566</v>
      </c>
      <c r="D750" s="737" t="s">
        <v>3166</v>
      </c>
      <c r="E750" s="737" t="s">
        <v>5247</v>
      </c>
      <c r="F750" s="737" t="s">
        <v>5290</v>
      </c>
      <c r="G750" s="737" t="s">
        <v>3100</v>
      </c>
      <c r="H750" s="740"/>
      <c r="I750" s="740"/>
      <c r="J750" s="737"/>
      <c r="K750" s="737"/>
      <c r="L750" s="740">
        <v>11.4</v>
      </c>
      <c r="M750" s="740">
        <v>133070.94</v>
      </c>
      <c r="N750" s="737">
        <v>1</v>
      </c>
      <c r="O750" s="737">
        <v>11672.88947368421</v>
      </c>
      <c r="P750" s="740">
        <v>20.38</v>
      </c>
      <c r="Q750" s="740">
        <v>214751.73</v>
      </c>
      <c r="R750" s="753">
        <v>1.6138138800251955</v>
      </c>
      <c r="S750" s="741">
        <v>10537.376349362121</v>
      </c>
    </row>
    <row r="751" spans="1:19" ht="14.4" customHeight="1" x14ac:dyDescent="0.3">
      <c r="A751" s="736" t="s">
        <v>5245</v>
      </c>
      <c r="B751" s="737" t="s">
        <v>5246</v>
      </c>
      <c r="C751" s="737" t="s">
        <v>566</v>
      </c>
      <c r="D751" s="737" t="s">
        <v>3166</v>
      </c>
      <c r="E751" s="737" t="s">
        <v>5247</v>
      </c>
      <c r="F751" s="737" t="s">
        <v>5291</v>
      </c>
      <c r="G751" s="737" t="s">
        <v>5292</v>
      </c>
      <c r="H751" s="740">
        <v>1</v>
      </c>
      <c r="I751" s="740">
        <v>48.74</v>
      </c>
      <c r="J751" s="737">
        <v>0.16666666666666669</v>
      </c>
      <c r="K751" s="737">
        <v>48.74</v>
      </c>
      <c r="L751" s="740">
        <v>6</v>
      </c>
      <c r="M751" s="740">
        <v>292.44</v>
      </c>
      <c r="N751" s="737">
        <v>1</v>
      </c>
      <c r="O751" s="737">
        <v>48.74</v>
      </c>
      <c r="P751" s="740">
        <v>3</v>
      </c>
      <c r="Q751" s="740">
        <v>146.22</v>
      </c>
      <c r="R751" s="753">
        <v>0.5</v>
      </c>
      <c r="S751" s="741">
        <v>48.74</v>
      </c>
    </row>
    <row r="752" spans="1:19" ht="14.4" customHeight="1" x14ac:dyDescent="0.3">
      <c r="A752" s="736" t="s">
        <v>5245</v>
      </c>
      <c r="B752" s="737" t="s">
        <v>5246</v>
      </c>
      <c r="C752" s="737" t="s">
        <v>566</v>
      </c>
      <c r="D752" s="737" t="s">
        <v>3166</v>
      </c>
      <c r="E752" s="737" t="s">
        <v>5247</v>
      </c>
      <c r="F752" s="737" t="s">
        <v>5293</v>
      </c>
      <c r="G752" s="737" t="s">
        <v>1238</v>
      </c>
      <c r="H752" s="740">
        <v>8.42</v>
      </c>
      <c r="I752" s="740">
        <v>890.75</v>
      </c>
      <c r="J752" s="737">
        <v>0.67904434466407981</v>
      </c>
      <c r="K752" s="737">
        <v>105.78978622327791</v>
      </c>
      <c r="L752" s="740">
        <v>12.4</v>
      </c>
      <c r="M752" s="740">
        <v>1311.77</v>
      </c>
      <c r="N752" s="737">
        <v>1</v>
      </c>
      <c r="O752" s="737">
        <v>105.78790322580645</v>
      </c>
      <c r="P752" s="740">
        <v>36.61</v>
      </c>
      <c r="Q752" s="740">
        <v>5035.2700000000004</v>
      </c>
      <c r="R752" s="753">
        <v>3.8385311449415678</v>
      </c>
      <c r="S752" s="741">
        <v>137.53810434307567</v>
      </c>
    </row>
    <row r="753" spans="1:19" ht="14.4" customHeight="1" x14ac:dyDescent="0.3">
      <c r="A753" s="736" t="s">
        <v>5245</v>
      </c>
      <c r="B753" s="737" t="s">
        <v>5246</v>
      </c>
      <c r="C753" s="737" t="s">
        <v>566</v>
      </c>
      <c r="D753" s="737" t="s">
        <v>3166</v>
      </c>
      <c r="E753" s="737" t="s">
        <v>5247</v>
      </c>
      <c r="F753" s="737" t="s">
        <v>5294</v>
      </c>
      <c r="G753" s="737" t="s">
        <v>1238</v>
      </c>
      <c r="H753" s="740">
        <v>0.87</v>
      </c>
      <c r="I753" s="740">
        <v>460.21</v>
      </c>
      <c r="J753" s="737">
        <v>0.11026612325481656</v>
      </c>
      <c r="K753" s="737">
        <v>528.97701149425291</v>
      </c>
      <c r="L753" s="740">
        <v>7.8900000000000006</v>
      </c>
      <c r="M753" s="740">
        <v>4173.6299999999992</v>
      </c>
      <c r="N753" s="737">
        <v>1</v>
      </c>
      <c r="O753" s="737">
        <v>528.97718631178691</v>
      </c>
      <c r="P753" s="740">
        <v>9.85</v>
      </c>
      <c r="Q753" s="740">
        <v>6773.41</v>
      </c>
      <c r="R753" s="753">
        <v>1.622906199159964</v>
      </c>
      <c r="S753" s="741">
        <v>687.65583756345177</v>
      </c>
    </row>
    <row r="754" spans="1:19" ht="14.4" customHeight="1" x14ac:dyDescent="0.3">
      <c r="A754" s="736" t="s">
        <v>5245</v>
      </c>
      <c r="B754" s="737" t="s">
        <v>5246</v>
      </c>
      <c r="C754" s="737" t="s">
        <v>566</v>
      </c>
      <c r="D754" s="737" t="s">
        <v>3166</v>
      </c>
      <c r="E754" s="737" t="s">
        <v>5247</v>
      </c>
      <c r="F754" s="737" t="s">
        <v>5296</v>
      </c>
      <c r="G754" s="737" t="s">
        <v>2497</v>
      </c>
      <c r="H754" s="740">
        <v>2</v>
      </c>
      <c r="I754" s="740">
        <v>4563.5</v>
      </c>
      <c r="J754" s="737">
        <v>0.43977912265823754</v>
      </c>
      <c r="K754" s="737">
        <v>2281.75</v>
      </c>
      <c r="L754" s="740">
        <v>5</v>
      </c>
      <c r="M754" s="740">
        <v>10376.800000000001</v>
      </c>
      <c r="N754" s="737">
        <v>1</v>
      </c>
      <c r="O754" s="737">
        <v>2075.36</v>
      </c>
      <c r="P754" s="740">
        <v>4</v>
      </c>
      <c r="Q754" s="740">
        <v>8301.44</v>
      </c>
      <c r="R754" s="753">
        <v>0.79999999999999993</v>
      </c>
      <c r="S754" s="741">
        <v>2075.36</v>
      </c>
    </row>
    <row r="755" spans="1:19" ht="14.4" customHeight="1" x14ac:dyDescent="0.3">
      <c r="A755" s="736" t="s">
        <v>5245</v>
      </c>
      <c r="B755" s="737" t="s">
        <v>5246</v>
      </c>
      <c r="C755" s="737" t="s">
        <v>566</v>
      </c>
      <c r="D755" s="737" t="s">
        <v>3166</v>
      </c>
      <c r="E755" s="737" t="s">
        <v>5247</v>
      </c>
      <c r="F755" s="737" t="s">
        <v>5297</v>
      </c>
      <c r="G755" s="737" t="s">
        <v>1112</v>
      </c>
      <c r="H755" s="740"/>
      <c r="I755" s="740"/>
      <c r="J755" s="737"/>
      <c r="K755" s="737"/>
      <c r="L755" s="740">
        <v>0.1</v>
      </c>
      <c r="M755" s="740">
        <v>7.8</v>
      </c>
      <c r="N755" s="737">
        <v>1</v>
      </c>
      <c r="O755" s="737">
        <v>78</v>
      </c>
      <c r="P755" s="740">
        <v>0.30000000000000004</v>
      </c>
      <c r="Q755" s="740">
        <v>23.4</v>
      </c>
      <c r="R755" s="753">
        <v>3</v>
      </c>
      <c r="S755" s="741">
        <v>77.999999999999986</v>
      </c>
    </row>
    <row r="756" spans="1:19" ht="14.4" customHeight="1" x14ac:dyDescent="0.3">
      <c r="A756" s="736" t="s">
        <v>5245</v>
      </c>
      <c r="B756" s="737" t="s">
        <v>5246</v>
      </c>
      <c r="C756" s="737" t="s">
        <v>566</v>
      </c>
      <c r="D756" s="737" t="s">
        <v>3166</v>
      </c>
      <c r="E756" s="737" t="s">
        <v>5247</v>
      </c>
      <c r="F756" s="737" t="s">
        <v>5300</v>
      </c>
      <c r="G756" s="737" t="s">
        <v>823</v>
      </c>
      <c r="H756" s="740"/>
      <c r="I756" s="740"/>
      <c r="J756" s="737"/>
      <c r="K756" s="737"/>
      <c r="L756" s="740">
        <v>4.5999999999999996</v>
      </c>
      <c r="M756" s="740">
        <v>837.89</v>
      </c>
      <c r="N756" s="737">
        <v>1</v>
      </c>
      <c r="O756" s="737">
        <v>182.15</v>
      </c>
      <c r="P756" s="740">
        <v>10.199999999999999</v>
      </c>
      <c r="Q756" s="740">
        <v>1857.93</v>
      </c>
      <c r="R756" s="753">
        <v>2.2173913043478262</v>
      </c>
      <c r="S756" s="741">
        <v>182.15</v>
      </c>
    </row>
    <row r="757" spans="1:19" ht="14.4" customHeight="1" x14ac:dyDescent="0.3">
      <c r="A757" s="736" t="s">
        <v>5245</v>
      </c>
      <c r="B757" s="737" t="s">
        <v>5246</v>
      </c>
      <c r="C757" s="737" t="s">
        <v>566</v>
      </c>
      <c r="D757" s="737" t="s">
        <v>3166</v>
      </c>
      <c r="E757" s="737" t="s">
        <v>5247</v>
      </c>
      <c r="F757" s="737" t="s">
        <v>5301</v>
      </c>
      <c r="G757" s="737" t="s">
        <v>835</v>
      </c>
      <c r="H757" s="740">
        <v>11</v>
      </c>
      <c r="I757" s="740">
        <v>778.25</v>
      </c>
      <c r="J757" s="737">
        <v>0.59782608695652173</v>
      </c>
      <c r="K757" s="737">
        <v>70.75</v>
      </c>
      <c r="L757" s="740">
        <v>18.399999999999999</v>
      </c>
      <c r="M757" s="740">
        <v>1301.8</v>
      </c>
      <c r="N757" s="737">
        <v>1</v>
      </c>
      <c r="O757" s="737">
        <v>70.75</v>
      </c>
      <c r="P757" s="740">
        <v>21.2</v>
      </c>
      <c r="Q757" s="740">
        <v>1499.9</v>
      </c>
      <c r="R757" s="753">
        <v>1.1521739130434783</v>
      </c>
      <c r="S757" s="741">
        <v>70.75</v>
      </c>
    </row>
    <row r="758" spans="1:19" ht="14.4" customHeight="1" x14ac:dyDescent="0.3">
      <c r="A758" s="736" t="s">
        <v>5245</v>
      </c>
      <c r="B758" s="737" t="s">
        <v>5246</v>
      </c>
      <c r="C758" s="737" t="s">
        <v>566</v>
      </c>
      <c r="D758" s="737" t="s">
        <v>3166</v>
      </c>
      <c r="E758" s="737" t="s">
        <v>5247</v>
      </c>
      <c r="F758" s="737" t="s">
        <v>5302</v>
      </c>
      <c r="G758" s="737" t="s">
        <v>3745</v>
      </c>
      <c r="H758" s="740"/>
      <c r="I758" s="740"/>
      <c r="J758" s="737"/>
      <c r="K758" s="737"/>
      <c r="L758" s="740">
        <v>0.05</v>
      </c>
      <c r="M758" s="740">
        <v>24.32</v>
      </c>
      <c r="N758" s="737">
        <v>1</v>
      </c>
      <c r="O758" s="737">
        <v>486.4</v>
      </c>
      <c r="P758" s="740">
        <v>0.3</v>
      </c>
      <c r="Q758" s="740">
        <v>145.94</v>
      </c>
      <c r="R758" s="753">
        <v>6.0008223684210522</v>
      </c>
      <c r="S758" s="741">
        <v>486.4666666666667</v>
      </c>
    </row>
    <row r="759" spans="1:19" ht="14.4" customHeight="1" x14ac:dyDescent="0.3">
      <c r="A759" s="736" t="s">
        <v>5245</v>
      </c>
      <c r="B759" s="737" t="s">
        <v>5246</v>
      </c>
      <c r="C759" s="737" t="s">
        <v>566</v>
      </c>
      <c r="D759" s="737" t="s">
        <v>3166</v>
      </c>
      <c r="E759" s="737" t="s">
        <v>5247</v>
      </c>
      <c r="F759" s="737" t="s">
        <v>5303</v>
      </c>
      <c r="G759" s="737" t="s">
        <v>3745</v>
      </c>
      <c r="H759" s="740"/>
      <c r="I759" s="740"/>
      <c r="J759" s="737"/>
      <c r="K759" s="737"/>
      <c r="L759" s="740">
        <v>1</v>
      </c>
      <c r="M759" s="740">
        <v>121.61</v>
      </c>
      <c r="N759" s="737">
        <v>1</v>
      </c>
      <c r="O759" s="737">
        <v>121.61</v>
      </c>
      <c r="P759" s="740">
        <v>1</v>
      </c>
      <c r="Q759" s="740">
        <v>121.61</v>
      </c>
      <c r="R759" s="753">
        <v>1</v>
      </c>
      <c r="S759" s="741">
        <v>121.61</v>
      </c>
    </row>
    <row r="760" spans="1:19" ht="14.4" customHeight="1" x14ac:dyDescent="0.3">
      <c r="A760" s="736" t="s">
        <v>5245</v>
      </c>
      <c r="B760" s="737" t="s">
        <v>5246</v>
      </c>
      <c r="C760" s="737" t="s">
        <v>566</v>
      </c>
      <c r="D760" s="737" t="s">
        <v>3166</v>
      </c>
      <c r="E760" s="737" t="s">
        <v>5247</v>
      </c>
      <c r="F760" s="737" t="s">
        <v>5304</v>
      </c>
      <c r="G760" s="737" t="s">
        <v>3745</v>
      </c>
      <c r="H760" s="740">
        <v>0.95</v>
      </c>
      <c r="I760" s="740">
        <v>231.07</v>
      </c>
      <c r="J760" s="737">
        <v>2.2092934314944066</v>
      </c>
      <c r="K760" s="737">
        <v>243.23157894736843</v>
      </c>
      <c r="L760" s="740">
        <v>0.43</v>
      </c>
      <c r="M760" s="740">
        <v>104.59</v>
      </c>
      <c r="N760" s="737">
        <v>1</v>
      </c>
      <c r="O760" s="737">
        <v>243.23255813953489</v>
      </c>
      <c r="P760" s="740"/>
      <c r="Q760" s="740"/>
      <c r="R760" s="753"/>
      <c r="S760" s="741"/>
    </row>
    <row r="761" spans="1:19" ht="14.4" customHeight="1" x14ac:dyDescent="0.3">
      <c r="A761" s="736" t="s">
        <v>5245</v>
      </c>
      <c r="B761" s="737" t="s">
        <v>5246</v>
      </c>
      <c r="C761" s="737" t="s">
        <v>566</v>
      </c>
      <c r="D761" s="737" t="s">
        <v>3166</v>
      </c>
      <c r="E761" s="737" t="s">
        <v>5247</v>
      </c>
      <c r="F761" s="737" t="s">
        <v>5305</v>
      </c>
      <c r="G761" s="737" t="s">
        <v>707</v>
      </c>
      <c r="H761" s="740"/>
      <c r="I761" s="740"/>
      <c r="J761" s="737"/>
      <c r="K761" s="737"/>
      <c r="L761" s="740"/>
      <c r="M761" s="740"/>
      <c r="N761" s="737"/>
      <c r="O761" s="737"/>
      <c r="P761" s="740">
        <v>0.8</v>
      </c>
      <c r="Q761" s="740">
        <v>47.97</v>
      </c>
      <c r="R761" s="753"/>
      <c r="S761" s="741">
        <v>59.962499999999999</v>
      </c>
    </row>
    <row r="762" spans="1:19" ht="14.4" customHeight="1" x14ac:dyDescent="0.3">
      <c r="A762" s="736" t="s">
        <v>5245</v>
      </c>
      <c r="B762" s="737" t="s">
        <v>5246</v>
      </c>
      <c r="C762" s="737" t="s">
        <v>566</v>
      </c>
      <c r="D762" s="737" t="s">
        <v>3166</v>
      </c>
      <c r="E762" s="737" t="s">
        <v>5247</v>
      </c>
      <c r="F762" s="737" t="s">
        <v>5306</v>
      </c>
      <c r="G762" s="737" t="s">
        <v>5307</v>
      </c>
      <c r="H762" s="740">
        <v>0.08</v>
      </c>
      <c r="I762" s="740">
        <v>20.48</v>
      </c>
      <c r="J762" s="737">
        <v>1</v>
      </c>
      <c r="K762" s="737">
        <v>256</v>
      </c>
      <c r="L762" s="740">
        <v>0.08</v>
      </c>
      <c r="M762" s="740">
        <v>20.48</v>
      </c>
      <c r="N762" s="737">
        <v>1</v>
      </c>
      <c r="O762" s="737">
        <v>256</v>
      </c>
      <c r="P762" s="740">
        <v>0.2</v>
      </c>
      <c r="Q762" s="740">
        <v>51.2</v>
      </c>
      <c r="R762" s="753">
        <v>2.5</v>
      </c>
      <c r="S762" s="741">
        <v>256</v>
      </c>
    </row>
    <row r="763" spans="1:19" ht="14.4" customHeight="1" x14ac:dyDescent="0.3">
      <c r="A763" s="736" t="s">
        <v>5245</v>
      </c>
      <c r="B763" s="737" t="s">
        <v>5246</v>
      </c>
      <c r="C763" s="737" t="s">
        <v>566</v>
      </c>
      <c r="D763" s="737" t="s">
        <v>3166</v>
      </c>
      <c r="E763" s="737" t="s">
        <v>5247</v>
      </c>
      <c r="F763" s="737" t="s">
        <v>5308</v>
      </c>
      <c r="G763" s="737" t="s">
        <v>5309</v>
      </c>
      <c r="H763" s="740">
        <v>3.2</v>
      </c>
      <c r="I763" s="740">
        <v>375.35999999999996</v>
      </c>
      <c r="J763" s="737">
        <v>1.4545454545454544</v>
      </c>
      <c r="K763" s="737">
        <v>117.29999999999998</v>
      </c>
      <c r="L763" s="740">
        <v>2.2000000000000002</v>
      </c>
      <c r="M763" s="740">
        <v>258.06</v>
      </c>
      <c r="N763" s="737">
        <v>1</v>
      </c>
      <c r="O763" s="737">
        <v>117.3</v>
      </c>
      <c r="P763" s="740">
        <v>1.2</v>
      </c>
      <c r="Q763" s="740">
        <v>140.76</v>
      </c>
      <c r="R763" s="753">
        <v>0.54545454545454541</v>
      </c>
      <c r="S763" s="741">
        <v>117.3</v>
      </c>
    </row>
    <row r="764" spans="1:19" ht="14.4" customHeight="1" x14ac:dyDescent="0.3">
      <c r="A764" s="736" t="s">
        <v>5245</v>
      </c>
      <c r="B764" s="737" t="s">
        <v>5246</v>
      </c>
      <c r="C764" s="737" t="s">
        <v>566</v>
      </c>
      <c r="D764" s="737" t="s">
        <v>3166</v>
      </c>
      <c r="E764" s="737" t="s">
        <v>5247</v>
      </c>
      <c r="F764" s="737" t="s">
        <v>5310</v>
      </c>
      <c r="G764" s="737" t="s">
        <v>3072</v>
      </c>
      <c r="H764" s="740">
        <v>0.1</v>
      </c>
      <c r="I764" s="740">
        <v>8.48</v>
      </c>
      <c r="J764" s="737">
        <v>0.15791433891992554</v>
      </c>
      <c r="K764" s="737">
        <v>84.8</v>
      </c>
      <c r="L764" s="740">
        <v>0.60000000000000009</v>
      </c>
      <c r="M764" s="740">
        <v>53.699999999999996</v>
      </c>
      <c r="N764" s="737">
        <v>1</v>
      </c>
      <c r="O764" s="737">
        <v>89.499999999999986</v>
      </c>
      <c r="P764" s="740">
        <v>0.2</v>
      </c>
      <c r="Q764" s="740">
        <v>17.899999999999999</v>
      </c>
      <c r="R764" s="753">
        <v>0.33333333333333331</v>
      </c>
      <c r="S764" s="741">
        <v>89.499999999999986</v>
      </c>
    </row>
    <row r="765" spans="1:19" ht="14.4" customHeight="1" x14ac:dyDescent="0.3">
      <c r="A765" s="736" t="s">
        <v>5245</v>
      </c>
      <c r="B765" s="737" t="s">
        <v>5246</v>
      </c>
      <c r="C765" s="737" t="s">
        <v>566</v>
      </c>
      <c r="D765" s="737" t="s">
        <v>3166</v>
      </c>
      <c r="E765" s="737" t="s">
        <v>5247</v>
      </c>
      <c r="F765" s="737" t="s">
        <v>5314</v>
      </c>
      <c r="G765" s="737" t="s">
        <v>5315</v>
      </c>
      <c r="H765" s="740"/>
      <c r="I765" s="740"/>
      <c r="J765" s="737"/>
      <c r="K765" s="737"/>
      <c r="L765" s="740"/>
      <c r="M765" s="740"/>
      <c r="N765" s="737"/>
      <c r="O765" s="737"/>
      <c r="P765" s="740">
        <v>0.36</v>
      </c>
      <c r="Q765" s="740">
        <v>71.149999999999991</v>
      </c>
      <c r="R765" s="753"/>
      <c r="S765" s="741">
        <v>197.63888888888889</v>
      </c>
    </row>
    <row r="766" spans="1:19" ht="14.4" customHeight="1" x14ac:dyDescent="0.3">
      <c r="A766" s="736" t="s">
        <v>5245</v>
      </c>
      <c r="B766" s="737" t="s">
        <v>5246</v>
      </c>
      <c r="C766" s="737" t="s">
        <v>566</v>
      </c>
      <c r="D766" s="737" t="s">
        <v>3166</v>
      </c>
      <c r="E766" s="737" t="s">
        <v>5247</v>
      </c>
      <c r="F766" s="737" t="s">
        <v>5316</v>
      </c>
      <c r="G766" s="737" t="s">
        <v>5317</v>
      </c>
      <c r="H766" s="740">
        <v>0.05</v>
      </c>
      <c r="I766" s="740">
        <v>352.34</v>
      </c>
      <c r="J766" s="737">
        <v>5.9593900902348467E-3</v>
      </c>
      <c r="K766" s="737">
        <v>7046.7999999999993</v>
      </c>
      <c r="L766" s="740">
        <v>8.39</v>
      </c>
      <c r="M766" s="740">
        <v>59123.5</v>
      </c>
      <c r="N766" s="737">
        <v>1</v>
      </c>
      <c r="O766" s="737">
        <v>7046.9010727056011</v>
      </c>
      <c r="P766" s="740">
        <v>11.989999999999998</v>
      </c>
      <c r="Q766" s="740">
        <v>28211.170000000002</v>
      </c>
      <c r="R766" s="753">
        <v>0.47715662976650575</v>
      </c>
      <c r="S766" s="741">
        <v>2352.8915763135951</v>
      </c>
    </row>
    <row r="767" spans="1:19" ht="14.4" customHeight="1" x14ac:dyDescent="0.3">
      <c r="A767" s="736" t="s">
        <v>5245</v>
      </c>
      <c r="B767" s="737" t="s">
        <v>5246</v>
      </c>
      <c r="C767" s="737" t="s">
        <v>566</v>
      </c>
      <c r="D767" s="737" t="s">
        <v>3166</v>
      </c>
      <c r="E767" s="737" t="s">
        <v>5247</v>
      </c>
      <c r="F767" s="737" t="s">
        <v>5318</v>
      </c>
      <c r="G767" s="737" t="s">
        <v>2912</v>
      </c>
      <c r="H767" s="740">
        <v>10.92</v>
      </c>
      <c r="I767" s="740">
        <v>25166.11</v>
      </c>
      <c r="J767" s="737">
        <v>1.2580670962852538</v>
      </c>
      <c r="K767" s="737">
        <v>2304.5888278388279</v>
      </c>
      <c r="L767" s="740">
        <v>8.68</v>
      </c>
      <c r="M767" s="740">
        <v>20003.79</v>
      </c>
      <c r="N767" s="737">
        <v>1</v>
      </c>
      <c r="O767" s="737">
        <v>2304.5841013824888</v>
      </c>
      <c r="P767" s="740"/>
      <c r="Q767" s="740"/>
      <c r="R767" s="753"/>
      <c r="S767" s="741"/>
    </row>
    <row r="768" spans="1:19" ht="14.4" customHeight="1" x14ac:dyDescent="0.3">
      <c r="A768" s="736" t="s">
        <v>5245</v>
      </c>
      <c r="B768" s="737" t="s">
        <v>5246</v>
      </c>
      <c r="C768" s="737" t="s">
        <v>566</v>
      </c>
      <c r="D768" s="737" t="s">
        <v>3166</v>
      </c>
      <c r="E768" s="737" t="s">
        <v>5247</v>
      </c>
      <c r="F768" s="737" t="s">
        <v>5319</v>
      </c>
      <c r="G768" s="737" t="s">
        <v>5320</v>
      </c>
      <c r="H768" s="740"/>
      <c r="I768" s="740"/>
      <c r="J768" s="737"/>
      <c r="K768" s="737"/>
      <c r="L768" s="740">
        <v>2.56</v>
      </c>
      <c r="M768" s="740">
        <v>1692.6</v>
      </c>
      <c r="N768" s="737">
        <v>1</v>
      </c>
      <c r="O768" s="737">
        <v>661.171875</v>
      </c>
      <c r="P768" s="740">
        <v>2.2399999999999998</v>
      </c>
      <c r="Q768" s="740">
        <v>1114.98</v>
      </c>
      <c r="R768" s="753">
        <v>0.65873803615739102</v>
      </c>
      <c r="S768" s="741">
        <v>497.75892857142861</v>
      </c>
    </row>
    <row r="769" spans="1:19" ht="14.4" customHeight="1" x14ac:dyDescent="0.3">
      <c r="A769" s="736" t="s">
        <v>5245</v>
      </c>
      <c r="B769" s="737" t="s">
        <v>5246</v>
      </c>
      <c r="C769" s="737" t="s">
        <v>566</v>
      </c>
      <c r="D769" s="737" t="s">
        <v>3166</v>
      </c>
      <c r="E769" s="737" t="s">
        <v>5247</v>
      </c>
      <c r="F769" s="737" t="s">
        <v>5321</v>
      </c>
      <c r="G769" s="737" t="s">
        <v>5320</v>
      </c>
      <c r="H769" s="740">
        <v>10.130000000000001</v>
      </c>
      <c r="I769" s="740">
        <v>2232.5699999999997</v>
      </c>
      <c r="J769" s="737">
        <v>1.7286777288248454</v>
      </c>
      <c r="K769" s="737">
        <v>220.39190523198417</v>
      </c>
      <c r="L769" s="740">
        <v>5.86</v>
      </c>
      <c r="M769" s="740">
        <v>1291.49</v>
      </c>
      <c r="N769" s="737">
        <v>1</v>
      </c>
      <c r="O769" s="737">
        <v>220.39078498293514</v>
      </c>
      <c r="P769" s="740">
        <v>11.39</v>
      </c>
      <c r="Q769" s="740">
        <v>1889.81</v>
      </c>
      <c r="R769" s="753">
        <v>1.4632788484618542</v>
      </c>
      <c r="S769" s="741">
        <v>165.91834942932397</v>
      </c>
    </row>
    <row r="770" spans="1:19" ht="14.4" customHeight="1" x14ac:dyDescent="0.3">
      <c r="A770" s="736" t="s">
        <v>5245</v>
      </c>
      <c r="B770" s="737" t="s">
        <v>5246</v>
      </c>
      <c r="C770" s="737" t="s">
        <v>566</v>
      </c>
      <c r="D770" s="737" t="s">
        <v>3166</v>
      </c>
      <c r="E770" s="737" t="s">
        <v>5247</v>
      </c>
      <c r="F770" s="737" t="s">
        <v>5324</v>
      </c>
      <c r="G770" s="737" t="s">
        <v>5325</v>
      </c>
      <c r="H770" s="740"/>
      <c r="I770" s="740"/>
      <c r="J770" s="737"/>
      <c r="K770" s="737"/>
      <c r="L770" s="740">
        <v>5</v>
      </c>
      <c r="M770" s="740">
        <v>5480.9</v>
      </c>
      <c r="N770" s="737">
        <v>1</v>
      </c>
      <c r="O770" s="737">
        <v>1096.1799999999998</v>
      </c>
      <c r="P770" s="740"/>
      <c r="Q770" s="740"/>
      <c r="R770" s="753"/>
      <c r="S770" s="741"/>
    </row>
    <row r="771" spans="1:19" ht="14.4" customHeight="1" x14ac:dyDescent="0.3">
      <c r="A771" s="736" t="s">
        <v>5245</v>
      </c>
      <c r="B771" s="737" t="s">
        <v>5246</v>
      </c>
      <c r="C771" s="737" t="s">
        <v>566</v>
      </c>
      <c r="D771" s="737" t="s">
        <v>3166</v>
      </c>
      <c r="E771" s="737" t="s">
        <v>5247</v>
      </c>
      <c r="F771" s="737" t="s">
        <v>5327</v>
      </c>
      <c r="G771" s="737" t="s">
        <v>5328</v>
      </c>
      <c r="H771" s="740">
        <v>0.56999999999999995</v>
      </c>
      <c r="I771" s="740">
        <v>407.93</v>
      </c>
      <c r="J771" s="737">
        <v>5.7343392640511907E-2</v>
      </c>
      <c r="K771" s="737">
        <v>715.66666666666674</v>
      </c>
      <c r="L771" s="740">
        <v>9.9400000000000013</v>
      </c>
      <c r="M771" s="740">
        <v>7113.8099999999995</v>
      </c>
      <c r="N771" s="737">
        <v>1</v>
      </c>
      <c r="O771" s="737">
        <v>715.67505030181076</v>
      </c>
      <c r="P771" s="740">
        <v>9.3099999999999987</v>
      </c>
      <c r="Q771" s="740">
        <v>6662.92</v>
      </c>
      <c r="R771" s="753">
        <v>0.93661764933277669</v>
      </c>
      <c r="S771" s="741">
        <v>715.67346938775518</v>
      </c>
    </row>
    <row r="772" spans="1:19" ht="14.4" customHeight="1" x14ac:dyDescent="0.3">
      <c r="A772" s="736" t="s">
        <v>5245</v>
      </c>
      <c r="B772" s="737" t="s">
        <v>5246</v>
      </c>
      <c r="C772" s="737" t="s">
        <v>566</v>
      </c>
      <c r="D772" s="737" t="s">
        <v>3166</v>
      </c>
      <c r="E772" s="737" t="s">
        <v>5247</v>
      </c>
      <c r="F772" s="737" t="s">
        <v>5329</v>
      </c>
      <c r="G772" s="737" t="s">
        <v>5328</v>
      </c>
      <c r="H772" s="740">
        <v>2.38</v>
      </c>
      <c r="I772" s="740">
        <v>3406.6099999999997</v>
      </c>
      <c r="J772" s="737">
        <v>8.8148207374608586E-2</v>
      </c>
      <c r="K772" s="737">
        <v>1431.3487394957983</v>
      </c>
      <c r="L772" s="740">
        <v>27</v>
      </c>
      <c r="M772" s="740">
        <v>38646.39</v>
      </c>
      <c r="N772" s="737">
        <v>1</v>
      </c>
      <c r="O772" s="737">
        <v>1431.3477777777778</v>
      </c>
      <c r="P772" s="740">
        <v>31.23</v>
      </c>
      <c r="Q772" s="740">
        <v>44701.2</v>
      </c>
      <c r="R772" s="753">
        <v>1.1566720720874575</v>
      </c>
      <c r="S772" s="741">
        <v>1431.3544668587895</v>
      </c>
    </row>
    <row r="773" spans="1:19" ht="14.4" customHeight="1" x14ac:dyDescent="0.3">
      <c r="A773" s="736" t="s">
        <v>5245</v>
      </c>
      <c r="B773" s="737" t="s">
        <v>5246</v>
      </c>
      <c r="C773" s="737" t="s">
        <v>566</v>
      </c>
      <c r="D773" s="737" t="s">
        <v>3166</v>
      </c>
      <c r="E773" s="737" t="s">
        <v>5247</v>
      </c>
      <c r="F773" s="737" t="s">
        <v>5330</v>
      </c>
      <c r="G773" s="737" t="s">
        <v>5331</v>
      </c>
      <c r="H773" s="740"/>
      <c r="I773" s="740"/>
      <c r="J773" s="737"/>
      <c r="K773" s="737"/>
      <c r="L773" s="740">
        <v>0.47</v>
      </c>
      <c r="M773" s="740">
        <v>156.32</v>
      </c>
      <c r="N773" s="737">
        <v>1</v>
      </c>
      <c r="O773" s="737">
        <v>332.59574468085106</v>
      </c>
      <c r="P773" s="740"/>
      <c r="Q773" s="740"/>
      <c r="R773" s="753"/>
      <c r="S773" s="741"/>
    </row>
    <row r="774" spans="1:19" ht="14.4" customHeight="1" x14ac:dyDescent="0.3">
      <c r="A774" s="736" t="s">
        <v>5245</v>
      </c>
      <c r="B774" s="737" t="s">
        <v>5246</v>
      </c>
      <c r="C774" s="737" t="s">
        <v>566</v>
      </c>
      <c r="D774" s="737" t="s">
        <v>3166</v>
      </c>
      <c r="E774" s="737" t="s">
        <v>5247</v>
      </c>
      <c r="F774" s="737" t="s">
        <v>5332</v>
      </c>
      <c r="G774" s="737" t="s">
        <v>3081</v>
      </c>
      <c r="H774" s="740"/>
      <c r="I774" s="740"/>
      <c r="J774" s="737"/>
      <c r="K774" s="737"/>
      <c r="L774" s="740"/>
      <c r="M774" s="740"/>
      <c r="N774" s="737"/>
      <c r="O774" s="737"/>
      <c r="P774" s="740">
        <v>1</v>
      </c>
      <c r="Q774" s="740">
        <v>44386.99</v>
      </c>
      <c r="R774" s="753"/>
      <c r="S774" s="741">
        <v>44386.99</v>
      </c>
    </row>
    <row r="775" spans="1:19" ht="14.4" customHeight="1" x14ac:dyDescent="0.3">
      <c r="A775" s="736" t="s">
        <v>5245</v>
      </c>
      <c r="B775" s="737" t="s">
        <v>5246</v>
      </c>
      <c r="C775" s="737" t="s">
        <v>566</v>
      </c>
      <c r="D775" s="737" t="s">
        <v>3166</v>
      </c>
      <c r="E775" s="737" t="s">
        <v>5247</v>
      </c>
      <c r="F775" s="737" t="s">
        <v>5339</v>
      </c>
      <c r="G775" s="737" t="s">
        <v>5340</v>
      </c>
      <c r="H775" s="740">
        <v>57.4</v>
      </c>
      <c r="I775" s="740">
        <v>40751.03</v>
      </c>
      <c r="J775" s="737">
        <v>3.6393166652377684</v>
      </c>
      <c r="K775" s="737">
        <v>709.94825783972124</v>
      </c>
      <c r="L775" s="740">
        <v>42.45</v>
      </c>
      <c r="M775" s="740">
        <v>11197.44</v>
      </c>
      <c r="N775" s="737">
        <v>1</v>
      </c>
      <c r="O775" s="737">
        <v>263.77950530035338</v>
      </c>
      <c r="P775" s="740">
        <v>85.78</v>
      </c>
      <c r="Q775" s="740">
        <v>22626.95</v>
      </c>
      <c r="R775" s="753">
        <v>2.0207252729195244</v>
      </c>
      <c r="S775" s="741">
        <v>263.77885287945907</v>
      </c>
    </row>
    <row r="776" spans="1:19" ht="14.4" customHeight="1" x14ac:dyDescent="0.3">
      <c r="A776" s="736" t="s">
        <v>5245</v>
      </c>
      <c r="B776" s="737" t="s">
        <v>5246</v>
      </c>
      <c r="C776" s="737" t="s">
        <v>566</v>
      </c>
      <c r="D776" s="737" t="s">
        <v>3166</v>
      </c>
      <c r="E776" s="737" t="s">
        <v>5247</v>
      </c>
      <c r="F776" s="737" t="s">
        <v>5341</v>
      </c>
      <c r="G776" s="737" t="s">
        <v>5265</v>
      </c>
      <c r="H776" s="740">
        <v>4</v>
      </c>
      <c r="I776" s="740">
        <v>78312.240000000005</v>
      </c>
      <c r="J776" s="737">
        <v>1.3347136285174348</v>
      </c>
      <c r="K776" s="737">
        <v>19578.060000000001</v>
      </c>
      <c r="L776" s="740">
        <v>3</v>
      </c>
      <c r="M776" s="740">
        <v>58673.440000000002</v>
      </c>
      <c r="N776" s="737">
        <v>1</v>
      </c>
      <c r="O776" s="737">
        <v>19557.813333333335</v>
      </c>
      <c r="P776" s="740">
        <v>3</v>
      </c>
      <c r="Q776" s="740">
        <v>58551.96</v>
      </c>
      <c r="R776" s="753">
        <v>0.99792955722384769</v>
      </c>
      <c r="S776" s="741">
        <v>19517.32</v>
      </c>
    </row>
    <row r="777" spans="1:19" ht="14.4" customHeight="1" x14ac:dyDescent="0.3">
      <c r="A777" s="736" t="s">
        <v>5245</v>
      </c>
      <c r="B777" s="737" t="s">
        <v>5246</v>
      </c>
      <c r="C777" s="737" t="s">
        <v>566</v>
      </c>
      <c r="D777" s="737" t="s">
        <v>3166</v>
      </c>
      <c r="E777" s="737" t="s">
        <v>5247</v>
      </c>
      <c r="F777" s="737" t="s">
        <v>5342</v>
      </c>
      <c r="G777" s="737" t="s">
        <v>5343</v>
      </c>
      <c r="H777" s="740"/>
      <c r="I777" s="740"/>
      <c r="J777" s="737"/>
      <c r="K777" s="737"/>
      <c r="L777" s="740">
        <v>21.18</v>
      </c>
      <c r="M777" s="740">
        <v>50418.32</v>
      </c>
      <c r="N777" s="737">
        <v>1</v>
      </c>
      <c r="O777" s="737">
        <v>2380.4683663833807</v>
      </c>
      <c r="P777" s="740">
        <v>2.6</v>
      </c>
      <c r="Q777" s="740">
        <v>6189.19</v>
      </c>
      <c r="R777" s="753">
        <v>0.12275676777806162</v>
      </c>
      <c r="S777" s="741">
        <v>2380.457692307692</v>
      </c>
    </row>
    <row r="778" spans="1:19" ht="14.4" customHeight="1" x14ac:dyDescent="0.3">
      <c r="A778" s="736" t="s">
        <v>5245</v>
      </c>
      <c r="B778" s="737" t="s">
        <v>5246</v>
      </c>
      <c r="C778" s="737" t="s">
        <v>566</v>
      </c>
      <c r="D778" s="737" t="s">
        <v>3166</v>
      </c>
      <c r="E778" s="737" t="s">
        <v>5247</v>
      </c>
      <c r="F778" s="737" t="s">
        <v>5344</v>
      </c>
      <c r="G778" s="737" t="s">
        <v>5345</v>
      </c>
      <c r="H778" s="740">
        <v>0.62</v>
      </c>
      <c r="I778" s="740">
        <v>336.55</v>
      </c>
      <c r="J778" s="737"/>
      <c r="K778" s="737">
        <v>542.82258064516134</v>
      </c>
      <c r="L778" s="740"/>
      <c r="M778" s="740"/>
      <c r="N778" s="737"/>
      <c r="O778" s="737"/>
      <c r="P778" s="740"/>
      <c r="Q778" s="740"/>
      <c r="R778" s="753"/>
      <c r="S778" s="741"/>
    </row>
    <row r="779" spans="1:19" ht="14.4" customHeight="1" x14ac:dyDescent="0.3">
      <c r="A779" s="736" t="s">
        <v>5245</v>
      </c>
      <c r="B779" s="737" t="s">
        <v>5246</v>
      </c>
      <c r="C779" s="737" t="s">
        <v>566</v>
      </c>
      <c r="D779" s="737" t="s">
        <v>3166</v>
      </c>
      <c r="E779" s="737" t="s">
        <v>5247</v>
      </c>
      <c r="F779" s="737" t="s">
        <v>5346</v>
      </c>
      <c r="G779" s="737" t="s">
        <v>5347</v>
      </c>
      <c r="H779" s="740"/>
      <c r="I779" s="740"/>
      <c r="J779" s="737"/>
      <c r="K779" s="737"/>
      <c r="L779" s="740">
        <v>1</v>
      </c>
      <c r="M779" s="740">
        <v>153.22999999999999</v>
      </c>
      <c r="N779" s="737">
        <v>1</v>
      </c>
      <c r="O779" s="737">
        <v>153.22999999999999</v>
      </c>
      <c r="P779" s="740"/>
      <c r="Q779" s="740"/>
      <c r="R779" s="753"/>
      <c r="S779" s="741"/>
    </row>
    <row r="780" spans="1:19" ht="14.4" customHeight="1" x14ac:dyDescent="0.3">
      <c r="A780" s="736" t="s">
        <v>5245</v>
      </c>
      <c r="B780" s="737" t="s">
        <v>5246</v>
      </c>
      <c r="C780" s="737" t="s">
        <v>566</v>
      </c>
      <c r="D780" s="737" t="s">
        <v>3166</v>
      </c>
      <c r="E780" s="737" t="s">
        <v>5247</v>
      </c>
      <c r="F780" s="737" t="s">
        <v>5348</v>
      </c>
      <c r="G780" s="737" t="s">
        <v>5349</v>
      </c>
      <c r="H780" s="740">
        <v>1.5</v>
      </c>
      <c r="I780" s="740">
        <v>1031.02</v>
      </c>
      <c r="J780" s="737"/>
      <c r="K780" s="737">
        <v>687.34666666666669</v>
      </c>
      <c r="L780" s="740"/>
      <c r="M780" s="740"/>
      <c r="N780" s="737"/>
      <c r="O780" s="737"/>
      <c r="P780" s="740"/>
      <c r="Q780" s="740"/>
      <c r="R780" s="753"/>
      <c r="S780" s="741"/>
    </row>
    <row r="781" spans="1:19" ht="14.4" customHeight="1" x14ac:dyDescent="0.3">
      <c r="A781" s="736" t="s">
        <v>5245</v>
      </c>
      <c r="B781" s="737" t="s">
        <v>5246</v>
      </c>
      <c r="C781" s="737" t="s">
        <v>566</v>
      </c>
      <c r="D781" s="737" t="s">
        <v>3166</v>
      </c>
      <c r="E781" s="737" t="s">
        <v>5247</v>
      </c>
      <c r="F781" s="737" t="s">
        <v>5355</v>
      </c>
      <c r="G781" s="737" t="s">
        <v>3108</v>
      </c>
      <c r="H781" s="740">
        <v>2</v>
      </c>
      <c r="I781" s="740">
        <v>143544.76</v>
      </c>
      <c r="J781" s="737"/>
      <c r="K781" s="737">
        <v>71772.38</v>
      </c>
      <c r="L781" s="740"/>
      <c r="M781" s="740"/>
      <c r="N781" s="737"/>
      <c r="O781" s="737"/>
      <c r="P781" s="740"/>
      <c r="Q781" s="740"/>
      <c r="R781" s="753"/>
      <c r="S781" s="741"/>
    </row>
    <row r="782" spans="1:19" ht="14.4" customHeight="1" x14ac:dyDescent="0.3">
      <c r="A782" s="736" t="s">
        <v>5245</v>
      </c>
      <c r="B782" s="737" t="s">
        <v>5246</v>
      </c>
      <c r="C782" s="737" t="s">
        <v>566</v>
      </c>
      <c r="D782" s="737" t="s">
        <v>3166</v>
      </c>
      <c r="E782" s="737" t="s">
        <v>5247</v>
      </c>
      <c r="F782" s="737" t="s">
        <v>5356</v>
      </c>
      <c r="G782" s="737" t="s">
        <v>5357</v>
      </c>
      <c r="H782" s="740"/>
      <c r="I782" s="740"/>
      <c r="J782" s="737"/>
      <c r="K782" s="737"/>
      <c r="L782" s="740">
        <v>7</v>
      </c>
      <c r="M782" s="740">
        <v>46981.34</v>
      </c>
      <c r="N782" s="737">
        <v>1</v>
      </c>
      <c r="O782" s="737">
        <v>6711.62</v>
      </c>
      <c r="P782" s="740">
        <v>6</v>
      </c>
      <c r="Q782" s="740">
        <v>40269.72</v>
      </c>
      <c r="R782" s="753">
        <v>0.85714285714285721</v>
      </c>
      <c r="S782" s="741">
        <v>6711.62</v>
      </c>
    </row>
    <row r="783" spans="1:19" ht="14.4" customHeight="1" x14ac:dyDescent="0.3">
      <c r="A783" s="736" t="s">
        <v>5245</v>
      </c>
      <c r="B783" s="737" t="s">
        <v>5246</v>
      </c>
      <c r="C783" s="737" t="s">
        <v>566</v>
      </c>
      <c r="D783" s="737" t="s">
        <v>3166</v>
      </c>
      <c r="E783" s="737" t="s">
        <v>5247</v>
      </c>
      <c r="F783" s="737" t="s">
        <v>5358</v>
      </c>
      <c r="G783" s="737" t="s">
        <v>5340</v>
      </c>
      <c r="H783" s="740">
        <v>7.09</v>
      </c>
      <c r="I783" s="740">
        <v>50336.17</v>
      </c>
      <c r="J783" s="737">
        <v>1.6130508111212196</v>
      </c>
      <c r="K783" s="737">
        <v>7099.6008462623413</v>
      </c>
      <c r="L783" s="740">
        <v>11.830000000000002</v>
      </c>
      <c r="M783" s="740">
        <v>31205.57</v>
      </c>
      <c r="N783" s="737">
        <v>1</v>
      </c>
      <c r="O783" s="737">
        <v>2637.8334742180891</v>
      </c>
      <c r="P783" s="740">
        <v>23.39</v>
      </c>
      <c r="Q783" s="740">
        <v>61698.94</v>
      </c>
      <c r="R783" s="753">
        <v>1.9771771513867558</v>
      </c>
      <c r="S783" s="741">
        <v>2637.8341171440788</v>
      </c>
    </row>
    <row r="784" spans="1:19" ht="14.4" customHeight="1" x14ac:dyDescent="0.3">
      <c r="A784" s="736" t="s">
        <v>5245</v>
      </c>
      <c r="B784" s="737" t="s">
        <v>5246</v>
      </c>
      <c r="C784" s="737" t="s">
        <v>566</v>
      </c>
      <c r="D784" s="737" t="s">
        <v>3166</v>
      </c>
      <c r="E784" s="737" t="s">
        <v>5247</v>
      </c>
      <c r="F784" s="737" t="s">
        <v>5359</v>
      </c>
      <c r="G784" s="737" t="s">
        <v>5340</v>
      </c>
      <c r="H784" s="740">
        <v>20</v>
      </c>
      <c r="I784" s="740">
        <v>70996.2</v>
      </c>
      <c r="J784" s="737">
        <v>2.2915926969810037</v>
      </c>
      <c r="K784" s="737">
        <v>3549.81</v>
      </c>
      <c r="L784" s="740">
        <v>23.49</v>
      </c>
      <c r="M784" s="740">
        <v>30981.16</v>
      </c>
      <c r="N784" s="737">
        <v>1</v>
      </c>
      <c r="O784" s="737">
        <v>1318.9084716900809</v>
      </c>
      <c r="P784" s="740">
        <v>39.24</v>
      </c>
      <c r="Q784" s="740">
        <v>51753.97</v>
      </c>
      <c r="R784" s="753">
        <v>1.670498134995591</v>
      </c>
      <c r="S784" s="741">
        <v>1318.9085117227319</v>
      </c>
    </row>
    <row r="785" spans="1:19" ht="14.4" customHeight="1" x14ac:dyDescent="0.3">
      <c r="A785" s="736" t="s">
        <v>5245</v>
      </c>
      <c r="B785" s="737" t="s">
        <v>5246</v>
      </c>
      <c r="C785" s="737" t="s">
        <v>566</v>
      </c>
      <c r="D785" s="737" t="s">
        <v>3166</v>
      </c>
      <c r="E785" s="737" t="s">
        <v>5247</v>
      </c>
      <c r="F785" s="737" t="s">
        <v>5360</v>
      </c>
      <c r="G785" s="737" t="s">
        <v>2211</v>
      </c>
      <c r="H785" s="740">
        <v>2</v>
      </c>
      <c r="I785" s="740">
        <v>1106</v>
      </c>
      <c r="J785" s="737"/>
      <c r="K785" s="737">
        <v>553</v>
      </c>
      <c r="L785" s="740"/>
      <c r="M785" s="740"/>
      <c r="N785" s="737"/>
      <c r="O785" s="737"/>
      <c r="P785" s="740"/>
      <c r="Q785" s="740"/>
      <c r="R785" s="753"/>
      <c r="S785" s="741"/>
    </row>
    <row r="786" spans="1:19" ht="14.4" customHeight="1" x14ac:dyDescent="0.3">
      <c r="A786" s="736" t="s">
        <v>5245</v>
      </c>
      <c r="B786" s="737" t="s">
        <v>5246</v>
      </c>
      <c r="C786" s="737" t="s">
        <v>566</v>
      </c>
      <c r="D786" s="737" t="s">
        <v>3166</v>
      </c>
      <c r="E786" s="737" t="s">
        <v>5247</v>
      </c>
      <c r="F786" s="737" t="s">
        <v>5363</v>
      </c>
      <c r="G786" s="737" t="s">
        <v>5364</v>
      </c>
      <c r="H786" s="740"/>
      <c r="I786" s="740"/>
      <c r="J786" s="737"/>
      <c r="K786" s="737"/>
      <c r="L786" s="740">
        <v>2</v>
      </c>
      <c r="M786" s="740">
        <v>308000</v>
      </c>
      <c r="N786" s="737">
        <v>1</v>
      </c>
      <c r="O786" s="737">
        <v>154000</v>
      </c>
      <c r="P786" s="740"/>
      <c r="Q786" s="740"/>
      <c r="R786" s="753"/>
      <c r="S786" s="741"/>
    </row>
    <row r="787" spans="1:19" ht="14.4" customHeight="1" x14ac:dyDescent="0.3">
      <c r="A787" s="736" t="s">
        <v>5245</v>
      </c>
      <c r="B787" s="737" t="s">
        <v>5246</v>
      </c>
      <c r="C787" s="737" t="s">
        <v>566</v>
      </c>
      <c r="D787" s="737" t="s">
        <v>3166</v>
      </c>
      <c r="E787" s="737" t="s">
        <v>5247</v>
      </c>
      <c r="F787" s="737" t="s">
        <v>1184</v>
      </c>
      <c r="G787" s="737" t="s">
        <v>5364</v>
      </c>
      <c r="H787" s="740">
        <v>9</v>
      </c>
      <c r="I787" s="740">
        <v>770220</v>
      </c>
      <c r="J787" s="737"/>
      <c r="K787" s="737">
        <v>85580</v>
      </c>
      <c r="L787" s="740"/>
      <c r="M787" s="740"/>
      <c r="N787" s="737"/>
      <c r="O787" s="737"/>
      <c r="P787" s="740"/>
      <c r="Q787" s="740"/>
      <c r="R787" s="753"/>
      <c r="S787" s="741"/>
    </row>
    <row r="788" spans="1:19" ht="14.4" customHeight="1" x14ac:dyDescent="0.3">
      <c r="A788" s="736" t="s">
        <v>5245</v>
      </c>
      <c r="B788" s="737" t="s">
        <v>5246</v>
      </c>
      <c r="C788" s="737" t="s">
        <v>566</v>
      </c>
      <c r="D788" s="737" t="s">
        <v>3166</v>
      </c>
      <c r="E788" s="737" t="s">
        <v>5247</v>
      </c>
      <c r="F788" s="737" t="s">
        <v>5378</v>
      </c>
      <c r="G788" s="737" t="s">
        <v>5379</v>
      </c>
      <c r="H788" s="740">
        <v>2.31</v>
      </c>
      <c r="I788" s="740">
        <v>3235.69</v>
      </c>
      <c r="J788" s="737">
        <v>0.85034269255432104</v>
      </c>
      <c r="K788" s="737">
        <v>1400.7316017316018</v>
      </c>
      <c r="L788" s="740">
        <v>3.51</v>
      </c>
      <c r="M788" s="740">
        <v>3805.16</v>
      </c>
      <c r="N788" s="737">
        <v>1</v>
      </c>
      <c r="O788" s="737">
        <v>1084.0911680911681</v>
      </c>
      <c r="P788" s="740">
        <v>7.1099999999999994</v>
      </c>
      <c r="Q788" s="740">
        <v>7707.91</v>
      </c>
      <c r="R788" s="753">
        <v>2.0256467533559692</v>
      </c>
      <c r="S788" s="741">
        <v>1084.0942334739805</v>
      </c>
    </row>
    <row r="789" spans="1:19" ht="14.4" customHeight="1" x14ac:dyDescent="0.3">
      <c r="A789" s="736" t="s">
        <v>5245</v>
      </c>
      <c r="B789" s="737" t="s">
        <v>5246</v>
      </c>
      <c r="C789" s="737" t="s">
        <v>566</v>
      </c>
      <c r="D789" s="737" t="s">
        <v>3166</v>
      </c>
      <c r="E789" s="737" t="s">
        <v>5247</v>
      </c>
      <c r="F789" s="737" t="s">
        <v>5380</v>
      </c>
      <c r="G789" s="737" t="s">
        <v>5379</v>
      </c>
      <c r="H789" s="740">
        <v>6.08</v>
      </c>
      <c r="I789" s="740">
        <v>2838.86</v>
      </c>
      <c r="J789" s="737">
        <v>3.0929117730372826</v>
      </c>
      <c r="K789" s="737">
        <v>466.91776315789474</v>
      </c>
      <c r="L789" s="740">
        <v>2.54</v>
      </c>
      <c r="M789" s="740">
        <v>917.86</v>
      </c>
      <c r="N789" s="737">
        <v>1</v>
      </c>
      <c r="O789" s="737">
        <v>361.36220472440942</v>
      </c>
      <c r="P789" s="740">
        <v>4.07</v>
      </c>
      <c r="Q789" s="740">
        <v>1470.7599999999998</v>
      </c>
      <c r="R789" s="753">
        <v>1.6023794478460764</v>
      </c>
      <c r="S789" s="741">
        <v>361.36609336609331</v>
      </c>
    </row>
    <row r="790" spans="1:19" ht="14.4" customHeight="1" x14ac:dyDescent="0.3">
      <c r="A790" s="736" t="s">
        <v>5245</v>
      </c>
      <c r="B790" s="737" t="s">
        <v>5246</v>
      </c>
      <c r="C790" s="737" t="s">
        <v>566</v>
      </c>
      <c r="D790" s="737" t="s">
        <v>3166</v>
      </c>
      <c r="E790" s="737" t="s">
        <v>5247</v>
      </c>
      <c r="F790" s="737" t="s">
        <v>5381</v>
      </c>
      <c r="G790" s="737" t="s">
        <v>5379</v>
      </c>
      <c r="H790" s="740">
        <v>6.76</v>
      </c>
      <c r="I790" s="740">
        <v>1066.45</v>
      </c>
      <c r="J790" s="737">
        <v>0.61401387569450439</v>
      </c>
      <c r="K790" s="737">
        <v>157.75887573964499</v>
      </c>
      <c r="L790" s="740">
        <v>14.42</v>
      </c>
      <c r="M790" s="740">
        <v>1736.8500000000001</v>
      </c>
      <c r="N790" s="737">
        <v>1</v>
      </c>
      <c r="O790" s="737">
        <v>120.44729542302359</v>
      </c>
      <c r="P790" s="740">
        <v>9.2100000000000009</v>
      </c>
      <c r="Q790" s="740">
        <v>1109.3400000000001</v>
      </c>
      <c r="R790" s="753">
        <v>0.6387080058727006</v>
      </c>
      <c r="S790" s="741">
        <v>120.44951140065147</v>
      </c>
    </row>
    <row r="791" spans="1:19" ht="14.4" customHeight="1" x14ac:dyDescent="0.3">
      <c r="A791" s="736" t="s">
        <v>5245</v>
      </c>
      <c r="B791" s="737" t="s">
        <v>5246</v>
      </c>
      <c r="C791" s="737" t="s">
        <v>566</v>
      </c>
      <c r="D791" s="737" t="s">
        <v>3166</v>
      </c>
      <c r="E791" s="737" t="s">
        <v>5247</v>
      </c>
      <c r="F791" s="737" t="s">
        <v>5384</v>
      </c>
      <c r="G791" s="737" t="s">
        <v>5379</v>
      </c>
      <c r="H791" s="740"/>
      <c r="I791" s="740"/>
      <c r="J791" s="737"/>
      <c r="K791" s="737"/>
      <c r="L791" s="740">
        <v>2.79</v>
      </c>
      <c r="M791" s="740">
        <v>4032.8500000000004</v>
      </c>
      <c r="N791" s="737">
        <v>1</v>
      </c>
      <c r="O791" s="737">
        <v>1445.4659498207886</v>
      </c>
      <c r="P791" s="740">
        <v>0.06</v>
      </c>
      <c r="Q791" s="740">
        <v>86.72</v>
      </c>
      <c r="R791" s="753">
        <v>2.1503403300395501E-2</v>
      </c>
      <c r="S791" s="741">
        <v>1445.3333333333333</v>
      </c>
    </row>
    <row r="792" spans="1:19" ht="14.4" customHeight="1" x14ac:dyDescent="0.3">
      <c r="A792" s="736" t="s">
        <v>5245</v>
      </c>
      <c r="B792" s="737" t="s">
        <v>5246</v>
      </c>
      <c r="C792" s="737" t="s">
        <v>566</v>
      </c>
      <c r="D792" s="737" t="s">
        <v>3166</v>
      </c>
      <c r="E792" s="737" t="s">
        <v>5247</v>
      </c>
      <c r="F792" s="737" t="s">
        <v>5385</v>
      </c>
      <c r="G792" s="737" t="s">
        <v>5386</v>
      </c>
      <c r="H792" s="740">
        <v>1</v>
      </c>
      <c r="I792" s="740">
        <v>11310.81</v>
      </c>
      <c r="J792" s="737"/>
      <c r="K792" s="737">
        <v>11310.81</v>
      </c>
      <c r="L792" s="740"/>
      <c r="M792" s="740"/>
      <c r="N792" s="737"/>
      <c r="O792" s="737"/>
      <c r="P792" s="740"/>
      <c r="Q792" s="740"/>
      <c r="R792" s="753"/>
      <c r="S792" s="741"/>
    </row>
    <row r="793" spans="1:19" ht="14.4" customHeight="1" x14ac:dyDescent="0.3">
      <c r="A793" s="736" t="s">
        <v>5245</v>
      </c>
      <c r="B793" s="737" t="s">
        <v>5246</v>
      </c>
      <c r="C793" s="737" t="s">
        <v>566</v>
      </c>
      <c r="D793" s="737" t="s">
        <v>3166</v>
      </c>
      <c r="E793" s="737" t="s">
        <v>5247</v>
      </c>
      <c r="F793" s="737" t="s">
        <v>5387</v>
      </c>
      <c r="G793" s="737" t="s">
        <v>2628</v>
      </c>
      <c r="H793" s="740"/>
      <c r="I793" s="740"/>
      <c r="J793" s="737"/>
      <c r="K793" s="737"/>
      <c r="L793" s="740">
        <v>4</v>
      </c>
      <c r="M793" s="740">
        <v>42896.28</v>
      </c>
      <c r="N793" s="737">
        <v>1</v>
      </c>
      <c r="O793" s="737">
        <v>10724.07</v>
      </c>
      <c r="P793" s="740">
        <v>1.5699999999999998</v>
      </c>
      <c r="Q793" s="740">
        <v>14257.25</v>
      </c>
      <c r="R793" s="753">
        <v>0.33236565035476273</v>
      </c>
      <c r="S793" s="741">
        <v>9081.0509554140135</v>
      </c>
    </row>
    <row r="794" spans="1:19" ht="14.4" customHeight="1" x14ac:dyDescent="0.3">
      <c r="A794" s="736" t="s">
        <v>5245</v>
      </c>
      <c r="B794" s="737" t="s">
        <v>5246</v>
      </c>
      <c r="C794" s="737" t="s">
        <v>566</v>
      </c>
      <c r="D794" s="737" t="s">
        <v>3166</v>
      </c>
      <c r="E794" s="737" t="s">
        <v>5247</v>
      </c>
      <c r="F794" s="737" t="s">
        <v>5388</v>
      </c>
      <c r="G794" s="737" t="s">
        <v>5317</v>
      </c>
      <c r="H794" s="740">
        <v>11.64</v>
      </c>
      <c r="I794" s="740">
        <v>27341.98</v>
      </c>
      <c r="J794" s="737">
        <v>3.5487864392700463</v>
      </c>
      <c r="K794" s="737">
        <v>2348.9673539518899</v>
      </c>
      <c r="L794" s="740">
        <v>3.2800000000000002</v>
      </c>
      <c r="M794" s="740">
        <v>7704.6</v>
      </c>
      <c r="N794" s="737">
        <v>1</v>
      </c>
      <c r="O794" s="737">
        <v>2348.9634146341464</v>
      </c>
      <c r="P794" s="740">
        <v>6.21</v>
      </c>
      <c r="Q794" s="740">
        <v>4870.49</v>
      </c>
      <c r="R794" s="753">
        <v>0.63215351867715386</v>
      </c>
      <c r="S794" s="741">
        <v>784.29790660225444</v>
      </c>
    </row>
    <row r="795" spans="1:19" ht="14.4" customHeight="1" x14ac:dyDescent="0.3">
      <c r="A795" s="736" t="s">
        <v>5245</v>
      </c>
      <c r="B795" s="737" t="s">
        <v>5246</v>
      </c>
      <c r="C795" s="737" t="s">
        <v>566</v>
      </c>
      <c r="D795" s="737" t="s">
        <v>3166</v>
      </c>
      <c r="E795" s="737" t="s">
        <v>5247</v>
      </c>
      <c r="F795" s="737" t="s">
        <v>5392</v>
      </c>
      <c r="G795" s="737" t="s">
        <v>2912</v>
      </c>
      <c r="H795" s="740">
        <v>5.5399999999999991</v>
      </c>
      <c r="I795" s="740">
        <v>1702.32</v>
      </c>
      <c r="J795" s="737"/>
      <c r="K795" s="737">
        <v>307.27797833935023</v>
      </c>
      <c r="L795" s="740"/>
      <c r="M795" s="740"/>
      <c r="N795" s="737"/>
      <c r="O795" s="737"/>
      <c r="P795" s="740">
        <v>0.55000000000000004</v>
      </c>
      <c r="Q795" s="740">
        <v>169</v>
      </c>
      <c r="R795" s="753"/>
      <c r="S795" s="741">
        <v>307.27272727272725</v>
      </c>
    </row>
    <row r="796" spans="1:19" ht="14.4" customHeight="1" x14ac:dyDescent="0.3">
      <c r="A796" s="736" t="s">
        <v>5245</v>
      </c>
      <c r="B796" s="737" t="s">
        <v>5246</v>
      </c>
      <c r="C796" s="737" t="s">
        <v>566</v>
      </c>
      <c r="D796" s="737" t="s">
        <v>3166</v>
      </c>
      <c r="E796" s="737" t="s">
        <v>5247</v>
      </c>
      <c r="F796" s="737" t="s">
        <v>5393</v>
      </c>
      <c r="G796" s="737" t="s">
        <v>2912</v>
      </c>
      <c r="H796" s="740">
        <v>1.9800000000000002</v>
      </c>
      <c r="I796" s="740">
        <v>1521.02</v>
      </c>
      <c r="J796" s="737">
        <v>0.13797789298462851</v>
      </c>
      <c r="K796" s="737">
        <v>768.19191919191906</v>
      </c>
      <c r="L796" s="740">
        <v>14.350000000000001</v>
      </c>
      <c r="M796" s="740">
        <v>11023.65</v>
      </c>
      <c r="N796" s="737">
        <v>1</v>
      </c>
      <c r="O796" s="737">
        <v>768.19860627177695</v>
      </c>
      <c r="P796" s="740">
        <v>2</v>
      </c>
      <c r="Q796" s="740">
        <v>1536.4</v>
      </c>
      <c r="R796" s="753">
        <v>0.13937307516113084</v>
      </c>
      <c r="S796" s="741">
        <v>768.2</v>
      </c>
    </row>
    <row r="797" spans="1:19" ht="14.4" customHeight="1" x14ac:dyDescent="0.3">
      <c r="A797" s="736" t="s">
        <v>5245</v>
      </c>
      <c r="B797" s="737" t="s">
        <v>5246</v>
      </c>
      <c r="C797" s="737" t="s">
        <v>566</v>
      </c>
      <c r="D797" s="737" t="s">
        <v>3166</v>
      </c>
      <c r="E797" s="737" t="s">
        <v>5247</v>
      </c>
      <c r="F797" s="737" t="s">
        <v>5394</v>
      </c>
      <c r="G797" s="737" t="s">
        <v>5395</v>
      </c>
      <c r="H797" s="740"/>
      <c r="I797" s="740"/>
      <c r="J797" s="737"/>
      <c r="K797" s="737"/>
      <c r="L797" s="740">
        <v>7</v>
      </c>
      <c r="M797" s="740">
        <v>554151.44000000006</v>
      </c>
      <c r="N797" s="737">
        <v>1</v>
      </c>
      <c r="O797" s="737">
        <v>79164.491428571433</v>
      </c>
      <c r="P797" s="740">
        <v>3</v>
      </c>
      <c r="Q797" s="740">
        <v>239954.91999999998</v>
      </c>
      <c r="R797" s="753">
        <v>0.43301325717027817</v>
      </c>
      <c r="S797" s="741">
        <v>79984.973333333328</v>
      </c>
    </row>
    <row r="798" spans="1:19" ht="14.4" customHeight="1" x14ac:dyDescent="0.3">
      <c r="A798" s="736" t="s">
        <v>5245</v>
      </c>
      <c r="B798" s="737" t="s">
        <v>5246</v>
      </c>
      <c r="C798" s="737" t="s">
        <v>566</v>
      </c>
      <c r="D798" s="737" t="s">
        <v>3166</v>
      </c>
      <c r="E798" s="737" t="s">
        <v>5247</v>
      </c>
      <c r="F798" s="737" t="s">
        <v>5396</v>
      </c>
      <c r="G798" s="737" t="s">
        <v>5397</v>
      </c>
      <c r="H798" s="740">
        <v>9.9400000000000013</v>
      </c>
      <c r="I798" s="740">
        <v>7514.920000000001</v>
      </c>
      <c r="J798" s="737">
        <v>0.74910161674097964</v>
      </c>
      <c r="K798" s="737">
        <v>756.02816901408448</v>
      </c>
      <c r="L798" s="740">
        <v>24.34</v>
      </c>
      <c r="M798" s="740">
        <v>10031.91</v>
      </c>
      <c r="N798" s="737">
        <v>1</v>
      </c>
      <c r="O798" s="737">
        <v>412.15735414954804</v>
      </c>
      <c r="P798" s="740">
        <v>2.1799999999999997</v>
      </c>
      <c r="Q798" s="740">
        <v>797.42</v>
      </c>
      <c r="R798" s="753">
        <v>7.9488352666640741E-2</v>
      </c>
      <c r="S798" s="741">
        <v>365.78899082568807</v>
      </c>
    </row>
    <row r="799" spans="1:19" ht="14.4" customHeight="1" x14ac:dyDescent="0.3">
      <c r="A799" s="736" t="s">
        <v>5245</v>
      </c>
      <c r="B799" s="737" t="s">
        <v>5246</v>
      </c>
      <c r="C799" s="737" t="s">
        <v>566</v>
      </c>
      <c r="D799" s="737" t="s">
        <v>3166</v>
      </c>
      <c r="E799" s="737" t="s">
        <v>5247</v>
      </c>
      <c r="F799" s="737" t="s">
        <v>5398</v>
      </c>
      <c r="G799" s="737" t="s">
        <v>5397</v>
      </c>
      <c r="H799" s="740"/>
      <c r="I799" s="740"/>
      <c r="J799" s="737"/>
      <c r="K799" s="737"/>
      <c r="L799" s="740">
        <v>0.54</v>
      </c>
      <c r="M799" s="740">
        <v>65.58</v>
      </c>
      <c r="N799" s="737">
        <v>1</v>
      </c>
      <c r="O799" s="737">
        <v>121.44444444444443</v>
      </c>
      <c r="P799" s="740"/>
      <c r="Q799" s="740"/>
      <c r="R799" s="753"/>
      <c r="S799" s="741"/>
    </row>
    <row r="800" spans="1:19" ht="14.4" customHeight="1" x14ac:dyDescent="0.3">
      <c r="A800" s="736" t="s">
        <v>5245</v>
      </c>
      <c r="B800" s="737" t="s">
        <v>5246</v>
      </c>
      <c r="C800" s="737" t="s">
        <v>566</v>
      </c>
      <c r="D800" s="737" t="s">
        <v>3166</v>
      </c>
      <c r="E800" s="737" t="s">
        <v>5247</v>
      </c>
      <c r="F800" s="737" t="s">
        <v>5399</v>
      </c>
      <c r="G800" s="737" t="s">
        <v>3090</v>
      </c>
      <c r="H800" s="740">
        <v>1</v>
      </c>
      <c r="I800" s="740">
        <v>42686.22</v>
      </c>
      <c r="J800" s="737"/>
      <c r="K800" s="737">
        <v>42686.22</v>
      </c>
      <c r="L800" s="740"/>
      <c r="M800" s="740"/>
      <c r="N800" s="737"/>
      <c r="O800" s="737"/>
      <c r="P800" s="740">
        <v>3</v>
      </c>
      <c r="Q800" s="740">
        <v>127255.23999999999</v>
      </c>
      <c r="R800" s="753"/>
      <c r="S800" s="741">
        <v>42418.41333333333</v>
      </c>
    </row>
    <row r="801" spans="1:19" ht="14.4" customHeight="1" x14ac:dyDescent="0.3">
      <c r="A801" s="736" t="s">
        <v>5245</v>
      </c>
      <c r="B801" s="737" t="s">
        <v>5246</v>
      </c>
      <c r="C801" s="737" t="s">
        <v>566</v>
      </c>
      <c r="D801" s="737" t="s">
        <v>3166</v>
      </c>
      <c r="E801" s="737" t="s">
        <v>5247</v>
      </c>
      <c r="F801" s="737" t="s">
        <v>5400</v>
      </c>
      <c r="G801" s="737" t="s">
        <v>5397</v>
      </c>
      <c r="H801" s="740">
        <v>2</v>
      </c>
      <c r="I801" s="740">
        <v>151.19999999999999</v>
      </c>
      <c r="J801" s="737">
        <v>1.5038790531131887</v>
      </c>
      <c r="K801" s="737">
        <v>75.599999999999994</v>
      </c>
      <c r="L801" s="740">
        <v>1.33</v>
      </c>
      <c r="M801" s="740">
        <v>100.53999999999999</v>
      </c>
      <c r="N801" s="737">
        <v>1</v>
      </c>
      <c r="O801" s="737">
        <v>75.593984962406012</v>
      </c>
      <c r="P801" s="740"/>
      <c r="Q801" s="740"/>
      <c r="R801" s="753"/>
      <c r="S801" s="741"/>
    </row>
    <row r="802" spans="1:19" ht="14.4" customHeight="1" x14ac:dyDescent="0.3">
      <c r="A802" s="736" t="s">
        <v>5245</v>
      </c>
      <c r="B802" s="737" t="s">
        <v>5246</v>
      </c>
      <c r="C802" s="737" t="s">
        <v>566</v>
      </c>
      <c r="D802" s="737" t="s">
        <v>3166</v>
      </c>
      <c r="E802" s="737" t="s">
        <v>5247</v>
      </c>
      <c r="F802" s="737" t="s">
        <v>5401</v>
      </c>
      <c r="G802" s="737" t="s">
        <v>5402</v>
      </c>
      <c r="H802" s="740">
        <v>10</v>
      </c>
      <c r="I802" s="740">
        <v>16023</v>
      </c>
      <c r="J802" s="737"/>
      <c r="K802" s="737">
        <v>1602.3</v>
      </c>
      <c r="L802" s="740"/>
      <c r="M802" s="740"/>
      <c r="N802" s="737"/>
      <c r="O802" s="737"/>
      <c r="P802" s="740"/>
      <c r="Q802" s="740"/>
      <c r="R802" s="753"/>
      <c r="S802" s="741"/>
    </row>
    <row r="803" spans="1:19" ht="14.4" customHeight="1" x14ac:dyDescent="0.3">
      <c r="A803" s="736" t="s">
        <v>5245</v>
      </c>
      <c r="B803" s="737" t="s">
        <v>5246</v>
      </c>
      <c r="C803" s="737" t="s">
        <v>566</v>
      </c>
      <c r="D803" s="737" t="s">
        <v>3166</v>
      </c>
      <c r="E803" s="737" t="s">
        <v>5247</v>
      </c>
      <c r="F803" s="737" t="s">
        <v>5403</v>
      </c>
      <c r="G803" s="737" t="s">
        <v>5317</v>
      </c>
      <c r="H803" s="740">
        <v>5.0600000000000005</v>
      </c>
      <c r="I803" s="740">
        <v>3565.7</v>
      </c>
      <c r="J803" s="737"/>
      <c r="K803" s="737">
        <v>704.68379446640301</v>
      </c>
      <c r="L803" s="740"/>
      <c r="M803" s="740"/>
      <c r="N803" s="737"/>
      <c r="O803" s="737"/>
      <c r="P803" s="740">
        <v>3.84</v>
      </c>
      <c r="Q803" s="740">
        <v>903.49999999999989</v>
      </c>
      <c r="R803" s="753"/>
      <c r="S803" s="741">
        <v>235.28645833333331</v>
      </c>
    </row>
    <row r="804" spans="1:19" ht="14.4" customHeight="1" x14ac:dyDescent="0.3">
      <c r="A804" s="736" t="s">
        <v>5245</v>
      </c>
      <c r="B804" s="737" t="s">
        <v>5246</v>
      </c>
      <c r="C804" s="737" t="s">
        <v>566</v>
      </c>
      <c r="D804" s="737" t="s">
        <v>3166</v>
      </c>
      <c r="E804" s="737" t="s">
        <v>5247</v>
      </c>
      <c r="F804" s="737" t="s">
        <v>5406</v>
      </c>
      <c r="G804" s="737" t="s">
        <v>5317</v>
      </c>
      <c r="H804" s="740">
        <v>4.07</v>
      </c>
      <c r="I804" s="740">
        <v>14340.42</v>
      </c>
      <c r="J804" s="737"/>
      <c r="K804" s="737">
        <v>3523.4447174447173</v>
      </c>
      <c r="L804" s="740"/>
      <c r="M804" s="740"/>
      <c r="N804" s="737"/>
      <c r="O804" s="737"/>
      <c r="P804" s="740"/>
      <c r="Q804" s="740"/>
      <c r="R804" s="753"/>
      <c r="S804" s="741"/>
    </row>
    <row r="805" spans="1:19" ht="14.4" customHeight="1" x14ac:dyDescent="0.3">
      <c r="A805" s="736" t="s">
        <v>5245</v>
      </c>
      <c r="B805" s="737" t="s">
        <v>5246</v>
      </c>
      <c r="C805" s="737" t="s">
        <v>566</v>
      </c>
      <c r="D805" s="737" t="s">
        <v>3166</v>
      </c>
      <c r="E805" s="737" t="s">
        <v>5247</v>
      </c>
      <c r="F805" s="737" t="s">
        <v>5407</v>
      </c>
      <c r="G805" s="737" t="s">
        <v>5408</v>
      </c>
      <c r="H805" s="740"/>
      <c r="I805" s="740"/>
      <c r="J805" s="737"/>
      <c r="K805" s="737"/>
      <c r="L805" s="740">
        <v>38.32</v>
      </c>
      <c r="M805" s="740">
        <v>50540.53</v>
      </c>
      <c r="N805" s="737">
        <v>1</v>
      </c>
      <c r="O805" s="737">
        <v>1318.9073590814196</v>
      </c>
      <c r="P805" s="740"/>
      <c r="Q805" s="740"/>
      <c r="R805" s="753"/>
      <c r="S805" s="741"/>
    </row>
    <row r="806" spans="1:19" ht="14.4" customHeight="1" x14ac:dyDescent="0.3">
      <c r="A806" s="736" t="s">
        <v>5245</v>
      </c>
      <c r="B806" s="737" t="s">
        <v>5246</v>
      </c>
      <c r="C806" s="737" t="s">
        <v>566</v>
      </c>
      <c r="D806" s="737" t="s">
        <v>3166</v>
      </c>
      <c r="E806" s="737" t="s">
        <v>5247</v>
      </c>
      <c r="F806" s="737" t="s">
        <v>5417</v>
      </c>
      <c r="G806" s="737" t="s">
        <v>5418</v>
      </c>
      <c r="H806" s="740"/>
      <c r="I806" s="740"/>
      <c r="J806" s="737"/>
      <c r="K806" s="737"/>
      <c r="L806" s="740">
        <v>7.4</v>
      </c>
      <c r="M806" s="740">
        <v>3985.23</v>
      </c>
      <c r="N806" s="737">
        <v>1</v>
      </c>
      <c r="O806" s="737">
        <v>538.54459459459463</v>
      </c>
      <c r="P806" s="740">
        <v>12.85</v>
      </c>
      <c r="Q806" s="740">
        <v>6920.2800000000007</v>
      </c>
      <c r="R806" s="753">
        <v>1.736481959635956</v>
      </c>
      <c r="S806" s="741">
        <v>538.54319066147866</v>
      </c>
    </row>
    <row r="807" spans="1:19" ht="14.4" customHeight="1" x14ac:dyDescent="0.3">
      <c r="A807" s="736" t="s">
        <v>5245</v>
      </c>
      <c r="B807" s="737" t="s">
        <v>5246</v>
      </c>
      <c r="C807" s="737" t="s">
        <v>566</v>
      </c>
      <c r="D807" s="737" t="s">
        <v>3166</v>
      </c>
      <c r="E807" s="737" t="s">
        <v>5247</v>
      </c>
      <c r="F807" s="737" t="s">
        <v>5421</v>
      </c>
      <c r="G807" s="737" t="s">
        <v>3556</v>
      </c>
      <c r="H807" s="740"/>
      <c r="I807" s="740"/>
      <c r="J807" s="737"/>
      <c r="K807" s="737"/>
      <c r="L807" s="740">
        <v>18.399999999999999</v>
      </c>
      <c r="M807" s="740">
        <v>1300.9000000000001</v>
      </c>
      <c r="N807" s="737">
        <v>1</v>
      </c>
      <c r="O807" s="737">
        <v>70.701086956521749</v>
      </c>
      <c r="P807" s="740">
        <v>0.2</v>
      </c>
      <c r="Q807" s="740">
        <v>14.14</v>
      </c>
      <c r="R807" s="753">
        <v>1.086939810900146E-2</v>
      </c>
      <c r="S807" s="741">
        <v>70.7</v>
      </c>
    </row>
    <row r="808" spans="1:19" ht="14.4" customHeight="1" x14ac:dyDescent="0.3">
      <c r="A808" s="736" t="s">
        <v>5245</v>
      </c>
      <c r="B808" s="737" t="s">
        <v>5246</v>
      </c>
      <c r="C808" s="737" t="s">
        <v>566</v>
      </c>
      <c r="D808" s="737" t="s">
        <v>3166</v>
      </c>
      <c r="E808" s="737" t="s">
        <v>5247</v>
      </c>
      <c r="F808" s="737" t="s">
        <v>5422</v>
      </c>
      <c r="G808" s="737" t="s">
        <v>1322</v>
      </c>
      <c r="H808" s="740"/>
      <c r="I808" s="740"/>
      <c r="J808" s="737"/>
      <c r="K808" s="737"/>
      <c r="L808" s="740"/>
      <c r="M808" s="740"/>
      <c r="N808" s="737"/>
      <c r="O808" s="737"/>
      <c r="P808" s="740">
        <v>14</v>
      </c>
      <c r="Q808" s="740">
        <v>2078.4399999999996</v>
      </c>
      <c r="R808" s="753"/>
      <c r="S808" s="741">
        <v>148.45999999999998</v>
      </c>
    </row>
    <row r="809" spans="1:19" ht="14.4" customHeight="1" x14ac:dyDescent="0.3">
      <c r="A809" s="736" t="s">
        <v>5245</v>
      </c>
      <c r="B809" s="737" t="s">
        <v>5246</v>
      </c>
      <c r="C809" s="737" t="s">
        <v>566</v>
      </c>
      <c r="D809" s="737" t="s">
        <v>3166</v>
      </c>
      <c r="E809" s="737" t="s">
        <v>5247</v>
      </c>
      <c r="F809" s="737" t="s">
        <v>5423</v>
      </c>
      <c r="G809" s="737" t="s">
        <v>5424</v>
      </c>
      <c r="H809" s="740"/>
      <c r="I809" s="740"/>
      <c r="J809" s="737"/>
      <c r="K809" s="737"/>
      <c r="L809" s="740">
        <v>1</v>
      </c>
      <c r="M809" s="740">
        <v>89242.12</v>
      </c>
      <c r="N809" s="737">
        <v>1</v>
      </c>
      <c r="O809" s="737">
        <v>89242.12</v>
      </c>
      <c r="P809" s="740">
        <v>6</v>
      </c>
      <c r="Q809" s="740">
        <v>444932.72</v>
      </c>
      <c r="R809" s="753">
        <v>4.985680752541513</v>
      </c>
      <c r="S809" s="741">
        <v>74155.453333333324</v>
      </c>
    </row>
    <row r="810" spans="1:19" ht="14.4" customHeight="1" x14ac:dyDescent="0.3">
      <c r="A810" s="736" t="s">
        <v>5245</v>
      </c>
      <c r="B810" s="737" t="s">
        <v>5246</v>
      </c>
      <c r="C810" s="737" t="s">
        <v>566</v>
      </c>
      <c r="D810" s="737" t="s">
        <v>3166</v>
      </c>
      <c r="E810" s="737" t="s">
        <v>5247</v>
      </c>
      <c r="F810" s="737" t="s">
        <v>5427</v>
      </c>
      <c r="G810" s="737" t="s">
        <v>3046</v>
      </c>
      <c r="H810" s="740"/>
      <c r="I810" s="740"/>
      <c r="J810" s="737"/>
      <c r="K810" s="737"/>
      <c r="L810" s="740">
        <v>2</v>
      </c>
      <c r="M810" s="740">
        <v>3498.16</v>
      </c>
      <c r="N810" s="737">
        <v>1</v>
      </c>
      <c r="O810" s="737">
        <v>1749.08</v>
      </c>
      <c r="P810" s="740">
        <v>16</v>
      </c>
      <c r="Q810" s="740">
        <v>27985.279999999999</v>
      </c>
      <c r="R810" s="753">
        <v>8</v>
      </c>
      <c r="S810" s="741">
        <v>1749.08</v>
      </c>
    </row>
    <row r="811" spans="1:19" ht="14.4" customHeight="1" x14ac:dyDescent="0.3">
      <c r="A811" s="736" t="s">
        <v>5245</v>
      </c>
      <c r="B811" s="737" t="s">
        <v>5246</v>
      </c>
      <c r="C811" s="737" t="s">
        <v>566</v>
      </c>
      <c r="D811" s="737" t="s">
        <v>3166</v>
      </c>
      <c r="E811" s="737" t="s">
        <v>5247</v>
      </c>
      <c r="F811" s="737" t="s">
        <v>5428</v>
      </c>
      <c r="G811" s="737" t="s">
        <v>2988</v>
      </c>
      <c r="H811" s="740"/>
      <c r="I811" s="740"/>
      <c r="J811" s="737"/>
      <c r="K811" s="737"/>
      <c r="L811" s="740">
        <v>1.6</v>
      </c>
      <c r="M811" s="740">
        <v>452.48</v>
      </c>
      <c r="N811" s="737">
        <v>1</v>
      </c>
      <c r="O811" s="737">
        <v>282.8</v>
      </c>
      <c r="P811" s="740">
        <v>6.0500000000000007</v>
      </c>
      <c r="Q811" s="740">
        <v>1710.94</v>
      </c>
      <c r="R811" s="753">
        <v>3.78125</v>
      </c>
      <c r="S811" s="741">
        <v>282.79999999999995</v>
      </c>
    </row>
    <row r="812" spans="1:19" ht="14.4" customHeight="1" x14ac:dyDescent="0.3">
      <c r="A812" s="736" t="s">
        <v>5245</v>
      </c>
      <c r="B812" s="737" t="s">
        <v>5246</v>
      </c>
      <c r="C812" s="737" t="s">
        <v>566</v>
      </c>
      <c r="D812" s="737" t="s">
        <v>3166</v>
      </c>
      <c r="E812" s="737" t="s">
        <v>5247</v>
      </c>
      <c r="F812" s="737" t="s">
        <v>5429</v>
      </c>
      <c r="G812" s="737" t="s">
        <v>5320</v>
      </c>
      <c r="H812" s="740"/>
      <c r="I812" s="740"/>
      <c r="J812" s="737"/>
      <c r="K812" s="737"/>
      <c r="L812" s="740">
        <v>2.4</v>
      </c>
      <c r="M812" s="740">
        <v>1534.2500000000002</v>
      </c>
      <c r="N812" s="737">
        <v>1</v>
      </c>
      <c r="O812" s="737">
        <v>639.27083333333348</v>
      </c>
      <c r="P812" s="740"/>
      <c r="Q812" s="740"/>
      <c r="R812" s="753"/>
      <c r="S812" s="741"/>
    </row>
    <row r="813" spans="1:19" ht="14.4" customHeight="1" x14ac:dyDescent="0.3">
      <c r="A813" s="736" t="s">
        <v>5245</v>
      </c>
      <c r="B813" s="737" t="s">
        <v>5246</v>
      </c>
      <c r="C813" s="737" t="s">
        <v>566</v>
      </c>
      <c r="D813" s="737" t="s">
        <v>3166</v>
      </c>
      <c r="E813" s="737" t="s">
        <v>5247</v>
      </c>
      <c r="F813" s="737" t="s">
        <v>5433</v>
      </c>
      <c r="G813" s="737" t="s">
        <v>5431</v>
      </c>
      <c r="H813" s="740"/>
      <c r="I813" s="740"/>
      <c r="J813" s="737"/>
      <c r="K813" s="737"/>
      <c r="L813" s="740">
        <v>2.68</v>
      </c>
      <c r="M813" s="740">
        <v>11751.06</v>
      </c>
      <c r="N813" s="737">
        <v>1</v>
      </c>
      <c r="O813" s="737">
        <v>4384.7238805970146</v>
      </c>
      <c r="P813" s="740"/>
      <c r="Q813" s="740"/>
      <c r="R813" s="753"/>
      <c r="S813" s="741"/>
    </row>
    <row r="814" spans="1:19" ht="14.4" customHeight="1" x14ac:dyDescent="0.3">
      <c r="A814" s="736" t="s">
        <v>5245</v>
      </c>
      <c r="B814" s="737" t="s">
        <v>5246</v>
      </c>
      <c r="C814" s="737" t="s">
        <v>566</v>
      </c>
      <c r="D814" s="737" t="s">
        <v>3166</v>
      </c>
      <c r="E814" s="737" t="s">
        <v>5247</v>
      </c>
      <c r="F814" s="737" t="s">
        <v>5437</v>
      </c>
      <c r="G814" s="737" t="s">
        <v>5438</v>
      </c>
      <c r="H814" s="740"/>
      <c r="I814" s="740"/>
      <c r="J814" s="737"/>
      <c r="K814" s="737"/>
      <c r="L814" s="740"/>
      <c r="M814" s="740"/>
      <c r="N814" s="737"/>
      <c r="O814" s="737"/>
      <c r="P814" s="740">
        <v>1</v>
      </c>
      <c r="Q814" s="740">
        <v>154000</v>
      </c>
      <c r="R814" s="753"/>
      <c r="S814" s="741">
        <v>154000</v>
      </c>
    </row>
    <row r="815" spans="1:19" ht="14.4" customHeight="1" x14ac:dyDescent="0.3">
      <c r="A815" s="736" t="s">
        <v>5245</v>
      </c>
      <c r="B815" s="737" t="s">
        <v>5246</v>
      </c>
      <c r="C815" s="737" t="s">
        <v>566</v>
      </c>
      <c r="D815" s="737" t="s">
        <v>3166</v>
      </c>
      <c r="E815" s="737" t="s">
        <v>5247</v>
      </c>
      <c r="F815" s="737" t="s">
        <v>5444</v>
      </c>
      <c r="G815" s="737" t="s">
        <v>5445</v>
      </c>
      <c r="H815" s="740"/>
      <c r="I815" s="740"/>
      <c r="J815" s="737"/>
      <c r="K815" s="737"/>
      <c r="L815" s="740"/>
      <c r="M815" s="740"/>
      <c r="N815" s="737"/>
      <c r="O815" s="737"/>
      <c r="P815" s="740">
        <v>2</v>
      </c>
      <c r="Q815" s="740">
        <v>308000</v>
      </c>
      <c r="R815" s="753"/>
      <c r="S815" s="741">
        <v>154000</v>
      </c>
    </row>
    <row r="816" spans="1:19" ht="14.4" customHeight="1" x14ac:dyDescent="0.3">
      <c r="A816" s="736" t="s">
        <v>5245</v>
      </c>
      <c r="B816" s="737" t="s">
        <v>5246</v>
      </c>
      <c r="C816" s="737" t="s">
        <v>566</v>
      </c>
      <c r="D816" s="737" t="s">
        <v>3166</v>
      </c>
      <c r="E816" s="737" t="s">
        <v>5247</v>
      </c>
      <c r="F816" s="737" t="s">
        <v>5448</v>
      </c>
      <c r="G816" s="737" t="s">
        <v>1490</v>
      </c>
      <c r="H816" s="740"/>
      <c r="I816" s="740"/>
      <c r="J816" s="737"/>
      <c r="K816" s="737"/>
      <c r="L816" s="740"/>
      <c r="M816" s="740"/>
      <c r="N816" s="737"/>
      <c r="O816" s="737"/>
      <c r="P816" s="740">
        <v>4.9300000000000006</v>
      </c>
      <c r="Q816" s="740">
        <v>2710.33</v>
      </c>
      <c r="R816" s="753"/>
      <c r="S816" s="741">
        <v>549.76267748478699</v>
      </c>
    </row>
    <row r="817" spans="1:19" ht="14.4" customHeight="1" x14ac:dyDescent="0.3">
      <c r="A817" s="736" t="s">
        <v>5245</v>
      </c>
      <c r="B817" s="737" t="s">
        <v>5246</v>
      </c>
      <c r="C817" s="737" t="s">
        <v>566</v>
      </c>
      <c r="D817" s="737" t="s">
        <v>3166</v>
      </c>
      <c r="E817" s="737" t="s">
        <v>5247</v>
      </c>
      <c r="F817" s="737" t="s">
        <v>5449</v>
      </c>
      <c r="G817" s="737" t="s">
        <v>1490</v>
      </c>
      <c r="H817" s="740"/>
      <c r="I817" s="740"/>
      <c r="J817" s="737"/>
      <c r="K817" s="737"/>
      <c r="L817" s="740"/>
      <c r="M817" s="740"/>
      <c r="N817" s="737"/>
      <c r="O817" s="737"/>
      <c r="P817" s="740">
        <v>16.7</v>
      </c>
      <c r="Q817" s="740">
        <v>24085.59</v>
      </c>
      <c r="R817" s="753"/>
      <c r="S817" s="741">
        <v>1442.2508982035929</v>
      </c>
    </row>
    <row r="818" spans="1:19" ht="14.4" customHeight="1" x14ac:dyDescent="0.3">
      <c r="A818" s="736" t="s">
        <v>5245</v>
      </c>
      <c r="B818" s="737" t="s">
        <v>5246</v>
      </c>
      <c r="C818" s="737" t="s">
        <v>566</v>
      </c>
      <c r="D818" s="737" t="s">
        <v>3166</v>
      </c>
      <c r="E818" s="737" t="s">
        <v>5455</v>
      </c>
      <c r="F818" s="737" t="s">
        <v>5456</v>
      </c>
      <c r="G818" s="737" t="s">
        <v>5457</v>
      </c>
      <c r="H818" s="740"/>
      <c r="I818" s="740"/>
      <c r="J818" s="737"/>
      <c r="K818" s="737"/>
      <c r="L818" s="740"/>
      <c r="M818" s="740"/>
      <c r="N818" s="737"/>
      <c r="O818" s="737"/>
      <c r="P818" s="740">
        <v>2</v>
      </c>
      <c r="Q818" s="740">
        <v>4200</v>
      </c>
      <c r="R818" s="753"/>
      <c r="S818" s="741">
        <v>2100</v>
      </c>
    </row>
    <row r="819" spans="1:19" ht="14.4" customHeight="1" x14ac:dyDescent="0.3">
      <c r="A819" s="736" t="s">
        <v>5245</v>
      </c>
      <c r="B819" s="737" t="s">
        <v>5246</v>
      </c>
      <c r="C819" s="737" t="s">
        <v>566</v>
      </c>
      <c r="D819" s="737" t="s">
        <v>3166</v>
      </c>
      <c r="E819" s="737" t="s">
        <v>5460</v>
      </c>
      <c r="F819" s="737" t="s">
        <v>5463</v>
      </c>
      <c r="G819" s="737" t="s">
        <v>5464</v>
      </c>
      <c r="H819" s="740">
        <v>13</v>
      </c>
      <c r="I819" s="740">
        <v>11271</v>
      </c>
      <c r="J819" s="737">
        <v>0.43333333333333335</v>
      </c>
      <c r="K819" s="737">
        <v>867</v>
      </c>
      <c r="L819" s="740">
        <v>30</v>
      </c>
      <c r="M819" s="740">
        <v>26010</v>
      </c>
      <c r="N819" s="737">
        <v>1</v>
      </c>
      <c r="O819" s="737">
        <v>867</v>
      </c>
      <c r="P819" s="740">
        <v>29</v>
      </c>
      <c r="Q819" s="740">
        <v>25143</v>
      </c>
      <c r="R819" s="753">
        <v>0.96666666666666667</v>
      </c>
      <c r="S819" s="741">
        <v>867</v>
      </c>
    </row>
    <row r="820" spans="1:19" ht="14.4" customHeight="1" x14ac:dyDescent="0.3">
      <c r="A820" s="736" t="s">
        <v>5245</v>
      </c>
      <c r="B820" s="737" t="s">
        <v>5246</v>
      </c>
      <c r="C820" s="737" t="s">
        <v>566</v>
      </c>
      <c r="D820" s="737" t="s">
        <v>3166</v>
      </c>
      <c r="E820" s="737" t="s">
        <v>5469</v>
      </c>
      <c r="F820" s="737" t="s">
        <v>5472</v>
      </c>
      <c r="G820" s="737" t="s">
        <v>5473</v>
      </c>
      <c r="H820" s="740"/>
      <c r="I820" s="740"/>
      <c r="J820" s="737"/>
      <c r="K820" s="737"/>
      <c r="L820" s="740">
        <v>8</v>
      </c>
      <c r="M820" s="740">
        <v>976</v>
      </c>
      <c r="N820" s="737">
        <v>1</v>
      </c>
      <c r="O820" s="737">
        <v>122</v>
      </c>
      <c r="P820" s="740">
        <v>13</v>
      </c>
      <c r="Q820" s="740">
        <v>1586</v>
      </c>
      <c r="R820" s="753">
        <v>1.625</v>
      </c>
      <c r="S820" s="741">
        <v>122</v>
      </c>
    </row>
    <row r="821" spans="1:19" ht="14.4" customHeight="1" x14ac:dyDescent="0.3">
      <c r="A821" s="736" t="s">
        <v>5245</v>
      </c>
      <c r="B821" s="737" t="s">
        <v>5246</v>
      </c>
      <c r="C821" s="737" t="s">
        <v>566</v>
      </c>
      <c r="D821" s="737" t="s">
        <v>3166</v>
      </c>
      <c r="E821" s="737" t="s">
        <v>5469</v>
      </c>
      <c r="F821" s="737" t="s">
        <v>5474</v>
      </c>
      <c r="G821" s="737" t="s">
        <v>5475</v>
      </c>
      <c r="H821" s="740">
        <v>1</v>
      </c>
      <c r="I821" s="740">
        <v>144</v>
      </c>
      <c r="J821" s="737">
        <v>0.16438356164383561</v>
      </c>
      <c r="K821" s="737">
        <v>144</v>
      </c>
      <c r="L821" s="740">
        <v>6</v>
      </c>
      <c r="M821" s="740">
        <v>876</v>
      </c>
      <c r="N821" s="737">
        <v>1</v>
      </c>
      <c r="O821" s="737">
        <v>146</v>
      </c>
      <c r="P821" s="740">
        <v>13</v>
      </c>
      <c r="Q821" s="740">
        <v>1911</v>
      </c>
      <c r="R821" s="753">
        <v>2.1815068493150687</v>
      </c>
      <c r="S821" s="741">
        <v>147</v>
      </c>
    </row>
    <row r="822" spans="1:19" ht="14.4" customHeight="1" x14ac:dyDescent="0.3">
      <c r="A822" s="736" t="s">
        <v>5245</v>
      </c>
      <c r="B822" s="737" t="s">
        <v>5246</v>
      </c>
      <c r="C822" s="737" t="s">
        <v>566</v>
      </c>
      <c r="D822" s="737" t="s">
        <v>3166</v>
      </c>
      <c r="E822" s="737" t="s">
        <v>5469</v>
      </c>
      <c r="F822" s="737" t="s">
        <v>5476</v>
      </c>
      <c r="G822" s="737" t="s">
        <v>5477</v>
      </c>
      <c r="H822" s="740"/>
      <c r="I822" s="740"/>
      <c r="J822" s="737"/>
      <c r="K822" s="737"/>
      <c r="L822" s="740"/>
      <c r="M822" s="740"/>
      <c r="N822" s="737"/>
      <c r="O822" s="737"/>
      <c r="P822" s="740">
        <v>1</v>
      </c>
      <c r="Q822" s="740">
        <v>196</v>
      </c>
      <c r="R822" s="753"/>
      <c r="S822" s="741">
        <v>196</v>
      </c>
    </row>
    <row r="823" spans="1:19" ht="14.4" customHeight="1" x14ac:dyDescent="0.3">
      <c r="A823" s="736" t="s">
        <v>5245</v>
      </c>
      <c r="B823" s="737" t="s">
        <v>5246</v>
      </c>
      <c r="C823" s="737" t="s">
        <v>566</v>
      </c>
      <c r="D823" s="737" t="s">
        <v>3166</v>
      </c>
      <c r="E823" s="737" t="s">
        <v>5469</v>
      </c>
      <c r="F823" s="737" t="s">
        <v>5478</v>
      </c>
      <c r="G823" s="737" t="s">
        <v>5479</v>
      </c>
      <c r="H823" s="740">
        <v>483</v>
      </c>
      <c r="I823" s="740">
        <v>16905</v>
      </c>
      <c r="J823" s="737">
        <v>0.89939348797616514</v>
      </c>
      <c r="K823" s="737">
        <v>35</v>
      </c>
      <c r="L823" s="740">
        <v>508</v>
      </c>
      <c r="M823" s="740">
        <v>18796</v>
      </c>
      <c r="N823" s="737">
        <v>1</v>
      </c>
      <c r="O823" s="737">
        <v>37</v>
      </c>
      <c r="P823" s="740">
        <v>510</v>
      </c>
      <c r="Q823" s="740">
        <v>18870</v>
      </c>
      <c r="R823" s="753">
        <v>1.0039370078740157</v>
      </c>
      <c r="S823" s="741">
        <v>37</v>
      </c>
    </row>
    <row r="824" spans="1:19" ht="14.4" customHeight="1" x14ac:dyDescent="0.3">
      <c r="A824" s="736" t="s">
        <v>5245</v>
      </c>
      <c r="B824" s="737" t="s">
        <v>5246</v>
      </c>
      <c r="C824" s="737" t="s">
        <v>566</v>
      </c>
      <c r="D824" s="737" t="s">
        <v>3166</v>
      </c>
      <c r="E824" s="737" t="s">
        <v>5469</v>
      </c>
      <c r="F824" s="737" t="s">
        <v>5482</v>
      </c>
      <c r="G824" s="737" t="s">
        <v>5483</v>
      </c>
      <c r="H824" s="740">
        <v>402</v>
      </c>
      <c r="I824" s="740">
        <v>66330</v>
      </c>
      <c r="J824" s="737">
        <v>0.76949848606132321</v>
      </c>
      <c r="K824" s="737">
        <v>165</v>
      </c>
      <c r="L824" s="740">
        <v>487</v>
      </c>
      <c r="M824" s="740">
        <v>86199</v>
      </c>
      <c r="N824" s="737">
        <v>1</v>
      </c>
      <c r="O824" s="737">
        <v>177</v>
      </c>
      <c r="P824" s="740">
        <v>493</v>
      </c>
      <c r="Q824" s="740">
        <v>87261</v>
      </c>
      <c r="R824" s="753">
        <v>1.0123203285420945</v>
      </c>
      <c r="S824" s="741">
        <v>177</v>
      </c>
    </row>
    <row r="825" spans="1:19" ht="14.4" customHeight="1" x14ac:dyDescent="0.3">
      <c r="A825" s="736" t="s">
        <v>5245</v>
      </c>
      <c r="B825" s="737" t="s">
        <v>5246</v>
      </c>
      <c r="C825" s="737" t="s">
        <v>566</v>
      </c>
      <c r="D825" s="737" t="s">
        <v>3166</v>
      </c>
      <c r="E825" s="737" t="s">
        <v>5469</v>
      </c>
      <c r="F825" s="737" t="s">
        <v>5484</v>
      </c>
      <c r="G825" s="737" t="s">
        <v>5485</v>
      </c>
      <c r="H825" s="740">
        <v>28</v>
      </c>
      <c r="I825" s="740">
        <v>0</v>
      </c>
      <c r="J825" s="737"/>
      <c r="K825" s="737">
        <v>0</v>
      </c>
      <c r="L825" s="740">
        <v>44</v>
      </c>
      <c r="M825" s="740">
        <v>0</v>
      </c>
      <c r="N825" s="737"/>
      <c r="O825" s="737">
        <v>0</v>
      </c>
      <c r="P825" s="740">
        <v>42</v>
      </c>
      <c r="Q825" s="740">
        <v>0</v>
      </c>
      <c r="R825" s="753"/>
      <c r="S825" s="741">
        <v>0</v>
      </c>
    </row>
    <row r="826" spans="1:19" ht="14.4" customHeight="1" x14ac:dyDescent="0.3">
      <c r="A826" s="736" t="s">
        <v>5245</v>
      </c>
      <c r="B826" s="737" t="s">
        <v>5246</v>
      </c>
      <c r="C826" s="737" t="s">
        <v>566</v>
      </c>
      <c r="D826" s="737" t="s">
        <v>3166</v>
      </c>
      <c r="E826" s="737" t="s">
        <v>5469</v>
      </c>
      <c r="F826" s="737" t="s">
        <v>5486</v>
      </c>
      <c r="G826" s="737" t="s">
        <v>5487</v>
      </c>
      <c r="H826" s="740">
        <v>109</v>
      </c>
      <c r="I826" s="740">
        <v>11554</v>
      </c>
      <c r="J826" s="737">
        <v>0.47313677313677316</v>
      </c>
      <c r="K826" s="737">
        <v>106</v>
      </c>
      <c r="L826" s="740">
        <v>222</v>
      </c>
      <c r="M826" s="740">
        <v>24420</v>
      </c>
      <c r="N826" s="737">
        <v>1</v>
      </c>
      <c r="O826" s="737">
        <v>110</v>
      </c>
      <c r="P826" s="740">
        <v>258</v>
      </c>
      <c r="Q826" s="740">
        <v>62694</v>
      </c>
      <c r="R826" s="753">
        <v>2.5673218673218674</v>
      </c>
      <c r="S826" s="741">
        <v>243</v>
      </c>
    </row>
    <row r="827" spans="1:19" ht="14.4" customHeight="1" x14ac:dyDescent="0.3">
      <c r="A827" s="736" t="s">
        <v>5245</v>
      </c>
      <c r="B827" s="737" t="s">
        <v>5246</v>
      </c>
      <c r="C827" s="737" t="s">
        <v>566</v>
      </c>
      <c r="D827" s="737" t="s">
        <v>3166</v>
      </c>
      <c r="E827" s="737" t="s">
        <v>5469</v>
      </c>
      <c r="F827" s="737" t="s">
        <v>5488</v>
      </c>
      <c r="G827" s="737" t="s">
        <v>5489</v>
      </c>
      <c r="H827" s="740"/>
      <c r="I827" s="740"/>
      <c r="J827" s="737"/>
      <c r="K827" s="737"/>
      <c r="L827" s="740">
        <v>433</v>
      </c>
      <c r="M827" s="740">
        <v>14433.32</v>
      </c>
      <c r="N827" s="737">
        <v>1</v>
      </c>
      <c r="O827" s="737">
        <v>33.333302540415701</v>
      </c>
      <c r="P827" s="740">
        <v>635</v>
      </c>
      <c r="Q827" s="740">
        <v>21166.620000000003</v>
      </c>
      <c r="R827" s="753">
        <v>1.4665108235665809</v>
      </c>
      <c r="S827" s="741">
        <v>33.333259842519688</v>
      </c>
    </row>
    <row r="828" spans="1:19" ht="14.4" customHeight="1" x14ac:dyDescent="0.3">
      <c r="A828" s="736" t="s">
        <v>5245</v>
      </c>
      <c r="B828" s="737" t="s">
        <v>5246</v>
      </c>
      <c r="C828" s="737" t="s">
        <v>566</v>
      </c>
      <c r="D828" s="737" t="s">
        <v>3166</v>
      </c>
      <c r="E828" s="737" t="s">
        <v>5469</v>
      </c>
      <c r="F828" s="737" t="s">
        <v>5490</v>
      </c>
      <c r="G828" s="737" t="s">
        <v>5491</v>
      </c>
      <c r="H828" s="740">
        <v>88</v>
      </c>
      <c r="I828" s="740">
        <v>3168</v>
      </c>
      <c r="J828" s="737">
        <v>0.85621621621621624</v>
      </c>
      <c r="K828" s="737">
        <v>36</v>
      </c>
      <c r="L828" s="740">
        <v>100</v>
      </c>
      <c r="M828" s="740">
        <v>3700</v>
      </c>
      <c r="N828" s="737">
        <v>1</v>
      </c>
      <c r="O828" s="737">
        <v>37</v>
      </c>
      <c r="P828" s="740">
        <v>100</v>
      </c>
      <c r="Q828" s="740">
        <v>3700</v>
      </c>
      <c r="R828" s="753">
        <v>1</v>
      </c>
      <c r="S828" s="741">
        <v>37</v>
      </c>
    </row>
    <row r="829" spans="1:19" ht="14.4" customHeight="1" x14ac:dyDescent="0.3">
      <c r="A829" s="736" t="s">
        <v>5245</v>
      </c>
      <c r="B829" s="737" t="s">
        <v>5246</v>
      </c>
      <c r="C829" s="737" t="s">
        <v>566</v>
      </c>
      <c r="D829" s="737" t="s">
        <v>3166</v>
      </c>
      <c r="E829" s="737" t="s">
        <v>5469</v>
      </c>
      <c r="F829" s="737" t="s">
        <v>5494</v>
      </c>
      <c r="G829" s="737" t="s">
        <v>5495</v>
      </c>
      <c r="H829" s="740">
        <v>42</v>
      </c>
      <c r="I829" s="740">
        <v>1302</v>
      </c>
      <c r="J829" s="737">
        <v>0.73977272727272725</v>
      </c>
      <c r="K829" s="737">
        <v>31</v>
      </c>
      <c r="L829" s="740">
        <v>55</v>
      </c>
      <c r="M829" s="740">
        <v>1760</v>
      </c>
      <c r="N829" s="737">
        <v>1</v>
      </c>
      <c r="O829" s="737">
        <v>32</v>
      </c>
      <c r="P829" s="740">
        <v>60</v>
      </c>
      <c r="Q829" s="740">
        <v>1920</v>
      </c>
      <c r="R829" s="753">
        <v>1.0909090909090908</v>
      </c>
      <c r="S829" s="741">
        <v>32</v>
      </c>
    </row>
    <row r="830" spans="1:19" ht="14.4" customHeight="1" x14ac:dyDescent="0.3">
      <c r="A830" s="736" t="s">
        <v>5245</v>
      </c>
      <c r="B830" s="737" t="s">
        <v>5246</v>
      </c>
      <c r="C830" s="737" t="s">
        <v>566</v>
      </c>
      <c r="D830" s="737" t="s">
        <v>3166</v>
      </c>
      <c r="E830" s="737" t="s">
        <v>5469</v>
      </c>
      <c r="F830" s="737" t="s">
        <v>5498</v>
      </c>
      <c r="G830" s="737" t="s">
        <v>5499</v>
      </c>
      <c r="H830" s="740">
        <v>82</v>
      </c>
      <c r="I830" s="740">
        <v>10578</v>
      </c>
      <c r="J830" s="737">
        <v>0.50467557251908401</v>
      </c>
      <c r="K830" s="737">
        <v>129</v>
      </c>
      <c r="L830" s="740">
        <v>160</v>
      </c>
      <c r="M830" s="740">
        <v>20960</v>
      </c>
      <c r="N830" s="737">
        <v>1</v>
      </c>
      <c r="O830" s="737">
        <v>131</v>
      </c>
      <c r="P830" s="740">
        <v>170</v>
      </c>
      <c r="Q830" s="740">
        <v>22440</v>
      </c>
      <c r="R830" s="753">
        <v>1.0706106870229009</v>
      </c>
      <c r="S830" s="741">
        <v>132</v>
      </c>
    </row>
    <row r="831" spans="1:19" ht="14.4" customHeight="1" x14ac:dyDescent="0.3">
      <c r="A831" s="736" t="s">
        <v>5245</v>
      </c>
      <c r="B831" s="737" t="s">
        <v>5246</v>
      </c>
      <c r="C831" s="737" t="s">
        <v>566</v>
      </c>
      <c r="D831" s="737" t="s">
        <v>3166</v>
      </c>
      <c r="E831" s="737" t="s">
        <v>5469</v>
      </c>
      <c r="F831" s="737" t="s">
        <v>5501</v>
      </c>
      <c r="G831" s="737" t="s">
        <v>5502</v>
      </c>
      <c r="H831" s="740">
        <v>89</v>
      </c>
      <c r="I831" s="740">
        <v>29459</v>
      </c>
      <c r="J831" s="737">
        <v>0.84915830739075293</v>
      </c>
      <c r="K831" s="737">
        <v>331</v>
      </c>
      <c r="L831" s="740">
        <v>98</v>
      </c>
      <c r="M831" s="740">
        <v>34692</v>
      </c>
      <c r="N831" s="737">
        <v>1</v>
      </c>
      <c r="O831" s="737">
        <v>354</v>
      </c>
      <c r="P831" s="740">
        <v>106</v>
      </c>
      <c r="Q831" s="740">
        <v>37630</v>
      </c>
      <c r="R831" s="753">
        <v>1.0846881125331489</v>
      </c>
      <c r="S831" s="741">
        <v>355</v>
      </c>
    </row>
    <row r="832" spans="1:19" ht="14.4" customHeight="1" x14ac:dyDescent="0.3">
      <c r="A832" s="736" t="s">
        <v>5245</v>
      </c>
      <c r="B832" s="737" t="s">
        <v>5246</v>
      </c>
      <c r="C832" s="737" t="s">
        <v>566</v>
      </c>
      <c r="D832" s="737" t="s">
        <v>3166</v>
      </c>
      <c r="E832" s="737" t="s">
        <v>5469</v>
      </c>
      <c r="F832" s="737" t="s">
        <v>5503</v>
      </c>
      <c r="G832" s="737" t="s">
        <v>5504</v>
      </c>
      <c r="H832" s="740">
        <v>37</v>
      </c>
      <c r="I832" s="740">
        <v>2109</v>
      </c>
      <c r="J832" s="737">
        <v>1.1170550847457628</v>
      </c>
      <c r="K832" s="737">
        <v>57</v>
      </c>
      <c r="L832" s="740">
        <v>32</v>
      </c>
      <c r="M832" s="740">
        <v>1888</v>
      </c>
      <c r="N832" s="737">
        <v>1</v>
      </c>
      <c r="O832" s="737">
        <v>59</v>
      </c>
      <c r="P832" s="740">
        <v>20</v>
      </c>
      <c r="Q832" s="740">
        <v>1180</v>
      </c>
      <c r="R832" s="753">
        <v>0.625</v>
      </c>
      <c r="S832" s="741">
        <v>59</v>
      </c>
    </row>
    <row r="833" spans="1:19" ht="14.4" customHeight="1" x14ac:dyDescent="0.3">
      <c r="A833" s="736" t="s">
        <v>5245</v>
      </c>
      <c r="B833" s="737" t="s">
        <v>5246</v>
      </c>
      <c r="C833" s="737" t="s">
        <v>566</v>
      </c>
      <c r="D833" s="737" t="s">
        <v>3166</v>
      </c>
      <c r="E833" s="737" t="s">
        <v>5469</v>
      </c>
      <c r="F833" s="737" t="s">
        <v>5505</v>
      </c>
      <c r="G833" s="737" t="s">
        <v>5506</v>
      </c>
      <c r="H833" s="740">
        <v>35</v>
      </c>
      <c r="I833" s="740">
        <v>22855</v>
      </c>
      <c r="J833" s="737">
        <v>1.0867807893485497</v>
      </c>
      <c r="K833" s="737">
        <v>653</v>
      </c>
      <c r="L833" s="740">
        <v>30</v>
      </c>
      <c r="M833" s="740">
        <v>21030</v>
      </c>
      <c r="N833" s="737">
        <v>1</v>
      </c>
      <c r="O833" s="737">
        <v>701</v>
      </c>
      <c r="P833" s="740">
        <v>42</v>
      </c>
      <c r="Q833" s="740">
        <v>29442</v>
      </c>
      <c r="R833" s="753">
        <v>1.4</v>
      </c>
      <c r="S833" s="741">
        <v>701</v>
      </c>
    </row>
    <row r="834" spans="1:19" ht="14.4" customHeight="1" x14ac:dyDescent="0.3">
      <c r="A834" s="736" t="s">
        <v>5245</v>
      </c>
      <c r="B834" s="737" t="s">
        <v>5246</v>
      </c>
      <c r="C834" s="737" t="s">
        <v>566</v>
      </c>
      <c r="D834" s="737" t="s">
        <v>3166</v>
      </c>
      <c r="E834" s="737" t="s">
        <v>5469</v>
      </c>
      <c r="F834" s="737" t="s">
        <v>5507</v>
      </c>
      <c r="G834" s="737" t="s">
        <v>5508</v>
      </c>
      <c r="H834" s="740"/>
      <c r="I834" s="740"/>
      <c r="J834" s="737"/>
      <c r="K834" s="737"/>
      <c r="L834" s="740">
        <v>2</v>
      </c>
      <c r="M834" s="740">
        <v>118</v>
      </c>
      <c r="N834" s="737">
        <v>1</v>
      </c>
      <c r="O834" s="737">
        <v>59</v>
      </c>
      <c r="P834" s="740"/>
      <c r="Q834" s="740"/>
      <c r="R834" s="753"/>
      <c r="S834" s="741"/>
    </row>
    <row r="835" spans="1:19" ht="14.4" customHeight="1" x14ac:dyDescent="0.3">
      <c r="A835" s="736" t="s">
        <v>5245</v>
      </c>
      <c r="B835" s="737" t="s">
        <v>5246</v>
      </c>
      <c r="C835" s="737" t="s">
        <v>566</v>
      </c>
      <c r="D835" s="737" t="s">
        <v>3166</v>
      </c>
      <c r="E835" s="737" t="s">
        <v>5469</v>
      </c>
      <c r="F835" s="737" t="s">
        <v>5509</v>
      </c>
      <c r="G835" s="737" t="s">
        <v>5510</v>
      </c>
      <c r="H835" s="740">
        <v>35</v>
      </c>
      <c r="I835" s="740">
        <v>3990</v>
      </c>
      <c r="J835" s="737">
        <v>0.62894073139974782</v>
      </c>
      <c r="K835" s="737">
        <v>114</v>
      </c>
      <c r="L835" s="740">
        <v>52</v>
      </c>
      <c r="M835" s="740">
        <v>6344</v>
      </c>
      <c r="N835" s="737">
        <v>1</v>
      </c>
      <c r="O835" s="737">
        <v>122</v>
      </c>
      <c r="P835" s="740">
        <v>36</v>
      </c>
      <c r="Q835" s="740">
        <v>4176</v>
      </c>
      <c r="R835" s="753">
        <v>0.6582597730138714</v>
      </c>
      <c r="S835" s="741">
        <v>116</v>
      </c>
    </row>
    <row r="836" spans="1:19" ht="14.4" customHeight="1" x14ac:dyDescent="0.3">
      <c r="A836" s="736" t="s">
        <v>5245</v>
      </c>
      <c r="B836" s="737" t="s">
        <v>5246</v>
      </c>
      <c r="C836" s="737" t="s">
        <v>566</v>
      </c>
      <c r="D836" s="737" t="s">
        <v>3167</v>
      </c>
      <c r="E836" s="737" t="s">
        <v>5247</v>
      </c>
      <c r="F836" s="737" t="s">
        <v>5248</v>
      </c>
      <c r="G836" s="737" t="s">
        <v>5249</v>
      </c>
      <c r="H836" s="740">
        <v>0.2</v>
      </c>
      <c r="I836" s="740">
        <v>10.82</v>
      </c>
      <c r="J836" s="737">
        <v>9.9990758709915917E-2</v>
      </c>
      <c r="K836" s="737">
        <v>54.1</v>
      </c>
      <c r="L836" s="740">
        <v>2</v>
      </c>
      <c r="M836" s="740">
        <v>108.21</v>
      </c>
      <c r="N836" s="737">
        <v>1</v>
      </c>
      <c r="O836" s="737">
        <v>54.104999999999997</v>
      </c>
      <c r="P836" s="740"/>
      <c r="Q836" s="740"/>
      <c r="R836" s="753"/>
      <c r="S836" s="741"/>
    </row>
    <row r="837" spans="1:19" ht="14.4" customHeight="1" x14ac:dyDescent="0.3">
      <c r="A837" s="736" t="s">
        <v>5245</v>
      </c>
      <c r="B837" s="737" t="s">
        <v>5246</v>
      </c>
      <c r="C837" s="737" t="s">
        <v>566</v>
      </c>
      <c r="D837" s="737" t="s">
        <v>3167</v>
      </c>
      <c r="E837" s="737" t="s">
        <v>5247</v>
      </c>
      <c r="F837" s="737" t="s">
        <v>5250</v>
      </c>
      <c r="G837" s="737" t="s">
        <v>5251</v>
      </c>
      <c r="H837" s="740">
        <v>3.6</v>
      </c>
      <c r="I837" s="740">
        <v>389.78</v>
      </c>
      <c r="J837" s="737">
        <v>1.8000369446753484</v>
      </c>
      <c r="K837" s="737">
        <v>108.27222222222221</v>
      </c>
      <c r="L837" s="740">
        <v>2</v>
      </c>
      <c r="M837" s="740">
        <v>216.54000000000002</v>
      </c>
      <c r="N837" s="737">
        <v>1</v>
      </c>
      <c r="O837" s="737">
        <v>108.27000000000001</v>
      </c>
      <c r="P837" s="740">
        <v>1</v>
      </c>
      <c r="Q837" s="740">
        <v>108.27</v>
      </c>
      <c r="R837" s="753">
        <v>0.49999999999999994</v>
      </c>
      <c r="S837" s="741">
        <v>108.27</v>
      </c>
    </row>
    <row r="838" spans="1:19" ht="14.4" customHeight="1" x14ac:dyDescent="0.3">
      <c r="A838" s="736" t="s">
        <v>5245</v>
      </c>
      <c r="B838" s="737" t="s">
        <v>5246</v>
      </c>
      <c r="C838" s="737" t="s">
        <v>566</v>
      </c>
      <c r="D838" s="737" t="s">
        <v>3167</v>
      </c>
      <c r="E838" s="737" t="s">
        <v>5247</v>
      </c>
      <c r="F838" s="737" t="s">
        <v>5252</v>
      </c>
      <c r="G838" s="737" t="s">
        <v>5253</v>
      </c>
      <c r="H838" s="740"/>
      <c r="I838" s="740"/>
      <c r="J838" s="737"/>
      <c r="K838" s="737"/>
      <c r="L838" s="740"/>
      <c r="M838" s="740"/>
      <c r="N838" s="737"/>
      <c r="O838" s="737"/>
      <c r="P838" s="740">
        <v>0.1</v>
      </c>
      <c r="Q838" s="740">
        <v>15.1</v>
      </c>
      <c r="R838" s="753"/>
      <c r="S838" s="741">
        <v>151</v>
      </c>
    </row>
    <row r="839" spans="1:19" ht="14.4" customHeight="1" x14ac:dyDescent="0.3">
      <c r="A839" s="736" t="s">
        <v>5245</v>
      </c>
      <c r="B839" s="737" t="s">
        <v>5246</v>
      </c>
      <c r="C839" s="737" t="s">
        <v>566</v>
      </c>
      <c r="D839" s="737" t="s">
        <v>3167</v>
      </c>
      <c r="E839" s="737" t="s">
        <v>5247</v>
      </c>
      <c r="F839" s="737" t="s">
        <v>5255</v>
      </c>
      <c r="G839" s="737" t="s">
        <v>5256</v>
      </c>
      <c r="H839" s="740">
        <v>4.8</v>
      </c>
      <c r="I839" s="740">
        <v>53.76</v>
      </c>
      <c r="J839" s="737">
        <v>0.8701845257364843</v>
      </c>
      <c r="K839" s="737">
        <v>11.2</v>
      </c>
      <c r="L839" s="740">
        <v>4.8000000000000007</v>
      </c>
      <c r="M839" s="740">
        <v>61.779999999999994</v>
      </c>
      <c r="N839" s="737">
        <v>1</v>
      </c>
      <c r="O839" s="737">
        <v>12.87083333333333</v>
      </c>
      <c r="P839" s="740">
        <v>0.6</v>
      </c>
      <c r="Q839" s="740">
        <v>7.72</v>
      </c>
      <c r="R839" s="753">
        <v>0.12495953382971836</v>
      </c>
      <c r="S839" s="741">
        <v>12.866666666666667</v>
      </c>
    </row>
    <row r="840" spans="1:19" ht="14.4" customHeight="1" x14ac:dyDescent="0.3">
      <c r="A840" s="736" t="s">
        <v>5245</v>
      </c>
      <c r="B840" s="737" t="s">
        <v>5246</v>
      </c>
      <c r="C840" s="737" t="s">
        <v>566</v>
      </c>
      <c r="D840" s="737" t="s">
        <v>3167</v>
      </c>
      <c r="E840" s="737" t="s">
        <v>5247</v>
      </c>
      <c r="F840" s="737" t="s">
        <v>5257</v>
      </c>
      <c r="G840" s="737" t="s">
        <v>5258</v>
      </c>
      <c r="H840" s="740">
        <v>4.8</v>
      </c>
      <c r="I840" s="740">
        <v>905.7700000000001</v>
      </c>
      <c r="J840" s="737">
        <v>1.5000165606783256</v>
      </c>
      <c r="K840" s="737">
        <v>188.70208333333335</v>
      </c>
      <c r="L840" s="740">
        <v>3.1999999999999997</v>
      </c>
      <c r="M840" s="740">
        <v>603.84</v>
      </c>
      <c r="N840" s="737">
        <v>1</v>
      </c>
      <c r="O840" s="737">
        <v>188.70000000000002</v>
      </c>
      <c r="P840" s="740">
        <v>1.7999999999999998</v>
      </c>
      <c r="Q840" s="740">
        <v>369.71999999999997</v>
      </c>
      <c r="R840" s="753">
        <v>0.6122813990461049</v>
      </c>
      <c r="S840" s="741">
        <v>205.4</v>
      </c>
    </row>
    <row r="841" spans="1:19" ht="14.4" customHeight="1" x14ac:dyDescent="0.3">
      <c r="A841" s="736" t="s">
        <v>5245</v>
      </c>
      <c r="B841" s="737" t="s">
        <v>5246</v>
      </c>
      <c r="C841" s="737" t="s">
        <v>566</v>
      </c>
      <c r="D841" s="737" t="s">
        <v>3167</v>
      </c>
      <c r="E841" s="737" t="s">
        <v>5247</v>
      </c>
      <c r="F841" s="737" t="s">
        <v>5259</v>
      </c>
      <c r="G841" s="737" t="s">
        <v>5260</v>
      </c>
      <c r="H841" s="740">
        <v>1</v>
      </c>
      <c r="I841" s="740">
        <v>7979.54</v>
      </c>
      <c r="J841" s="737">
        <v>1.2521757415410495</v>
      </c>
      <c r="K841" s="737">
        <v>7979.54</v>
      </c>
      <c r="L841" s="740">
        <v>1</v>
      </c>
      <c r="M841" s="740">
        <v>6372.54</v>
      </c>
      <c r="N841" s="737">
        <v>1</v>
      </c>
      <c r="O841" s="737">
        <v>6372.54</v>
      </c>
      <c r="P841" s="740">
        <v>1</v>
      </c>
      <c r="Q841" s="740">
        <v>6372.54</v>
      </c>
      <c r="R841" s="753">
        <v>1</v>
      </c>
      <c r="S841" s="741">
        <v>6372.54</v>
      </c>
    </row>
    <row r="842" spans="1:19" ht="14.4" customHeight="1" x14ac:dyDescent="0.3">
      <c r="A842" s="736" t="s">
        <v>5245</v>
      </c>
      <c r="B842" s="737" t="s">
        <v>5246</v>
      </c>
      <c r="C842" s="737" t="s">
        <v>566</v>
      </c>
      <c r="D842" s="737" t="s">
        <v>3167</v>
      </c>
      <c r="E842" s="737" t="s">
        <v>5247</v>
      </c>
      <c r="F842" s="737" t="s">
        <v>5261</v>
      </c>
      <c r="G842" s="737" t="s">
        <v>2940</v>
      </c>
      <c r="H842" s="740"/>
      <c r="I842" s="740"/>
      <c r="J842" s="737"/>
      <c r="K842" s="737"/>
      <c r="L842" s="740"/>
      <c r="M842" s="740"/>
      <c r="N842" s="737"/>
      <c r="O842" s="737"/>
      <c r="P842" s="740">
        <v>0.1</v>
      </c>
      <c r="Q842" s="740">
        <v>6.14</v>
      </c>
      <c r="R842" s="753"/>
      <c r="S842" s="741">
        <v>61.399999999999991</v>
      </c>
    </row>
    <row r="843" spans="1:19" ht="14.4" customHeight="1" x14ac:dyDescent="0.3">
      <c r="A843" s="736" t="s">
        <v>5245</v>
      </c>
      <c r="B843" s="737" t="s">
        <v>5246</v>
      </c>
      <c r="C843" s="737" t="s">
        <v>566</v>
      </c>
      <c r="D843" s="737" t="s">
        <v>3167</v>
      </c>
      <c r="E843" s="737" t="s">
        <v>5247</v>
      </c>
      <c r="F843" s="737" t="s">
        <v>5262</v>
      </c>
      <c r="G843" s="737" t="s">
        <v>2497</v>
      </c>
      <c r="H843" s="740">
        <v>2</v>
      </c>
      <c r="I843" s="740">
        <v>15155.86</v>
      </c>
      <c r="J843" s="737">
        <v>0.57225179915875646</v>
      </c>
      <c r="K843" s="737">
        <v>7577.93</v>
      </c>
      <c r="L843" s="740">
        <v>4</v>
      </c>
      <c r="M843" s="740">
        <v>26484.6</v>
      </c>
      <c r="N843" s="737">
        <v>1</v>
      </c>
      <c r="O843" s="737">
        <v>6621.15</v>
      </c>
      <c r="P843" s="740">
        <v>5</v>
      </c>
      <c r="Q843" s="740">
        <v>33105.75</v>
      </c>
      <c r="R843" s="753">
        <v>1.25</v>
      </c>
      <c r="S843" s="741">
        <v>6621.15</v>
      </c>
    </row>
    <row r="844" spans="1:19" ht="14.4" customHeight="1" x14ac:dyDescent="0.3">
      <c r="A844" s="736" t="s">
        <v>5245</v>
      </c>
      <c r="B844" s="737" t="s">
        <v>5246</v>
      </c>
      <c r="C844" s="737" t="s">
        <v>566</v>
      </c>
      <c r="D844" s="737" t="s">
        <v>3167</v>
      </c>
      <c r="E844" s="737" t="s">
        <v>5247</v>
      </c>
      <c r="F844" s="737" t="s">
        <v>5263</v>
      </c>
      <c r="G844" s="737" t="s">
        <v>1315</v>
      </c>
      <c r="H844" s="740"/>
      <c r="I844" s="740"/>
      <c r="J844" s="737"/>
      <c r="K844" s="737"/>
      <c r="L844" s="740">
        <v>1.44</v>
      </c>
      <c r="M844" s="740">
        <v>737.2</v>
      </c>
      <c r="N844" s="737">
        <v>1</v>
      </c>
      <c r="O844" s="737">
        <v>511.94444444444451</v>
      </c>
      <c r="P844" s="740">
        <v>0.72</v>
      </c>
      <c r="Q844" s="740">
        <v>263.37</v>
      </c>
      <c r="R844" s="753">
        <v>0.35725718936516548</v>
      </c>
      <c r="S844" s="741">
        <v>365.79166666666669</v>
      </c>
    </row>
    <row r="845" spans="1:19" ht="14.4" customHeight="1" x14ac:dyDescent="0.3">
      <c r="A845" s="736" t="s">
        <v>5245</v>
      </c>
      <c r="B845" s="737" t="s">
        <v>5246</v>
      </c>
      <c r="C845" s="737" t="s">
        <v>566</v>
      </c>
      <c r="D845" s="737" t="s">
        <v>3167</v>
      </c>
      <c r="E845" s="737" t="s">
        <v>5247</v>
      </c>
      <c r="F845" s="737" t="s">
        <v>5270</v>
      </c>
      <c r="G845" s="737" t="s">
        <v>3090</v>
      </c>
      <c r="H845" s="740">
        <v>30.11</v>
      </c>
      <c r="I845" s="740">
        <v>449737.35000000003</v>
      </c>
      <c r="J845" s="737">
        <v>2.6205394658226009</v>
      </c>
      <c r="K845" s="737">
        <v>14936.477914314182</v>
      </c>
      <c r="L845" s="740">
        <v>11.49</v>
      </c>
      <c r="M845" s="740">
        <v>171620.14</v>
      </c>
      <c r="N845" s="737">
        <v>1</v>
      </c>
      <c r="O845" s="737">
        <v>14936.478677110532</v>
      </c>
      <c r="P845" s="740">
        <v>6.6</v>
      </c>
      <c r="Q845" s="740">
        <v>93403.5</v>
      </c>
      <c r="R845" s="753">
        <v>0.54424556465226048</v>
      </c>
      <c r="S845" s="741">
        <v>14152.045454545456</v>
      </c>
    </row>
    <row r="846" spans="1:19" ht="14.4" customHeight="1" x14ac:dyDescent="0.3">
      <c r="A846" s="736" t="s">
        <v>5245</v>
      </c>
      <c r="B846" s="737" t="s">
        <v>5246</v>
      </c>
      <c r="C846" s="737" t="s">
        <v>566</v>
      </c>
      <c r="D846" s="737" t="s">
        <v>3167</v>
      </c>
      <c r="E846" s="737" t="s">
        <v>5247</v>
      </c>
      <c r="F846" s="737" t="s">
        <v>5271</v>
      </c>
      <c r="G846" s="737" t="s">
        <v>5272</v>
      </c>
      <c r="H846" s="740">
        <v>2</v>
      </c>
      <c r="I846" s="740">
        <v>64491.22</v>
      </c>
      <c r="J846" s="737"/>
      <c r="K846" s="737">
        <v>32245.61</v>
      </c>
      <c r="L846" s="740"/>
      <c r="M846" s="740"/>
      <c r="N846" s="737"/>
      <c r="O846" s="737"/>
      <c r="P846" s="740">
        <v>5</v>
      </c>
      <c r="Q846" s="740">
        <v>142724.94</v>
      </c>
      <c r="R846" s="753"/>
      <c r="S846" s="741">
        <v>28544.988000000001</v>
      </c>
    </row>
    <row r="847" spans="1:19" ht="14.4" customHeight="1" x14ac:dyDescent="0.3">
      <c r="A847" s="736" t="s">
        <v>5245</v>
      </c>
      <c r="B847" s="737" t="s">
        <v>5246</v>
      </c>
      <c r="C847" s="737" t="s">
        <v>566</v>
      </c>
      <c r="D847" s="737" t="s">
        <v>3167</v>
      </c>
      <c r="E847" s="737" t="s">
        <v>5247</v>
      </c>
      <c r="F847" s="737" t="s">
        <v>5273</v>
      </c>
      <c r="G847" s="737" t="s">
        <v>5272</v>
      </c>
      <c r="H847" s="740">
        <v>2</v>
      </c>
      <c r="I847" s="740">
        <v>128982.44</v>
      </c>
      <c r="J847" s="737"/>
      <c r="K847" s="737">
        <v>64491.22</v>
      </c>
      <c r="L847" s="740"/>
      <c r="M847" s="740"/>
      <c r="N847" s="737"/>
      <c r="O847" s="737"/>
      <c r="P847" s="740">
        <v>5</v>
      </c>
      <c r="Q847" s="740">
        <v>289239.2</v>
      </c>
      <c r="R847" s="753"/>
      <c r="S847" s="741">
        <v>57847.840000000004</v>
      </c>
    </row>
    <row r="848" spans="1:19" ht="14.4" customHeight="1" x14ac:dyDescent="0.3">
      <c r="A848" s="736" t="s">
        <v>5245</v>
      </c>
      <c r="B848" s="737" t="s">
        <v>5246</v>
      </c>
      <c r="C848" s="737" t="s">
        <v>566</v>
      </c>
      <c r="D848" s="737" t="s">
        <v>3167</v>
      </c>
      <c r="E848" s="737" t="s">
        <v>5247</v>
      </c>
      <c r="F848" s="737" t="s">
        <v>5274</v>
      </c>
      <c r="G848" s="737" t="s">
        <v>5272</v>
      </c>
      <c r="H848" s="740">
        <v>6</v>
      </c>
      <c r="I848" s="740">
        <v>773893.62</v>
      </c>
      <c r="J848" s="737">
        <v>3</v>
      </c>
      <c r="K848" s="737">
        <v>128982.27</v>
      </c>
      <c r="L848" s="740">
        <v>2</v>
      </c>
      <c r="M848" s="740">
        <v>257964.54</v>
      </c>
      <c r="N848" s="737">
        <v>1</v>
      </c>
      <c r="O848" s="737">
        <v>128982.27</v>
      </c>
      <c r="P848" s="740">
        <v>3</v>
      </c>
      <c r="Q848" s="740">
        <v>334340.53000000003</v>
      </c>
      <c r="R848" s="753">
        <v>1.2960716616322538</v>
      </c>
      <c r="S848" s="741">
        <v>111446.84333333334</v>
      </c>
    </row>
    <row r="849" spans="1:19" ht="14.4" customHeight="1" x14ac:dyDescent="0.3">
      <c r="A849" s="736" t="s">
        <v>5245</v>
      </c>
      <c r="B849" s="737" t="s">
        <v>5246</v>
      </c>
      <c r="C849" s="737" t="s">
        <v>566</v>
      </c>
      <c r="D849" s="737" t="s">
        <v>3167</v>
      </c>
      <c r="E849" s="737" t="s">
        <v>5247</v>
      </c>
      <c r="F849" s="737" t="s">
        <v>5275</v>
      </c>
      <c r="G849" s="737" t="s">
        <v>5276</v>
      </c>
      <c r="H849" s="740">
        <v>4</v>
      </c>
      <c r="I849" s="740">
        <v>365301.56</v>
      </c>
      <c r="J849" s="737"/>
      <c r="K849" s="737">
        <v>91325.39</v>
      </c>
      <c r="L849" s="740"/>
      <c r="M849" s="740"/>
      <c r="N849" s="737"/>
      <c r="O849" s="737"/>
      <c r="P849" s="740"/>
      <c r="Q849" s="740"/>
      <c r="R849" s="753"/>
      <c r="S849" s="741"/>
    </row>
    <row r="850" spans="1:19" ht="14.4" customHeight="1" x14ac:dyDescent="0.3">
      <c r="A850" s="736" t="s">
        <v>5245</v>
      </c>
      <c r="B850" s="737" t="s">
        <v>5246</v>
      </c>
      <c r="C850" s="737" t="s">
        <v>566</v>
      </c>
      <c r="D850" s="737" t="s">
        <v>3167</v>
      </c>
      <c r="E850" s="737" t="s">
        <v>5247</v>
      </c>
      <c r="F850" s="737" t="s">
        <v>5277</v>
      </c>
      <c r="G850" s="737" t="s">
        <v>5278</v>
      </c>
      <c r="H850" s="740">
        <v>1</v>
      </c>
      <c r="I850" s="740">
        <v>1602.3</v>
      </c>
      <c r="J850" s="737"/>
      <c r="K850" s="737">
        <v>1602.3</v>
      </c>
      <c r="L850" s="740"/>
      <c r="M850" s="740"/>
      <c r="N850" s="737"/>
      <c r="O850" s="737"/>
      <c r="P850" s="740"/>
      <c r="Q850" s="740"/>
      <c r="R850" s="753"/>
      <c r="S850" s="741"/>
    </row>
    <row r="851" spans="1:19" ht="14.4" customHeight="1" x14ac:dyDescent="0.3">
      <c r="A851" s="736" t="s">
        <v>5245</v>
      </c>
      <c r="B851" s="737" t="s">
        <v>5246</v>
      </c>
      <c r="C851" s="737" t="s">
        <v>566</v>
      </c>
      <c r="D851" s="737" t="s">
        <v>3167</v>
      </c>
      <c r="E851" s="737" t="s">
        <v>5247</v>
      </c>
      <c r="F851" s="737" t="s">
        <v>5279</v>
      </c>
      <c r="G851" s="737" t="s">
        <v>5280</v>
      </c>
      <c r="H851" s="740">
        <v>3</v>
      </c>
      <c r="I851" s="740">
        <v>169572.57</v>
      </c>
      <c r="J851" s="737"/>
      <c r="K851" s="737">
        <v>56524.19</v>
      </c>
      <c r="L851" s="740"/>
      <c r="M851" s="740"/>
      <c r="N851" s="737"/>
      <c r="O851" s="737"/>
      <c r="P851" s="740"/>
      <c r="Q851" s="740"/>
      <c r="R851" s="753"/>
      <c r="S851" s="741"/>
    </row>
    <row r="852" spans="1:19" ht="14.4" customHeight="1" x14ac:dyDescent="0.3">
      <c r="A852" s="736" t="s">
        <v>5245</v>
      </c>
      <c r="B852" s="737" t="s">
        <v>5246</v>
      </c>
      <c r="C852" s="737" t="s">
        <v>566</v>
      </c>
      <c r="D852" s="737" t="s">
        <v>3167</v>
      </c>
      <c r="E852" s="737" t="s">
        <v>5247</v>
      </c>
      <c r="F852" s="737" t="s">
        <v>5281</v>
      </c>
      <c r="G852" s="737" t="s">
        <v>5282</v>
      </c>
      <c r="H852" s="740">
        <v>8</v>
      </c>
      <c r="I852" s="740">
        <v>85087.76</v>
      </c>
      <c r="J852" s="737"/>
      <c r="K852" s="737">
        <v>10635.97</v>
      </c>
      <c r="L852" s="740"/>
      <c r="M852" s="740"/>
      <c r="N852" s="737"/>
      <c r="O852" s="737"/>
      <c r="P852" s="740"/>
      <c r="Q852" s="740"/>
      <c r="R852" s="753"/>
      <c r="S852" s="741"/>
    </row>
    <row r="853" spans="1:19" ht="14.4" customHeight="1" x14ac:dyDescent="0.3">
      <c r="A853" s="736" t="s">
        <v>5245</v>
      </c>
      <c r="B853" s="737" t="s">
        <v>5246</v>
      </c>
      <c r="C853" s="737" t="s">
        <v>566</v>
      </c>
      <c r="D853" s="737" t="s">
        <v>3167</v>
      </c>
      <c r="E853" s="737" t="s">
        <v>5247</v>
      </c>
      <c r="F853" s="737" t="s">
        <v>5287</v>
      </c>
      <c r="G853" s="737" t="s">
        <v>2669</v>
      </c>
      <c r="H853" s="740">
        <v>0.91</v>
      </c>
      <c r="I853" s="740">
        <v>7075.8</v>
      </c>
      <c r="J853" s="737"/>
      <c r="K853" s="737">
        <v>7775.6043956043959</v>
      </c>
      <c r="L853" s="740"/>
      <c r="M853" s="740"/>
      <c r="N853" s="737"/>
      <c r="O853" s="737"/>
      <c r="P853" s="740"/>
      <c r="Q853" s="740"/>
      <c r="R853" s="753"/>
      <c r="S853" s="741"/>
    </row>
    <row r="854" spans="1:19" ht="14.4" customHeight="1" x14ac:dyDescent="0.3">
      <c r="A854" s="736" t="s">
        <v>5245</v>
      </c>
      <c r="B854" s="737" t="s">
        <v>5246</v>
      </c>
      <c r="C854" s="737" t="s">
        <v>566</v>
      </c>
      <c r="D854" s="737" t="s">
        <v>3167</v>
      </c>
      <c r="E854" s="737" t="s">
        <v>5247</v>
      </c>
      <c r="F854" s="737" t="s">
        <v>5288</v>
      </c>
      <c r="G854" s="737" t="s">
        <v>2669</v>
      </c>
      <c r="H854" s="740">
        <v>2.21</v>
      </c>
      <c r="I854" s="740">
        <v>68736.37</v>
      </c>
      <c r="J854" s="737"/>
      <c r="K854" s="737">
        <v>31102.42986425339</v>
      </c>
      <c r="L854" s="740"/>
      <c r="M854" s="740"/>
      <c r="N854" s="737"/>
      <c r="O854" s="737"/>
      <c r="P854" s="740">
        <v>5.17</v>
      </c>
      <c r="Q854" s="740">
        <v>148311.15</v>
      </c>
      <c r="R854" s="753"/>
      <c r="S854" s="741">
        <v>28686.876208897484</v>
      </c>
    </row>
    <row r="855" spans="1:19" ht="14.4" customHeight="1" x14ac:dyDescent="0.3">
      <c r="A855" s="736" t="s">
        <v>5245</v>
      </c>
      <c r="B855" s="737" t="s">
        <v>5246</v>
      </c>
      <c r="C855" s="737" t="s">
        <v>566</v>
      </c>
      <c r="D855" s="737" t="s">
        <v>3167</v>
      </c>
      <c r="E855" s="737" t="s">
        <v>5247</v>
      </c>
      <c r="F855" s="737" t="s">
        <v>5289</v>
      </c>
      <c r="G855" s="737" t="s">
        <v>3094</v>
      </c>
      <c r="H855" s="740">
        <v>4.32</v>
      </c>
      <c r="I855" s="740">
        <v>23517.47</v>
      </c>
      <c r="J855" s="737"/>
      <c r="K855" s="737">
        <v>5443.8587962962965</v>
      </c>
      <c r="L855" s="740"/>
      <c r="M855" s="740"/>
      <c r="N855" s="737"/>
      <c r="O855" s="737"/>
      <c r="P855" s="740"/>
      <c r="Q855" s="740"/>
      <c r="R855" s="753"/>
      <c r="S855" s="741"/>
    </row>
    <row r="856" spans="1:19" ht="14.4" customHeight="1" x14ac:dyDescent="0.3">
      <c r="A856" s="736" t="s">
        <v>5245</v>
      </c>
      <c r="B856" s="737" t="s">
        <v>5246</v>
      </c>
      <c r="C856" s="737" t="s">
        <v>566</v>
      </c>
      <c r="D856" s="737" t="s">
        <v>3167</v>
      </c>
      <c r="E856" s="737" t="s">
        <v>5247</v>
      </c>
      <c r="F856" s="737" t="s">
        <v>5291</v>
      </c>
      <c r="G856" s="737" t="s">
        <v>5292</v>
      </c>
      <c r="H856" s="740">
        <v>2</v>
      </c>
      <c r="I856" s="740">
        <v>97.48</v>
      </c>
      <c r="J856" s="737"/>
      <c r="K856" s="737">
        <v>48.74</v>
      </c>
      <c r="L856" s="740"/>
      <c r="M856" s="740"/>
      <c r="N856" s="737"/>
      <c r="O856" s="737"/>
      <c r="P856" s="740">
        <v>5</v>
      </c>
      <c r="Q856" s="740">
        <v>243.70000000000002</v>
      </c>
      <c r="R856" s="753"/>
      <c r="S856" s="741">
        <v>48.74</v>
      </c>
    </row>
    <row r="857" spans="1:19" ht="14.4" customHeight="1" x14ac:dyDescent="0.3">
      <c r="A857" s="736" t="s">
        <v>5245</v>
      </c>
      <c r="B857" s="737" t="s">
        <v>5246</v>
      </c>
      <c r="C857" s="737" t="s">
        <v>566</v>
      </c>
      <c r="D857" s="737" t="s">
        <v>3167</v>
      </c>
      <c r="E857" s="737" t="s">
        <v>5247</v>
      </c>
      <c r="F857" s="737" t="s">
        <v>5293</v>
      </c>
      <c r="G857" s="737" t="s">
        <v>1238</v>
      </c>
      <c r="H857" s="740">
        <v>12.49</v>
      </c>
      <c r="I857" s="740">
        <v>1321.28</v>
      </c>
      <c r="J857" s="737"/>
      <c r="K857" s="737">
        <v>105.78702962369896</v>
      </c>
      <c r="L857" s="740"/>
      <c r="M857" s="740"/>
      <c r="N857" s="737"/>
      <c r="O857" s="737"/>
      <c r="P857" s="740"/>
      <c r="Q857" s="740"/>
      <c r="R857" s="753"/>
      <c r="S857" s="741"/>
    </row>
    <row r="858" spans="1:19" ht="14.4" customHeight="1" x14ac:dyDescent="0.3">
      <c r="A858" s="736" t="s">
        <v>5245</v>
      </c>
      <c r="B858" s="737" t="s">
        <v>5246</v>
      </c>
      <c r="C858" s="737" t="s">
        <v>566</v>
      </c>
      <c r="D858" s="737" t="s">
        <v>3167</v>
      </c>
      <c r="E858" s="737" t="s">
        <v>5247</v>
      </c>
      <c r="F858" s="737" t="s">
        <v>5294</v>
      </c>
      <c r="G858" s="737" t="s">
        <v>1238</v>
      </c>
      <c r="H858" s="740">
        <v>10.52</v>
      </c>
      <c r="I858" s="740">
        <v>5564.83</v>
      </c>
      <c r="J858" s="737"/>
      <c r="K858" s="737">
        <v>528.97623574144484</v>
      </c>
      <c r="L858" s="740"/>
      <c r="M858" s="740"/>
      <c r="N858" s="737"/>
      <c r="O858" s="737"/>
      <c r="P858" s="740">
        <v>2.39</v>
      </c>
      <c r="Q858" s="740">
        <v>1643.5</v>
      </c>
      <c r="R858" s="753"/>
      <c r="S858" s="741">
        <v>687.65690376569034</v>
      </c>
    </row>
    <row r="859" spans="1:19" ht="14.4" customHeight="1" x14ac:dyDescent="0.3">
      <c r="A859" s="736" t="s">
        <v>5245</v>
      </c>
      <c r="B859" s="737" t="s">
        <v>5246</v>
      </c>
      <c r="C859" s="737" t="s">
        <v>566</v>
      </c>
      <c r="D859" s="737" t="s">
        <v>3167</v>
      </c>
      <c r="E859" s="737" t="s">
        <v>5247</v>
      </c>
      <c r="F859" s="737" t="s">
        <v>5296</v>
      </c>
      <c r="G859" s="737" t="s">
        <v>2497</v>
      </c>
      <c r="H859" s="740">
        <v>4</v>
      </c>
      <c r="I859" s="740">
        <v>9127</v>
      </c>
      <c r="J859" s="737">
        <v>0.54972390332279697</v>
      </c>
      <c r="K859" s="737">
        <v>2281.75</v>
      </c>
      <c r="L859" s="740">
        <v>8</v>
      </c>
      <c r="M859" s="740">
        <v>16602.88</v>
      </c>
      <c r="N859" s="737">
        <v>1</v>
      </c>
      <c r="O859" s="737">
        <v>2075.36</v>
      </c>
      <c r="P859" s="740">
        <v>7</v>
      </c>
      <c r="Q859" s="740">
        <v>14527.52</v>
      </c>
      <c r="R859" s="753">
        <v>0.875</v>
      </c>
      <c r="S859" s="741">
        <v>2075.36</v>
      </c>
    </row>
    <row r="860" spans="1:19" ht="14.4" customHeight="1" x14ac:dyDescent="0.3">
      <c r="A860" s="736" t="s">
        <v>5245</v>
      </c>
      <c r="B860" s="737" t="s">
        <v>5246</v>
      </c>
      <c r="C860" s="737" t="s">
        <v>566</v>
      </c>
      <c r="D860" s="737" t="s">
        <v>3167</v>
      </c>
      <c r="E860" s="737" t="s">
        <v>5247</v>
      </c>
      <c r="F860" s="737" t="s">
        <v>5297</v>
      </c>
      <c r="G860" s="737" t="s">
        <v>1112</v>
      </c>
      <c r="H860" s="740"/>
      <c r="I860" s="740"/>
      <c r="J860" s="737"/>
      <c r="K860" s="737"/>
      <c r="L860" s="740">
        <v>0.1</v>
      </c>
      <c r="M860" s="740">
        <v>7.8</v>
      </c>
      <c r="N860" s="737">
        <v>1</v>
      </c>
      <c r="O860" s="737">
        <v>78</v>
      </c>
      <c r="P860" s="740">
        <v>0.1</v>
      </c>
      <c r="Q860" s="740">
        <v>7.8</v>
      </c>
      <c r="R860" s="753">
        <v>1</v>
      </c>
      <c r="S860" s="741">
        <v>78</v>
      </c>
    </row>
    <row r="861" spans="1:19" ht="14.4" customHeight="1" x14ac:dyDescent="0.3">
      <c r="A861" s="736" t="s">
        <v>5245</v>
      </c>
      <c r="B861" s="737" t="s">
        <v>5246</v>
      </c>
      <c r="C861" s="737" t="s">
        <v>566</v>
      </c>
      <c r="D861" s="737" t="s">
        <v>3167</v>
      </c>
      <c r="E861" s="737" t="s">
        <v>5247</v>
      </c>
      <c r="F861" s="737" t="s">
        <v>5300</v>
      </c>
      <c r="G861" s="737" t="s">
        <v>823</v>
      </c>
      <c r="H861" s="740">
        <v>4</v>
      </c>
      <c r="I861" s="740">
        <v>678.8</v>
      </c>
      <c r="J861" s="737">
        <v>2.3291243480647816</v>
      </c>
      <c r="K861" s="737">
        <v>169.7</v>
      </c>
      <c r="L861" s="740">
        <v>1.6</v>
      </c>
      <c r="M861" s="740">
        <v>291.44</v>
      </c>
      <c r="N861" s="737">
        <v>1</v>
      </c>
      <c r="O861" s="737">
        <v>182.14999999999998</v>
      </c>
      <c r="P861" s="740">
        <v>1.6</v>
      </c>
      <c r="Q861" s="740">
        <v>291.44</v>
      </c>
      <c r="R861" s="753">
        <v>1</v>
      </c>
      <c r="S861" s="741">
        <v>182.14999999999998</v>
      </c>
    </row>
    <row r="862" spans="1:19" ht="14.4" customHeight="1" x14ac:dyDescent="0.3">
      <c r="A862" s="736" t="s">
        <v>5245</v>
      </c>
      <c r="B862" s="737" t="s">
        <v>5246</v>
      </c>
      <c r="C862" s="737" t="s">
        <v>566</v>
      </c>
      <c r="D862" s="737" t="s">
        <v>3167</v>
      </c>
      <c r="E862" s="737" t="s">
        <v>5247</v>
      </c>
      <c r="F862" s="737" t="s">
        <v>5301</v>
      </c>
      <c r="G862" s="737" t="s">
        <v>835</v>
      </c>
      <c r="H862" s="740">
        <v>14.7</v>
      </c>
      <c r="I862" s="740">
        <v>1040.02</v>
      </c>
      <c r="J862" s="737">
        <v>1.7499915867407032</v>
      </c>
      <c r="K862" s="737">
        <v>70.749659863945581</v>
      </c>
      <c r="L862" s="740">
        <v>8.4</v>
      </c>
      <c r="M862" s="740">
        <v>594.30000000000007</v>
      </c>
      <c r="N862" s="737">
        <v>1</v>
      </c>
      <c r="O862" s="737">
        <v>70.75</v>
      </c>
      <c r="P862" s="740">
        <v>5.6000000000000005</v>
      </c>
      <c r="Q862" s="740">
        <v>396.20000000000005</v>
      </c>
      <c r="R862" s="753">
        <v>0.66666666666666663</v>
      </c>
      <c r="S862" s="741">
        <v>70.75</v>
      </c>
    </row>
    <row r="863" spans="1:19" ht="14.4" customHeight="1" x14ac:dyDescent="0.3">
      <c r="A863" s="736" t="s">
        <v>5245</v>
      </c>
      <c r="B863" s="737" t="s">
        <v>5246</v>
      </c>
      <c r="C863" s="737" t="s">
        <v>566</v>
      </c>
      <c r="D863" s="737" t="s">
        <v>3167</v>
      </c>
      <c r="E863" s="737" t="s">
        <v>5247</v>
      </c>
      <c r="F863" s="737" t="s">
        <v>5302</v>
      </c>
      <c r="G863" s="737" t="s">
        <v>3745</v>
      </c>
      <c r="H863" s="740">
        <v>0.31</v>
      </c>
      <c r="I863" s="740">
        <v>150.80000000000001</v>
      </c>
      <c r="J863" s="737"/>
      <c r="K863" s="737">
        <v>486.45161290322585</v>
      </c>
      <c r="L863" s="740"/>
      <c r="M863" s="740"/>
      <c r="N863" s="737"/>
      <c r="O863" s="737"/>
      <c r="P863" s="740">
        <v>0.1</v>
      </c>
      <c r="Q863" s="740">
        <v>48.64</v>
      </c>
      <c r="R863" s="753"/>
      <c r="S863" s="741">
        <v>486.4</v>
      </c>
    </row>
    <row r="864" spans="1:19" ht="14.4" customHeight="1" x14ac:dyDescent="0.3">
      <c r="A864" s="736" t="s">
        <v>5245</v>
      </c>
      <c r="B864" s="737" t="s">
        <v>5246</v>
      </c>
      <c r="C864" s="737" t="s">
        <v>566</v>
      </c>
      <c r="D864" s="737" t="s">
        <v>3167</v>
      </c>
      <c r="E864" s="737" t="s">
        <v>5247</v>
      </c>
      <c r="F864" s="737" t="s">
        <v>5303</v>
      </c>
      <c r="G864" s="737" t="s">
        <v>3745</v>
      </c>
      <c r="H864" s="740">
        <v>1</v>
      </c>
      <c r="I864" s="740">
        <v>121.61</v>
      </c>
      <c r="J864" s="737"/>
      <c r="K864" s="737">
        <v>121.61</v>
      </c>
      <c r="L864" s="740"/>
      <c r="M864" s="740"/>
      <c r="N864" s="737"/>
      <c r="O864" s="737"/>
      <c r="P864" s="740"/>
      <c r="Q864" s="740"/>
      <c r="R864" s="753"/>
      <c r="S864" s="741"/>
    </row>
    <row r="865" spans="1:19" ht="14.4" customHeight="1" x14ac:dyDescent="0.3">
      <c r="A865" s="736" t="s">
        <v>5245</v>
      </c>
      <c r="B865" s="737" t="s">
        <v>5246</v>
      </c>
      <c r="C865" s="737" t="s">
        <v>566</v>
      </c>
      <c r="D865" s="737" t="s">
        <v>3167</v>
      </c>
      <c r="E865" s="737" t="s">
        <v>5247</v>
      </c>
      <c r="F865" s="737" t="s">
        <v>5304</v>
      </c>
      <c r="G865" s="737" t="s">
        <v>3745</v>
      </c>
      <c r="H865" s="740">
        <v>0.98</v>
      </c>
      <c r="I865" s="740">
        <v>238.37</v>
      </c>
      <c r="J865" s="737"/>
      <c r="K865" s="737">
        <v>243.23469387755102</v>
      </c>
      <c r="L865" s="740"/>
      <c r="M865" s="740"/>
      <c r="N865" s="737"/>
      <c r="O865" s="737"/>
      <c r="P865" s="740">
        <v>1</v>
      </c>
      <c r="Q865" s="740">
        <v>243.24</v>
      </c>
      <c r="R865" s="753"/>
      <c r="S865" s="741">
        <v>243.24</v>
      </c>
    </row>
    <row r="866" spans="1:19" ht="14.4" customHeight="1" x14ac:dyDescent="0.3">
      <c r="A866" s="736" t="s">
        <v>5245</v>
      </c>
      <c r="B866" s="737" t="s">
        <v>5246</v>
      </c>
      <c r="C866" s="737" t="s">
        <v>566</v>
      </c>
      <c r="D866" s="737" t="s">
        <v>3167</v>
      </c>
      <c r="E866" s="737" t="s">
        <v>5247</v>
      </c>
      <c r="F866" s="737" t="s">
        <v>5306</v>
      </c>
      <c r="G866" s="737" t="s">
        <v>5307</v>
      </c>
      <c r="H866" s="740">
        <v>0.08</v>
      </c>
      <c r="I866" s="740">
        <v>20.48</v>
      </c>
      <c r="J866" s="737"/>
      <c r="K866" s="737">
        <v>256</v>
      </c>
      <c r="L866" s="740"/>
      <c r="M866" s="740"/>
      <c r="N866" s="737"/>
      <c r="O866" s="737"/>
      <c r="P866" s="740">
        <v>0.02</v>
      </c>
      <c r="Q866" s="740">
        <v>5.12</v>
      </c>
      <c r="R866" s="753"/>
      <c r="S866" s="741">
        <v>256</v>
      </c>
    </row>
    <row r="867" spans="1:19" ht="14.4" customHeight="1" x14ac:dyDescent="0.3">
      <c r="A867" s="736" t="s">
        <v>5245</v>
      </c>
      <c r="B867" s="737" t="s">
        <v>5246</v>
      </c>
      <c r="C867" s="737" t="s">
        <v>566</v>
      </c>
      <c r="D867" s="737" t="s">
        <v>3167</v>
      </c>
      <c r="E867" s="737" t="s">
        <v>5247</v>
      </c>
      <c r="F867" s="737" t="s">
        <v>5308</v>
      </c>
      <c r="G867" s="737" t="s">
        <v>5309</v>
      </c>
      <c r="H867" s="740">
        <v>2.1</v>
      </c>
      <c r="I867" s="740">
        <v>246.32999999999996</v>
      </c>
      <c r="J867" s="737">
        <v>3.4999999999999996</v>
      </c>
      <c r="K867" s="737">
        <v>117.29999999999997</v>
      </c>
      <c r="L867" s="740">
        <v>0.60000000000000009</v>
      </c>
      <c r="M867" s="740">
        <v>70.38</v>
      </c>
      <c r="N867" s="737">
        <v>1</v>
      </c>
      <c r="O867" s="737">
        <v>117.29999999999997</v>
      </c>
      <c r="P867" s="740">
        <v>0.8</v>
      </c>
      <c r="Q867" s="740">
        <v>93.84</v>
      </c>
      <c r="R867" s="753">
        <v>1.3333333333333335</v>
      </c>
      <c r="S867" s="741">
        <v>117.3</v>
      </c>
    </row>
    <row r="868" spans="1:19" ht="14.4" customHeight="1" x14ac:dyDescent="0.3">
      <c r="A868" s="736" t="s">
        <v>5245</v>
      </c>
      <c r="B868" s="737" t="s">
        <v>5246</v>
      </c>
      <c r="C868" s="737" t="s">
        <v>566</v>
      </c>
      <c r="D868" s="737" t="s">
        <v>3167</v>
      </c>
      <c r="E868" s="737" t="s">
        <v>5247</v>
      </c>
      <c r="F868" s="737" t="s">
        <v>5310</v>
      </c>
      <c r="G868" s="737" t="s">
        <v>3072</v>
      </c>
      <c r="H868" s="740">
        <v>3.6</v>
      </c>
      <c r="I868" s="740">
        <v>305.45999999999998</v>
      </c>
      <c r="J868" s="737">
        <v>2.1331005586592178</v>
      </c>
      <c r="K868" s="737">
        <v>84.85</v>
      </c>
      <c r="L868" s="740">
        <v>1.6</v>
      </c>
      <c r="M868" s="740">
        <v>143.19999999999999</v>
      </c>
      <c r="N868" s="737">
        <v>1</v>
      </c>
      <c r="O868" s="737">
        <v>89.499999999999986</v>
      </c>
      <c r="P868" s="740">
        <v>1.5</v>
      </c>
      <c r="Q868" s="740">
        <v>134.25</v>
      </c>
      <c r="R868" s="753">
        <v>0.93750000000000011</v>
      </c>
      <c r="S868" s="741">
        <v>89.5</v>
      </c>
    </row>
    <row r="869" spans="1:19" ht="14.4" customHeight="1" x14ac:dyDescent="0.3">
      <c r="A869" s="736" t="s">
        <v>5245</v>
      </c>
      <c r="B869" s="737" t="s">
        <v>5246</v>
      </c>
      <c r="C869" s="737" t="s">
        <v>566</v>
      </c>
      <c r="D869" s="737" t="s">
        <v>3167</v>
      </c>
      <c r="E869" s="737" t="s">
        <v>5247</v>
      </c>
      <c r="F869" s="737" t="s">
        <v>5311</v>
      </c>
      <c r="G869" s="737" t="s">
        <v>1512</v>
      </c>
      <c r="H869" s="740"/>
      <c r="I869" s="740"/>
      <c r="J869" s="737"/>
      <c r="K869" s="737"/>
      <c r="L869" s="740"/>
      <c r="M869" s="740"/>
      <c r="N869" s="737"/>
      <c r="O869" s="737"/>
      <c r="P869" s="740">
        <v>5</v>
      </c>
      <c r="Q869" s="740">
        <v>429.25</v>
      </c>
      <c r="R869" s="753"/>
      <c r="S869" s="741">
        <v>85.85</v>
      </c>
    </row>
    <row r="870" spans="1:19" ht="14.4" customHeight="1" x14ac:dyDescent="0.3">
      <c r="A870" s="736" t="s">
        <v>5245</v>
      </c>
      <c r="B870" s="737" t="s">
        <v>5246</v>
      </c>
      <c r="C870" s="737" t="s">
        <v>566</v>
      </c>
      <c r="D870" s="737" t="s">
        <v>3167</v>
      </c>
      <c r="E870" s="737" t="s">
        <v>5247</v>
      </c>
      <c r="F870" s="737" t="s">
        <v>5312</v>
      </c>
      <c r="G870" s="737" t="s">
        <v>2519</v>
      </c>
      <c r="H870" s="740">
        <v>0.4</v>
      </c>
      <c r="I870" s="740">
        <v>2373.39</v>
      </c>
      <c r="J870" s="737"/>
      <c r="K870" s="737">
        <v>5933.4749999999995</v>
      </c>
      <c r="L870" s="740"/>
      <c r="M870" s="740"/>
      <c r="N870" s="737"/>
      <c r="O870" s="737"/>
      <c r="P870" s="740"/>
      <c r="Q870" s="740"/>
      <c r="R870" s="753"/>
      <c r="S870" s="741"/>
    </row>
    <row r="871" spans="1:19" ht="14.4" customHeight="1" x14ac:dyDescent="0.3">
      <c r="A871" s="736" t="s">
        <v>5245</v>
      </c>
      <c r="B871" s="737" t="s">
        <v>5246</v>
      </c>
      <c r="C871" s="737" t="s">
        <v>566</v>
      </c>
      <c r="D871" s="737" t="s">
        <v>3167</v>
      </c>
      <c r="E871" s="737" t="s">
        <v>5247</v>
      </c>
      <c r="F871" s="737" t="s">
        <v>5313</v>
      </c>
      <c r="G871" s="737" t="s">
        <v>2519</v>
      </c>
      <c r="H871" s="740">
        <v>0.01</v>
      </c>
      <c r="I871" s="740">
        <v>296.67</v>
      </c>
      <c r="J871" s="737"/>
      <c r="K871" s="737">
        <v>29667</v>
      </c>
      <c r="L871" s="740"/>
      <c r="M871" s="740"/>
      <c r="N871" s="737"/>
      <c r="O871" s="737"/>
      <c r="P871" s="740"/>
      <c r="Q871" s="740"/>
      <c r="R871" s="753"/>
      <c r="S871" s="741"/>
    </row>
    <row r="872" spans="1:19" ht="14.4" customHeight="1" x14ac:dyDescent="0.3">
      <c r="A872" s="736" t="s">
        <v>5245</v>
      </c>
      <c r="B872" s="737" t="s">
        <v>5246</v>
      </c>
      <c r="C872" s="737" t="s">
        <v>566</v>
      </c>
      <c r="D872" s="737" t="s">
        <v>3167</v>
      </c>
      <c r="E872" s="737" t="s">
        <v>5247</v>
      </c>
      <c r="F872" s="737" t="s">
        <v>5314</v>
      </c>
      <c r="G872" s="737" t="s">
        <v>5315</v>
      </c>
      <c r="H872" s="740"/>
      <c r="I872" s="740"/>
      <c r="J872" s="737"/>
      <c r="K872" s="737"/>
      <c r="L872" s="740"/>
      <c r="M872" s="740"/>
      <c r="N872" s="737"/>
      <c r="O872" s="737"/>
      <c r="P872" s="740">
        <v>0.12</v>
      </c>
      <c r="Q872" s="740">
        <v>23.53</v>
      </c>
      <c r="R872" s="753"/>
      <c r="S872" s="741">
        <v>196.08333333333334</v>
      </c>
    </row>
    <row r="873" spans="1:19" ht="14.4" customHeight="1" x14ac:dyDescent="0.3">
      <c r="A873" s="736" t="s">
        <v>5245</v>
      </c>
      <c r="B873" s="737" t="s">
        <v>5246</v>
      </c>
      <c r="C873" s="737" t="s">
        <v>566</v>
      </c>
      <c r="D873" s="737" t="s">
        <v>3167</v>
      </c>
      <c r="E873" s="737" t="s">
        <v>5247</v>
      </c>
      <c r="F873" s="737" t="s">
        <v>5316</v>
      </c>
      <c r="G873" s="737" t="s">
        <v>5317</v>
      </c>
      <c r="H873" s="740">
        <v>7.46</v>
      </c>
      <c r="I873" s="740">
        <v>52569.919999999998</v>
      </c>
      <c r="J873" s="737">
        <v>1.7031979477356862</v>
      </c>
      <c r="K873" s="737">
        <v>7046.9061662198392</v>
      </c>
      <c r="L873" s="740">
        <v>4.38</v>
      </c>
      <c r="M873" s="740">
        <v>30865.42</v>
      </c>
      <c r="N873" s="737">
        <v>1</v>
      </c>
      <c r="O873" s="737">
        <v>7046.8995433789951</v>
      </c>
      <c r="P873" s="740">
        <v>5.4399999999999995</v>
      </c>
      <c r="Q873" s="740">
        <v>12799.720000000001</v>
      </c>
      <c r="R873" s="753">
        <v>0.41469450278013392</v>
      </c>
      <c r="S873" s="741">
        <v>2352.8897058823532</v>
      </c>
    </row>
    <row r="874" spans="1:19" ht="14.4" customHeight="1" x14ac:dyDescent="0.3">
      <c r="A874" s="736" t="s">
        <v>5245</v>
      </c>
      <c r="B874" s="737" t="s">
        <v>5246</v>
      </c>
      <c r="C874" s="737" t="s">
        <v>566</v>
      </c>
      <c r="D874" s="737" t="s">
        <v>3167</v>
      </c>
      <c r="E874" s="737" t="s">
        <v>5247</v>
      </c>
      <c r="F874" s="737" t="s">
        <v>5318</v>
      </c>
      <c r="G874" s="737" t="s">
        <v>2912</v>
      </c>
      <c r="H874" s="740">
        <v>2.89</v>
      </c>
      <c r="I874" s="740">
        <v>6660.26</v>
      </c>
      <c r="J874" s="737">
        <v>28.901106530700805</v>
      </c>
      <c r="K874" s="737">
        <v>2304.5882352941176</v>
      </c>
      <c r="L874" s="740">
        <v>0.1</v>
      </c>
      <c r="M874" s="740">
        <v>230.45</v>
      </c>
      <c r="N874" s="737">
        <v>1</v>
      </c>
      <c r="O874" s="737">
        <v>2304.4999999999995</v>
      </c>
      <c r="P874" s="740"/>
      <c r="Q874" s="740"/>
      <c r="R874" s="753"/>
      <c r="S874" s="741"/>
    </row>
    <row r="875" spans="1:19" ht="14.4" customHeight="1" x14ac:dyDescent="0.3">
      <c r="A875" s="736" t="s">
        <v>5245</v>
      </c>
      <c r="B875" s="737" t="s">
        <v>5246</v>
      </c>
      <c r="C875" s="737" t="s">
        <v>566</v>
      </c>
      <c r="D875" s="737" t="s">
        <v>3167</v>
      </c>
      <c r="E875" s="737" t="s">
        <v>5247</v>
      </c>
      <c r="F875" s="737" t="s">
        <v>5319</v>
      </c>
      <c r="G875" s="737" t="s">
        <v>5320</v>
      </c>
      <c r="H875" s="740">
        <v>6</v>
      </c>
      <c r="I875" s="740">
        <v>3967.2</v>
      </c>
      <c r="J875" s="737">
        <v>22.223965043975127</v>
      </c>
      <c r="K875" s="737">
        <v>661.19999999999993</v>
      </c>
      <c r="L875" s="740">
        <v>0.27</v>
      </c>
      <c r="M875" s="740">
        <v>178.51</v>
      </c>
      <c r="N875" s="737">
        <v>1</v>
      </c>
      <c r="O875" s="737">
        <v>661.14814814814804</v>
      </c>
      <c r="P875" s="740">
        <v>0.15</v>
      </c>
      <c r="Q875" s="740">
        <v>74.66</v>
      </c>
      <c r="R875" s="753">
        <v>0.41823987451683381</v>
      </c>
      <c r="S875" s="741">
        <v>497.73333333333335</v>
      </c>
    </row>
    <row r="876" spans="1:19" ht="14.4" customHeight="1" x14ac:dyDescent="0.3">
      <c r="A876" s="736" t="s">
        <v>5245</v>
      </c>
      <c r="B876" s="737" t="s">
        <v>5246</v>
      </c>
      <c r="C876" s="737" t="s">
        <v>566</v>
      </c>
      <c r="D876" s="737" t="s">
        <v>3167</v>
      </c>
      <c r="E876" s="737" t="s">
        <v>5247</v>
      </c>
      <c r="F876" s="737" t="s">
        <v>5321</v>
      </c>
      <c r="G876" s="737" t="s">
        <v>5320</v>
      </c>
      <c r="H876" s="740">
        <v>3.9099999999999997</v>
      </c>
      <c r="I876" s="740">
        <v>861.74</v>
      </c>
      <c r="J876" s="737">
        <v>7.8197822141560795</v>
      </c>
      <c r="K876" s="737">
        <v>220.39386189258315</v>
      </c>
      <c r="L876" s="740">
        <v>0.5</v>
      </c>
      <c r="M876" s="740">
        <v>110.2</v>
      </c>
      <c r="N876" s="737">
        <v>1</v>
      </c>
      <c r="O876" s="737">
        <v>220.4</v>
      </c>
      <c r="P876" s="740"/>
      <c r="Q876" s="740"/>
      <c r="R876" s="753"/>
      <c r="S876" s="741"/>
    </row>
    <row r="877" spans="1:19" ht="14.4" customHeight="1" x14ac:dyDescent="0.3">
      <c r="A877" s="736" t="s">
        <v>5245</v>
      </c>
      <c r="B877" s="737" t="s">
        <v>5246</v>
      </c>
      <c r="C877" s="737" t="s">
        <v>566</v>
      </c>
      <c r="D877" s="737" t="s">
        <v>3167</v>
      </c>
      <c r="E877" s="737" t="s">
        <v>5247</v>
      </c>
      <c r="F877" s="737" t="s">
        <v>5322</v>
      </c>
      <c r="G877" s="737" t="s">
        <v>5323</v>
      </c>
      <c r="H877" s="740"/>
      <c r="I877" s="740"/>
      <c r="J877" s="737"/>
      <c r="K877" s="737"/>
      <c r="L877" s="740">
        <v>2</v>
      </c>
      <c r="M877" s="740">
        <v>12375.82</v>
      </c>
      <c r="N877" s="737">
        <v>1</v>
      </c>
      <c r="O877" s="737">
        <v>6187.91</v>
      </c>
      <c r="P877" s="740"/>
      <c r="Q877" s="740"/>
      <c r="R877" s="753"/>
      <c r="S877" s="741"/>
    </row>
    <row r="878" spans="1:19" ht="14.4" customHeight="1" x14ac:dyDescent="0.3">
      <c r="A878" s="736" t="s">
        <v>5245</v>
      </c>
      <c r="B878" s="737" t="s">
        <v>5246</v>
      </c>
      <c r="C878" s="737" t="s">
        <v>566</v>
      </c>
      <c r="D878" s="737" t="s">
        <v>3167</v>
      </c>
      <c r="E878" s="737" t="s">
        <v>5247</v>
      </c>
      <c r="F878" s="737" t="s">
        <v>5324</v>
      </c>
      <c r="G878" s="737" t="s">
        <v>5325</v>
      </c>
      <c r="H878" s="740">
        <v>1.63</v>
      </c>
      <c r="I878" s="740">
        <v>1786.77</v>
      </c>
      <c r="J878" s="737"/>
      <c r="K878" s="737">
        <v>1096.1779141104296</v>
      </c>
      <c r="L878" s="740"/>
      <c r="M878" s="740"/>
      <c r="N878" s="737"/>
      <c r="O878" s="737"/>
      <c r="P878" s="740"/>
      <c r="Q878" s="740"/>
      <c r="R878" s="753"/>
      <c r="S878" s="741"/>
    </row>
    <row r="879" spans="1:19" ht="14.4" customHeight="1" x14ac:dyDescent="0.3">
      <c r="A879" s="736" t="s">
        <v>5245</v>
      </c>
      <c r="B879" s="737" t="s">
        <v>5246</v>
      </c>
      <c r="C879" s="737" t="s">
        <v>566</v>
      </c>
      <c r="D879" s="737" t="s">
        <v>3167</v>
      </c>
      <c r="E879" s="737" t="s">
        <v>5247</v>
      </c>
      <c r="F879" s="737" t="s">
        <v>5326</v>
      </c>
      <c r="G879" s="737" t="s">
        <v>5325</v>
      </c>
      <c r="H879" s="740">
        <v>47</v>
      </c>
      <c r="I879" s="740">
        <v>206082.22999999998</v>
      </c>
      <c r="J879" s="737"/>
      <c r="K879" s="737">
        <v>4384.7282978723397</v>
      </c>
      <c r="L879" s="740"/>
      <c r="M879" s="740"/>
      <c r="N879" s="737"/>
      <c r="O879" s="737"/>
      <c r="P879" s="740"/>
      <c r="Q879" s="740"/>
      <c r="R879" s="753"/>
      <c r="S879" s="741"/>
    </row>
    <row r="880" spans="1:19" ht="14.4" customHeight="1" x14ac:dyDescent="0.3">
      <c r="A880" s="736" t="s">
        <v>5245</v>
      </c>
      <c r="B880" s="737" t="s">
        <v>5246</v>
      </c>
      <c r="C880" s="737" t="s">
        <v>566</v>
      </c>
      <c r="D880" s="737" t="s">
        <v>3167</v>
      </c>
      <c r="E880" s="737" t="s">
        <v>5247</v>
      </c>
      <c r="F880" s="737" t="s">
        <v>5327</v>
      </c>
      <c r="G880" s="737" t="s">
        <v>5328</v>
      </c>
      <c r="H880" s="740">
        <v>1</v>
      </c>
      <c r="I880" s="740">
        <v>715.68</v>
      </c>
      <c r="J880" s="737"/>
      <c r="K880" s="737">
        <v>715.68</v>
      </c>
      <c r="L880" s="740"/>
      <c r="M880" s="740"/>
      <c r="N880" s="737"/>
      <c r="O880" s="737"/>
      <c r="P880" s="740"/>
      <c r="Q880" s="740"/>
      <c r="R880" s="753"/>
      <c r="S880" s="741"/>
    </row>
    <row r="881" spans="1:19" ht="14.4" customHeight="1" x14ac:dyDescent="0.3">
      <c r="A881" s="736" t="s">
        <v>5245</v>
      </c>
      <c r="B881" s="737" t="s">
        <v>5246</v>
      </c>
      <c r="C881" s="737" t="s">
        <v>566</v>
      </c>
      <c r="D881" s="737" t="s">
        <v>3167</v>
      </c>
      <c r="E881" s="737" t="s">
        <v>5247</v>
      </c>
      <c r="F881" s="737" t="s">
        <v>5329</v>
      </c>
      <c r="G881" s="737" t="s">
        <v>5328</v>
      </c>
      <c r="H881" s="740">
        <v>1</v>
      </c>
      <c r="I881" s="740">
        <v>1431.35</v>
      </c>
      <c r="J881" s="737"/>
      <c r="K881" s="737">
        <v>1431.35</v>
      </c>
      <c r="L881" s="740"/>
      <c r="M881" s="740"/>
      <c r="N881" s="737"/>
      <c r="O881" s="737"/>
      <c r="P881" s="740"/>
      <c r="Q881" s="740"/>
      <c r="R881" s="753"/>
      <c r="S881" s="741"/>
    </row>
    <row r="882" spans="1:19" ht="14.4" customHeight="1" x14ac:dyDescent="0.3">
      <c r="A882" s="736" t="s">
        <v>5245</v>
      </c>
      <c r="B882" s="737" t="s">
        <v>5246</v>
      </c>
      <c r="C882" s="737" t="s">
        <v>566</v>
      </c>
      <c r="D882" s="737" t="s">
        <v>3167</v>
      </c>
      <c r="E882" s="737" t="s">
        <v>5247</v>
      </c>
      <c r="F882" s="737" t="s">
        <v>5330</v>
      </c>
      <c r="G882" s="737" t="s">
        <v>5331</v>
      </c>
      <c r="H882" s="740">
        <v>2.4</v>
      </c>
      <c r="I882" s="740">
        <v>798.23</v>
      </c>
      <c r="J882" s="737"/>
      <c r="K882" s="737">
        <v>332.59583333333336</v>
      </c>
      <c r="L882" s="740"/>
      <c r="M882" s="740"/>
      <c r="N882" s="737"/>
      <c r="O882" s="737"/>
      <c r="P882" s="740"/>
      <c r="Q882" s="740"/>
      <c r="R882" s="753"/>
      <c r="S882" s="741"/>
    </row>
    <row r="883" spans="1:19" ht="14.4" customHeight="1" x14ac:dyDescent="0.3">
      <c r="A883" s="736" t="s">
        <v>5245</v>
      </c>
      <c r="B883" s="737" t="s">
        <v>5246</v>
      </c>
      <c r="C883" s="737" t="s">
        <v>566</v>
      </c>
      <c r="D883" s="737" t="s">
        <v>3167</v>
      </c>
      <c r="E883" s="737" t="s">
        <v>5247</v>
      </c>
      <c r="F883" s="737" t="s">
        <v>5339</v>
      </c>
      <c r="G883" s="737" t="s">
        <v>5340</v>
      </c>
      <c r="H883" s="740">
        <v>44.69</v>
      </c>
      <c r="I883" s="740">
        <v>31727.61</v>
      </c>
      <c r="J883" s="737"/>
      <c r="K883" s="737">
        <v>709.94875811143436</v>
      </c>
      <c r="L883" s="740"/>
      <c r="M883" s="740"/>
      <c r="N883" s="737"/>
      <c r="O883" s="737"/>
      <c r="P883" s="740">
        <v>0.64</v>
      </c>
      <c r="Q883" s="740">
        <v>168.81</v>
      </c>
      <c r="R883" s="753"/>
      <c r="S883" s="741">
        <v>263.765625</v>
      </c>
    </row>
    <row r="884" spans="1:19" ht="14.4" customHeight="1" x14ac:dyDescent="0.3">
      <c r="A884" s="736" t="s">
        <v>5245</v>
      </c>
      <c r="B884" s="737" t="s">
        <v>5246</v>
      </c>
      <c r="C884" s="737" t="s">
        <v>566</v>
      </c>
      <c r="D884" s="737" t="s">
        <v>3167</v>
      </c>
      <c r="E884" s="737" t="s">
        <v>5247</v>
      </c>
      <c r="F884" s="737" t="s">
        <v>5342</v>
      </c>
      <c r="G884" s="737" t="s">
        <v>5343</v>
      </c>
      <c r="H884" s="740">
        <v>3.26</v>
      </c>
      <c r="I884" s="740">
        <v>6012.62</v>
      </c>
      <c r="J884" s="737"/>
      <c r="K884" s="737">
        <v>1844.361963190184</v>
      </c>
      <c r="L884" s="740"/>
      <c r="M884" s="740"/>
      <c r="N884" s="737"/>
      <c r="O884" s="737"/>
      <c r="P884" s="740"/>
      <c r="Q884" s="740"/>
      <c r="R884" s="753"/>
      <c r="S884" s="741"/>
    </row>
    <row r="885" spans="1:19" ht="14.4" customHeight="1" x14ac:dyDescent="0.3">
      <c r="A885" s="736" t="s">
        <v>5245</v>
      </c>
      <c r="B885" s="737" t="s">
        <v>5246</v>
      </c>
      <c r="C885" s="737" t="s">
        <v>566</v>
      </c>
      <c r="D885" s="737" t="s">
        <v>3167</v>
      </c>
      <c r="E885" s="737" t="s">
        <v>5247</v>
      </c>
      <c r="F885" s="737" t="s">
        <v>5344</v>
      </c>
      <c r="G885" s="737" t="s">
        <v>5345</v>
      </c>
      <c r="H885" s="740">
        <v>0.94</v>
      </c>
      <c r="I885" s="740">
        <v>510.26</v>
      </c>
      <c r="J885" s="737"/>
      <c r="K885" s="737">
        <v>542.82978723404256</v>
      </c>
      <c r="L885" s="740"/>
      <c r="M885" s="740"/>
      <c r="N885" s="737"/>
      <c r="O885" s="737"/>
      <c r="P885" s="740"/>
      <c r="Q885" s="740"/>
      <c r="R885" s="753"/>
      <c r="S885" s="741"/>
    </row>
    <row r="886" spans="1:19" ht="14.4" customHeight="1" x14ac:dyDescent="0.3">
      <c r="A886" s="736" t="s">
        <v>5245</v>
      </c>
      <c r="B886" s="737" t="s">
        <v>5246</v>
      </c>
      <c r="C886" s="737" t="s">
        <v>566</v>
      </c>
      <c r="D886" s="737" t="s">
        <v>3167</v>
      </c>
      <c r="E886" s="737" t="s">
        <v>5247</v>
      </c>
      <c r="F886" s="737" t="s">
        <v>5346</v>
      </c>
      <c r="G886" s="737" t="s">
        <v>5347</v>
      </c>
      <c r="H886" s="740">
        <v>5.44</v>
      </c>
      <c r="I886" s="740">
        <v>833.55</v>
      </c>
      <c r="J886" s="737"/>
      <c r="K886" s="737">
        <v>153.22610294117646</v>
      </c>
      <c r="L886" s="740"/>
      <c r="M886" s="740"/>
      <c r="N886" s="737"/>
      <c r="O886" s="737"/>
      <c r="P886" s="740"/>
      <c r="Q886" s="740"/>
      <c r="R886" s="753"/>
      <c r="S886" s="741"/>
    </row>
    <row r="887" spans="1:19" ht="14.4" customHeight="1" x14ac:dyDescent="0.3">
      <c r="A887" s="736" t="s">
        <v>5245</v>
      </c>
      <c r="B887" s="737" t="s">
        <v>5246</v>
      </c>
      <c r="C887" s="737" t="s">
        <v>566</v>
      </c>
      <c r="D887" s="737" t="s">
        <v>3167</v>
      </c>
      <c r="E887" s="737" t="s">
        <v>5247</v>
      </c>
      <c r="F887" s="737" t="s">
        <v>5348</v>
      </c>
      <c r="G887" s="737" t="s">
        <v>5349</v>
      </c>
      <c r="H887" s="740">
        <v>3.35</v>
      </c>
      <c r="I887" s="740">
        <v>2302.6</v>
      </c>
      <c r="J887" s="737"/>
      <c r="K887" s="737">
        <v>687.3432835820895</v>
      </c>
      <c r="L887" s="740"/>
      <c r="M887" s="740"/>
      <c r="N887" s="737"/>
      <c r="O887" s="737"/>
      <c r="P887" s="740"/>
      <c r="Q887" s="740"/>
      <c r="R887" s="753"/>
      <c r="S887" s="741"/>
    </row>
    <row r="888" spans="1:19" ht="14.4" customHeight="1" x14ac:dyDescent="0.3">
      <c r="A888" s="736" t="s">
        <v>5245</v>
      </c>
      <c r="B888" s="737" t="s">
        <v>5246</v>
      </c>
      <c r="C888" s="737" t="s">
        <v>566</v>
      </c>
      <c r="D888" s="737" t="s">
        <v>3167</v>
      </c>
      <c r="E888" s="737" t="s">
        <v>5247</v>
      </c>
      <c r="F888" s="737" t="s">
        <v>5352</v>
      </c>
      <c r="G888" s="737" t="s">
        <v>5353</v>
      </c>
      <c r="H888" s="740">
        <v>8</v>
      </c>
      <c r="I888" s="740">
        <v>2749.44</v>
      </c>
      <c r="J888" s="737"/>
      <c r="K888" s="737">
        <v>343.68</v>
      </c>
      <c r="L888" s="740"/>
      <c r="M888" s="740"/>
      <c r="N888" s="737"/>
      <c r="O888" s="737"/>
      <c r="P888" s="740"/>
      <c r="Q888" s="740"/>
      <c r="R888" s="753"/>
      <c r="S888" s="741"/>
    </row>
    <row r="889" spans="1:19" ht="14.4" customHeight="1" x14ac:dyDescent="0.3">
      <c r="A889" s="736" t="s">
        <v>5245</v>
      </c>
      <c r="B889" s="737" t="s">
        <v>5246</v>
      </c>
      <c r="C889" s="737" t="s">
        <v>566</v>
      </c>
      <c r="D889" s="737" t="s">
        <v>3167</v>
      </c>
      <c r="E889" s="737" t="s">
        <v>5247</v>
      </c>
      <c r="F889" s="737" t="s">
        <v>5354</v>
      </c>
      <c r="G889" s="737" t="s">
        <v>3108</v>
      </c>
      <c r="H889" s="740">
        <v>2</v>
      </c>
      <c r="I889" s="740">
        <v>36158.400000000001</v>
      </c>
      <c r="J889" s="737"/>
      <c r="K889" s="737">
        <v>18079.2</v>
      </c>
      <c r="L889" s="740"/>
      <c r="M889" s="740"/>
      <c r="N889" s="737"/>
      <c r="O889" s="737"/>
      <c r="P889" s="740"/>
      <c r="Q889" s="740"/>
      <c r="R889" s="753"/>
      <c r="S889" s="741"/>
    </row>
    <row r="890" spans="1:19" ht="14.4" customHeight="1" x14ac:dyDescent="0.3">
      <c r="A890" s="736" t="s">
        <v>5245</v>
      </c>
      <c r="B890" s="737" t="s">
        <v>5246</v>
      </c>
      <c r="C890" s="737" t="s">
        <v>566</v>
      </c>
      <c r="D890" s="737" t="s">
        <v>3167</v>
      </c>
      <c r="E890" s="737" t="s">
        <v>5247</v>
      </c>
      <c r="F890" s="737" t="s">
        <v>5355</v>
      </c>
      <c r="G890" s="737" t="s">
        <v>3108</v>
      </c>
      <c r="H890" s="740">
        <v>2</v>
      </c>
      <c r="I890" s="740">
        <v>143544.76</v>
      </c>
      <c r="J890" s="737"/>
      <c r="K890" s="737">
        <v>71772.38</v>
      </c>
      <c r="L890" s="740"/>
      <c r="M890" s="740"/>
      <c r="N890" s="737"/>
      <c r="O890" s="737"/>
      <c r="P890" s="740">
        <v>1</v>
      </c>
      <c r="Q890" s="740">
        <v>70021.600000000006</v>
      </c>
      <c r="R890" s="753"/>
      <c r="S890" s="741">
        <v>70021.600000000006</v>
      </c>
    </row>
    <row r="891" spans="1:19" ht="14.4" customHeight="1" x14ac:dyDescent="0.3">
      <c r="A891" s="736" t="s">
        <v>5245</v>
      </c>
      <c r="B891" s="737" t="s">
        <v>5246</v>
      </c>
      <c r="C891" s="737" t="s">
        <v>566</v>
      </c>
      <c r="D891" s="737" t="s">
        <v>3167</v>
      </c>
      <c r="E891" s="737" t="s">
        <v>5247</v>
      </c>
      <c r="F891" s="737" t="s">
        <v>5356</v>
      </c>
      <c r="G891" s="737" t="s">
        <v>5357</v>
      </c>
      <c r="H891" s="740">
        <v>11</v>
      </c>
      <c r="I891" s="740">
        <v>73827.820000000007</v>
      </c>
      <c r="J891" s="737">
        <v>0.57894736842105265</v>
      </c>
      <c r="K891" s="737">
        <v>6711.6200000000008</v>
      </c>
      <c r="L891" s="740">
        <v>19</v>
      </c>
      <c r="M891" s="740">
        <v>127520.78</v>
      </c>
      <c r="N891" s="737">
        <v>1</v>
      </c>
      <c r="O891" s="737">
        <v>6711.62</v>
      </c>
      <c r="P891" s="740">
        <v>5</v>
      </c>
      <c r="Q891" s="740">
        <v>33558.1</v>
      </c>
      <c r="R891" s="753">
        <v>0.26315789473684209</v>
      </c>
      <c r="S891" s="741">
        <v>6711.62</v>
      </c>
    </row>
    <row r="892" spans="1:19" ht="14.4" customHeight="1" x14ac:dyDescent="0.3">
      <c r="A892" s="736" t="s">
        <v>5245</v>
      </c>
      <c r="B892" s="737" t="s">
        <v>5246</v>
      </c>
      <c r="C892" s="737" t="s">
        <v>566</v>
      </c>
      <c r="D892" s="737" t="s">
        <v>3167</v>
      </c>
      <c r="E892" s="737" t="s">
        <v>5247</v>
      </c>
      <c r="F892" s="737" t="s">
        <v>5358</v>
      </c>
      <c r="G892" s="737" t="s">
        <v>5340</v>
      </c>
      <c r="H892" s="740">
        <v>9.9</v>
      </c>
      <c r="I892" s="740">
        <v>70286.100000000006</v>
      </c>
      <c r="J892" s="737"/>
      <c r="K892" s="737">
        <v>7099.606060606061</v>
      </c>
      <c r="L892" s="740"/>
      <c r="M892" s="740"/>
      <c r="N892" s="737"/>
      <c r="O892" s="737"/>
      <c r="P892" s="740">
        <v>3.76</v>
      </c>
      <c r="Q892" s="740">
        <v>9918.27</v>
      </c>
      <c r="R892" s="753"/>
      <c r="S892" s="741">
        <v>2637.8377659574471</v>
      </c>
    </row>
    <row r="893" spans="1:19" ht="14.4" customHeight="1" x14ac:dyDescent="0.3">
      <c r="A893" s="736" t="s">
        <v>5245</v>
      </c>
      <c r="B893" s="737" t="s">
        <v>5246</v>
      </c>
      <c r="C893" s="737" t="s">
        <v>566</v>
      </c>
      <c r="D893" s="737" t="s">
        <v>3167</v>
      </c>
      <c r="E893" s="737" t="s">
        <v>5247</v>
      </c>
      <c r="F893" s="737" t="s">
        <v>5359</v>
      </c>
      <c r="G893" s="737" t="s">
        <v>5340</v>
      </c>
      <c r="H893" s="740">
        <v>12</v>
      </c>
      <c r="I893" s="740">
        <v>42597.72</v>
      </c>
      <c r="J893" s="737">
        <v>16.148835022859785</v>
      </c>
      <c r="K893" s="737">
        <v>3549.81</v>
      </c>
      <c r="L893" s="740">
        <v>2</v>
      </c>
      <c r="M893" s="740">
        <v>2637.82</v>
      </c>
      <c r="N893" s="737">
        <v>1</v>
      </c>
      <c r="O893" s="737">
        <v>1318.91</v>
      </c>
      <c r="P893" s="740"/>
      <c r="Q893" s="740"/>
      <c r="R893" s="753"/>
      <c r="S893" s="741"/>
    </row>
    <row r="894" spans="1:19" ht="14.4" customHeight="1" x14ac:dyDescent="0.3">
      <c r="A894" s="736" t="s">
        <v>5245</v>
      </c>
      <c r="B894" s="737" t="s">
        <v>5246</v>
      </c>
      <c r="C894" s="737" t="s">
        <v>566</v>
      </c>
      <c r="D894" s="737" t="s">
        <v>3167</v>
      </c>
      <c r="E894" s="737" t="s">
        <v>5247</v>
      </c>
      <c r="F894" s="737" t="s">
        <v>5360</v>
      </c>
      <c r="G894" s="737" t="s">
        <v>2211</v>
      </c>
      <c r="H894" s="740">
        <v>2</v>
      </c>
      <c r="I894" s="740">
        <v>1106</v>
      </c>
      <c r="J894" s="737"/>
      <c r="K894" s="737">
        <v>553</v>
      </c>
      <c r="L894" s="740"/>
      <c r="M894" s="740"/>
      <c r="N894" s="737"/>
      <c r="O894" s="737"/>
      <c r="P894" s="740">
        <v>8</v>
      </c>
      <c r="Q894" s="740">
        <v>6314.32</v>
      </c>
      <c r="R894" s="753"/>
      <c r="S894" s="741">
        <v>789.29</v>
      </c>
    </row>
    <row r="895" spans="1:19" ht="14.4" customHeight="1" x14ac:dyDescent="0.3">
      <c r="A895" s="736" t="s">
        <v>5245</v>
      </c>
      <c r="B895" s="737" t="s">
        <v>5246</v>
      </c>
      <c r="C895" s="737" t="s">
        <v>566</v>
      </c>
      <c r="D895" s="737" t="s">
        <v>3167</v>
      </c>
      <c r="E895" s="737" t="s">
        <v>5247</v>
      </c>
      <c r="F895" s="737" t="s">
        <v>5362</v>
      </c>
      <c r="G895" s="737" t="s">
        <v>2919</v>
      </c>
      <c r="H895" s="740">
        <v>1.4</v>
      </c>
      <c r="I895" s="740">
        <v>11922.68</v>
      </c>
      <c r="J895" s="737">
        <v>1.6431364171966842</v>
      </c>
      <c r="K895" s="737">
        <v>8516.2000000000007</v>
      </c>
      <c r="L895" s="740">
        <v>1</v>
      </c>
      <c r="M895" s="740">
        <v>7256.05</v>
      </c>
      <c r="N895" s="737">
        <v>1</v>
      </c>
      <c r="O895" s="737">
        <v>7256.05</v>
      </c>
      <c r="P895" s="740"/>
      <c r="Q895" s="740"/>
      <c r="R895" s="753"/>
      <c r="S895" s="741"/>
    </row>
    <row r="896" spans="1:19" ht="14.4" customHeight="1" x14ac:dyDescent="0.3">
      <c r="A896" s="736" t="s">
        <v>5245</v>
      </c>
      <c r="B896" s="737" t="s">
        <v>5246</v>
      </c>
      <c r="C896" s="737" t="s">
        <v>566</v>
      </c>
      <c r="D896" s="737" t="s">
        <v>3167</v>
      </c>
      <c r="E896" s="737" t="s">
        <v>5247</v>
      </c>
      <c r="F896" s="737" t="s">
        <v>1184</v>
      </c>
      <c r="G896" s="737" t="s">
        <v>5364</v>
      </c>
      <c r="H896" s="740">
        <v>2</v>
      </c>
      <c r="I896" s="740">
        <v>186024</v>
      </c>
      <c r="J896" s="737"/>
      <c r="K896" s="737">
        <v>93012</v>
      </c>
      <c r="L896" s="740"/>
      <c r="M896" s="740"/>
      <c r="N896" s="737"/>
      <c r="O896" s="737"/>
      <c r="P896" s="740"/>
      <c r="Q896" s="740"/>
      <c r="R896" s="753"/>
      <c r="S896" s="741"/>
    </row>
    <row r="897" spans="1:19" ht="14.4" customHeight="1" x14ac:dyDescent="0.3">
      <c r="A897" s="736" t="s">
        <v>5245</v>
      </c>
      <c r="B897" s="737" t="s">
        <v>5246</v>
      </c>
      <c r="C897" s="737" t="s">
        <v>566</v>
      </c>
      <c r="D897" s="737" t="s">
        <v>3167</v>
      </c>
      <c r="E897" s="737" t="s">
        <v>5247</v>
      </c>
      <c r="F897" s="737" t="s">
        <v>5367</v>
      </c>
      <c r="G897" s="737" t="s">
        <v>5368</v>
      </c>
      <c r="H897" s="740">
        <v>1</v>
      </c>
      <c r="I897" s="740">
        <v>3799.88</v>
      </c>
      <c r="J897" s="737">
        <v>3.125E-2</v>
      </c>
      <c r="K897" s="737">
        <v>3799.88</v>
      </c>
      <c r="L897" s="740">
        <v>32</v>
      </c>
      <c r="M897" s="740">
        <v>121596.16</v>
      </c>
      <c r="N897" s="737">
        <v>1</v>
      </c>
      <c r="O897" s="737">
        <v>3799.88</v>
      </c>
      <c r="P897" s="740">
        <v>18</v>
      </c>
      <c r="Q897" s="740">
        <v>68397.840000000011</v>
      </c>
      <c r="R897" s="753">
        <v>0.56250000000000011</v>
      </c>
      <c r="S897" s="741">
        <v>3799.8800000000006</v>
      </c>
    </row>
    <row r="898" spans="1:19" ht="14.4" customHeight="1" x14ac:dyDescent="0.3">
      <c r="A898" s="736" t="s">
        <v>5245</v>
      </c>
      <c r="B898" s="737" t="s">
        <v>5246</v>
      </c>
      <c r="C898" s="737" t="s">
        <v>566</v>
      </c>
      <c r="D898" s="737" t="s">
        <v>3167</v>
      </c>
      <c r="E898" s="737" t="s">
        <v>5247</v>
      </c>
      <c r="F898" s="737" t="s">
        <v>5369</v>
      </c>
      <c r="G898" s="737" t="s">
        <v>5368</v>
      </c>
      <c r="H898" s="740">
        <v>1</v>
      </c>
      <c r="I898" s="740">
        <v>11399.64</v>
      </c>
      <c r="J898" s="737"/>
      <c r="K898" s="737">
        <v>11399.64</v>
      </c>
      <c r="L898" s="740"/>
      <c r="M898" s="740"/>
      <c r="N898" s="737"/>
      <c r="O898" s="737"/>
      <c r="P898" s="740"/>
      <c r="Q898" s="740"/>
      <c r="R898" s="753"/>
      <c r="S898" s="741"/>
    </row>
    <row r="899" spans="1:19" ht="14.4" customHeight="1" x14ac:dyDescent="0.3">
      <c r="A899" s="736" t="s">
        <v>5245</v>
      </c>
      <c r="B899" s="737" t="s">
        <v>5246</v>
      </c>
      <c r="C899" s="737" t="s">
        <v>566</v>
      </c>
      <c r="D899" s="737" t="s">
        <v>3167</v>
      </c>
      <c r="E899" s="737" t="s">
        <v>5247</v>
      </c>
      <c r="F899" s="737" t="s">
        <v>5370</v>
      </c>
      <c r="G899" s="737" t="s">
        <v>5371</v>
      </c>
      <c r="H899" s="740">
        <v>14</v>
      </c>
      <c r="I899" s="740">
        <v>1242516.24</v>
      </c>
      <c r="J899" s="737">
        <v>0.63559212712527591</v>
      </c>
      <c r="K899" s="737">
        <v>88751.16</v>
      </c>
      <c r="L899" s="740">
        <v>29</v>
      </c>
      <c r="M899" s="740">
        <v>1954895.58</v>
      </c>
      <c r="N899" s="737">
        <v>1</v>
      </c>
      <c r="O899" s="737">
        <v>67410.192413793106</v>
      </c>
      <c r="P899" s="740">
        <v>9</v>
      </c>
      <c r="Q899" s="740">
        <v>419400</v>
      </c>
      <c r="R899" s="753">
        <v>0.214538313089848</v>
      </c>
      <c r="S899" s="741">
        <v>46600</v>
      </c>
    </row>
    <row r="900" spans="1:19" ht="14.4" customHeight="1" x14ac:dyDescent="0.3">
      <c r="A900" s="736" t="s">
        <v>5245</v>
      </c>
      <c r="B900" s="737" t="s">
        <v>5246</v>
      </c>
      <c r="C900" s="737" t="s">
        <v>566</v>
      </c>
      <c r="D900" s="737" t="s">
        <v>3167</v>
      </c>
      <c r="E900" s="737" t="s">
        <v>5247</v>
      </c>
      <c r="F900" s="737" t="s">
        <v>5375</v>
      </c>
      <c r="G900" s="737" t="s">
        <v>3112</v>
      </c>
      <c r="H900" s="740">
        <v>3</v>
      </c>
      <c r="I900" s="740">
        <v>240743.69999999998</v>
      </c>
      <c r="J900" s="737"/>
      <c r="K900" s="737">
        <v>80247.899999999994</v>
      </c>
      <c r="L900" s="740"/>
      <c r="M900" s="740"/>
      <c r="N900" s="737"/>
      <c r="O900" s="737"/>
      <c r="P900" s="740">
        <v>2</v>
      </c>
      <c r="Q900" s="740">
        <v>153238.33000000002</v>
      </c>
      <c r="R900" s="753"/>
      <c r="S900" s="741">
        <v>76619.165000000008</v>
      </c>
    </row>
    <row r="901" spans="1:19" ht="14.4" customHeight="1" x14ac:dyDescent="0.3">
      <c r="A901" s="736" t="s">
        <v>5245</v>
      </c>
      <c r="B901" s="737" t="s">
        <v>5246</v>
      </c>
      <c r="C901" s="737" t="s">
        <v>566</v>
      </c>
      <c r="D901" s="737" t="s">
        <v>3167</v>
      </c>
      <c r="E901" s="737" t="s">
        <v>5247</v>
      </c>
      <c r="F901" s="737" t="s">
        <v>5376</v>
      </c>
      <c r="G901" s="737" t="s">
        <v>5377</v>
      </c>
      <c r="H901" s="740">
        <v>3</v>
      </c>
      <c r="I901" s="740">
        <v>312811.89</v>
      </c>
      <c r="J901" s="737">
        <v>0.2758020489109112</v>
      </c>
      <c r="K901" s="737">
        <v>104270.63</v>
      </c>
      <c r="L901" s="740">
        <v>11</v>
      </c>
      <c r="M901" s="740">
        <v>1134189.8699999999</v>
      </c>
      <c r="N901" s="737">
        <v>1</v>
      </c>
      <c r="O901" s="737">
        <v>103108.16999999998</v>
      </c>
      <c r="P901" s="740"/>
      <c r="Q901" s="740"/>
      <c r="R901" s="753"/>
      <c r="S901" s="741"/>
    </row>
    <row r="902" spans="1:19" ht="14.4" customHeight="1" x14ac:dyDescent="0.3">
      <c r="A902" s="736" t="s">
        <v>5245</v>
      </c>
      <c r="B902" s="737" t="s">
        <v>5246</v>
      </c>
      <c r="C902" s="737" t="s">
        <v>566</v>
      </c>
      <c r="D902" s="737" t="s">
        <v>3167</v>
      </c>
      <c r="E902" s="737" t="s">
        <v>5247</v>
      </c>
      <c r="F902" s="737" t="s">
        <v>5378</v>
      </c>
      <c r="G902" s="737" t="s">
        <v>5379</v>
      </c>
      <c r="H902" s="740">
        <v>14.729999999999999</v>
      </c>
      <c r="I902" s="740">
        <v>20632.82</v>
      </c>
      <c r="J902" s="737">
        <v>14.418361856311277</v>
      </c>
      <c r="K902" s="737">
        <v>1400.73455532926</v>
      </c>
      <c r="L902" s="740">
        <v>1.32</v>
      </c>
      <c r="M902" s="740">
        <v>1431.01</v>
      </c>
      <c r="N902" s="737">
        <v>1</v>
      </c>
      <c r="O902" s="737">
        <v>1084.0984848484848</v>
      </c>
      <c r="P902" s="740">
        <v>2.67</v>
      </c>
      <c r="Q902" s="740">
        <v>2894.52</v>
      </c>
      <c r="R902" s="753">
        <v>2.0227112319271003</v>
      </c>
      <c r="S902" s="741">
        <v>1084.0898876404494</v>
      </c>
    </row>
    <row r="903" spans="1:19" ht="14.4" customHeight="1" x14ac:dyDescent="0.3">
      <c r="A903" s="736" t="s">
        <v>5245</v>
      </c>
      <c r="B903" s="737" t="s">
        <v>5246</v>
      </c>
      <c r="C903" s="737" t="s">
        <v>566</v>
      </c>
      <c r="D903" s="737" t="s">
        <v>3167</v>
      </c>
      <c r="E903" s="737" t="s">
        <v>5247</v>
      </c>
      <c r="F903" s="737" t="s">
        <v>5380</v>
      </c>
      <c r="G903" s="737" t="s">
        <v>5379</v>
      </c>
      <c r="H903" s="740">
        <v>20.939999999999998</v>
      </c>
      <c r="I903" s="740">
        <v>9777.2999999999993</v>
      </c>
      <c r="J903" s="737">
        <v>3.2480566075343829</v>
      </c>
      <c r="K903" s="737">
        <v>466.91977077363896</v>
      </c>
      <c r="L903" s="740">
        <v>8.33</v>
      </c>
      <c r="M903" s="740">
        <v>3010.2</v>
      </c>
      <c r="N903" s="737">
        <v>1</v>
      </c>
      <c r="O903" s="737">
        <v>361.36854741896758</v>
      </c>
      <c r="P903" s="740">
        <v>4.8100000000000005</v>
      </c>
      <c r="Q903" s="740">
        <v>1738.1599999999999</v>
      </c>
      <c r="R903" s="753">
        <v>0.5774234270148163</v>
      </c>
      <c r="S903" s="741">
        <v>361.3638253638253</v>
      </c>
    </row>
    <row r="904" spans="1:19" ht="14.4" customHeight="1" x14ac:dyDescent="0.3">
      <c r="A904" s="736" t="s">
        <v>5245</v>
      </c>
      <c r="B904" s="737" t="s">
        <v>5246</v>
      </c>
      <c r="C904" s="737" t="s">
        <v>566</v>
      </c>
      <c r="D904" s="737" t="s">
        <v>3167</v>
      </c>
      <c r="E904" s="737" t="s">
        <v>5247</v>
      </c>
      <c r="F904" s="737" t="s">
        <v>5381</v>
      </c>
      <c r="G904" s="737" t="s">
        <v>5379</v>
      </c>
      <c r="H904" s="740">
        <v>25.61</v>
      </c>
      <c r="I904" s="740">
        <v>4040.1399999999994</v>
      </c>
      <c r="J904" s="737">
        <v>3.9369524756141523</v>
      </c>
      <c r="K904" s="737">
        <v>157.75634517766497</v>
      </c>
      <c r="L904" s="740">
        <v>8.52</v>
      </c>
      <c r="M904" s="740">
        <v>1026.21</v>
      </c>
      <c r="N904" s="737">
        <v>1</v>
      </c>
      <c r="O904" s="737">
        <v>120.44718309859157</v>
      </c>
      <c r="P904" s="740">
        <v>4.12</v>
      </c>
      <c r="Q904" s="740">
        <v>496.24</v>
      </c>
      <c r="R904" s="753">
        <v>0.48356574190467838</v>
      </c>
      <c r="S904" s="741">
        <v>120.44660194174757</v>
      </c>
    </row>
    <row r="905" spans="1:19" ht="14.4" customHeight="1" x14ac:dyDescent="0.3">
      <c r="A905" s="736" t="s">
        <v>5245</v>
      </c>
      <c r="B905" s="737" t="s">
        <v>5246</v>
      </c>
      <c r="C905" s="737" t="s">
        <v>566</v>
      </c>
      <c r="D905" s="737" t="s">
        <v>3167</v>
      </c>
      <c r="E905" s="737" t="s">
        <v>5247</v>
      </c>
      <c r="F905" s="737" t="s">
        <v>5384</v>
      </c>
      <c r="G905" s="737" t="s">
        <v>5379</v>
      </c>
      <c r="H905" s="740">
        <v>4.13</v>
      </c>
      <c r="I905" s="740">
        <v>7818.3700000000008</v>
      </c>
      <c r="J905" s="737">
        <v>108.18278677182788</v>
      </c>
      <c r="K905" s="737">
        <v>1893.0677966101698</v>
      </c>
      <c r="L905" s="740">
        <v>0.05</v>
      </c>
      <c r="M905" s="740">
        <v>72.27</v>
      </c>
      <c r="N905" s="737">
        <v>1</v>
      </c>
      <c r="O905" s="737">
        <v>1445.3999999999999</v>
      </c>
      <c r="P905" s="740">
        <v>0.42</v>
      </c>
      <c r="Q905" s="740">
        <v>607.08000000000004</v>
      </c>
      <c r="R905" s="753">
        <v>8.4001660440016614</v>
      </c>
      <c r="S905" s="741">
        <v>1445.4285714285716</v>
      </c>
    </row>
    <row r="906" spans="1:19" ht="14.4" customHeight="1" x14ac:dyDescent="0.3">
      <c r="A906" s="736" t="s">
        <v>5245</v>
      </c>
      <c r="B906" s="737" t="s">
        <v>5246</v>
      </c>
      <c r="C906" s="737" t="s">
        <v>566</v>
      </c>
      <c r="D906" s="737" t="s">
        <v>3167</v>
      </c>
      <c r="E906" s="737" t="s">
        <v>5247</v>
      </c>
      <c r="F906" s="737" t="s">
        <v>5387</v>
      </c>
      <c r="G906" s="737" t="s">
        <v>2628</v>
      </c>
      <c r="H906" s="740">
        <v>13</v>
      </c>
      <c r="I906" s="740">
        <v>129558.52</v>
      </c>
      <c r="J906" s="737"/>
      <c r="K906" s="737">
        <v>9966.0400000000009</v>
      </c>
      <c r="L906" s="740"/>
      <c r="M906" s="740"/>
      <c r="N906" s="737"/>
      <c r="O906" s="737"/>
      <c r="P906" s="740"/>
      <c r="Q906" s="740"/>
      <c r="R906" s="753"/>
      <c r="S906" s="741"/>
    </row>
    <row r="907" spans="1:19" ht="14.4" customHeight="1" x14ac:dyDescent="0.3">
      <c r="A907" s="736" t="s">
        <v>5245</v>
      </c>
      <c r="B907" s="737" t="s">
        <v>5246</v>
      </c>
      <c r="C907" s="737" t="s">
        <v>566</v>
      </c>
      <c r="D907" s="737" t="s">
        <v>3167</v>
      </c>
      <c r="E907" s="737" t="s">
        <v>5247</v>
      </c>
      <c r="F907" s="737" t="s">
        <v>5388</v>
      </c>
      <c r="G907" s="737" t="s">
        <v>5317</v>
      </c>
      <c r="H907" s="740">
        <v>34.19</v>
      </c>
      <c r="I907" s="740">
        <v>80311.23000000001</v>
      </c>
      <c r="J907" s="737">
        <v>8.8805277148720858</v>
      </c>
      <c r="K907" s="737">
        <v>2348.9684118163209</v>
      </c>
      <c r="L907" s="740">
        <v>3.85</v>
      </c>
      <c r="M907" s="740">
        <v>9043.52</v>
      </c>
      <c r="N907" s="737">
        <v>1</v>
      </c>
      <c r="O907" s="737">
        <v>2348.9662337662339</v>
      </c>
      <c r="P907" s="740">
        <v>8.2200000000000006</v>
      </c>
      <c r="Q907" s="740">
        <v>6446.9199999999992</v>
      </c>
      <c r="R907" s="753">
        <v>0.712877286720215</v>
      </c>
      <c r="S907" s="741">
        <v>784.29683698296822</v>
      </c>
    </row>
    <row r="908" spans="1:19" ht="14.4" customHeight="1" x14ac:dyDescent="0.3">
      <c r="A908" s="736" t="s">
        <v>5245</v>
      </c>
      <c r="B908" s="737" t="s">
        <v>5246</v>
      </c>
      <c r="C908" s="737" t="s">
        <v>566</v>
      </c>
      <c r="D908" s="737" t="s">
        <v>3167</v>
      </c>
      <c r="E908" s="737" t="s">
        <v>5247</v>
      </c>
      <c r="F908" s="737" t="s">
        <v>5391</v>
      </c>
      <c r="G908" s="737" t="s">
        <v>5390</v>
      </c>
      <c r="H908" s="740">
        <v>2</v>
      </c>
      <c r="I908" s="740">
        <v>3151.32</v>
      </c>
      <c r="J908" s="737"/>
      <c r="K908" s="737">
        <v>1575.66</v>
      </c>
      <c r="L908" s="740"/>
      <c r="M908" s="740"/>
      <c r="N908" s="737"/>
      <c r="O908" s="737"/>
      <c r="P908" s="740"/>
      <c r="Q908" s="740"/>
      <c r="R908" s="753"/>
      <c r="S908" s="741"/>
    </row>
    <row r="909" spans="1:19" ht="14.4" customHeight="1" x14ac:dyDescent="0.3">
      <c r="A909" s="736" t="s">
        <v>5245</v>
      </c>
      <c r="B909" s="737" t="s">
        <v>5246</v>
      </c>
      <c r="C909" s="737" t="s">
        <v>566</v>
      </c>
      <c r="D909" s="737" t="s">
        <v>3167</v>
      </c>
      <c r="E909" s="737" t="s">
        <v>5247</v>
      </c>
      <c r="F909" s="737" t="s">
        <v>5392</v>
      </c>
      <c r="G909" s="737" t="s">
        <v>2912</v>
      </c>
      <c r="H909" s="740">
        <v>2.74</v>
      </c>
      <c r="I909" s="740">
        <v>841.92</v>
      </c>
      <c r="J909" s="737"/>
      <c r="K909" s="737">
        <v>307.2700729927007</v>
      </c>
      <c r="L909" s="740"/>
      <c r="M909" s="740"/>
      <c r="N909" s="737"/>
      <c r="O909" s="737"/>
      <c r="P909" s="740"/>
      <c r="Q909" s="740"/>
      <c r="R909" s="753"/>
      <c r="S909" s="741"/>
    </row>
    <row r="910" spans="1:19" ht="14.4" customHeight="1" x14ac:dyDescent="0.3">
      <c r="A910" s="736" t="s">
        <v>5245</v>
      </c>
      <c r="B910" s="737" t="s">
        <v>5246</v>
      </c>
      <c r="C910" s="737" t="s">
        <v>566</v>
      </c>
      <c r="D910" s="737" t="s">
        <v>3167</v>
      </c>
      <c r="E910" s="737" t="s">
        <v>5247</v>
      </c>
      <c r="F910" s="737" t="s">
        <v>5393</v>
      </c>
      <c r="G910" s="737" t="s">
        <v>2912</v>
      </c>
      <c r="H910" s="740">
        <v>4.2300000000000004</v>
      </c>
      <c r="I910" s="740">
        <v>3249.48</v>
      </c>
      <c r="J910" s="737">
        <v>0.96796275279041288</v>
      </c>
      <c r="K910" s="737">
        <v>768.19858156028363</v>
      </c>
      <c r="L910" s="740">
        <v>4.37</v>
      </c>
      <c r="M910" s="740">
        <v>3357.03</v>
      </c>
      <c r="N910" s="737">
        <v>1</v>
      </c>
      <c r="O910" s="737">
        <v>768.1990846681922</v>
      </c>
      <c r="P910" s="740"/>
      <c r="Q910" s="740"/>
      <c r="R910" s="753"/>
      <c r="S910" s="741"/>
    </row>
    <row r="911" spans="1:19" ht="14.4" customHeight="1" x14ac:dyDescent="0.3">
      <c r="A911" s="736" t="s">
        <v>5245</v>
      </c>
      <c r="B911" s="737" t="s">
        <v>5246</v>
      </c>
      <c r="C911" s="737" t="s">
        <v>566</v>
      </c>
      <c r="D911" s="737" t="s">
        <v>3167</v>
      </c>
      <c r="E911" s="737" t="s">
        <v>5247</v>
      </c>
      <c r="F911" s="737" t="s">
        <v>5394</v>
      </c>
      <c r="G911" s="737" t="s">
        <v>5395</v>
      </c>
      <c r="H911" s="740">
        <v>9</v>
      </c>
      <c r="I911" s="740">
        <v>708121.98</v>
      </c>
      <c r="J911" s="737">
        <v>2.2025520443689262</v>
      </c>
      <c r="K911" s="737">
        <v>78680.22</v>
      </c>
      <c r="L911" s="740">
        <v>4</v>
      </c>
      <c r="M911" s="740">
        <v>321500.68</v>
      </c>
      <c r="N911" s="737">
        <v>1</v>
      </c>
      <c r="O911" s="737">
        <v>80375.17</v>
      </c>
      <c r="P911" s="740">
        <v>1</v>
      </c>
      <c r="Q911" s="740">
        <v>79985</v>
      </c>
      <c r="R911" s="753">
        <v>0.24878641003185437</v>
      </c>
      <c r="S911" s="741">
        <v>79985</v>
      </c>
    </row>
    <row r="912" spans="1:19" ht="14.4" customHeight="1" x14ac:dyDescent="0.3">
      <c r="A912" s="736" t="s">
        <v>5245</v>
      </c>
      <c r="B912" s="737" t="s">
        <v>5246</v>
      </c>
      <c r="C912" s="737" t="s">
        <v>566</v>
      </c>
      <c r="D912" s="737" t="s">
        <v>3167</v>
      </c>
      <c r="E912" s="737" t="s">
        <v>5247</v>
      </c>
      <c r="F912" s="737" t="s">
        <v>5396</v>
      </c>
      <c r="G912" s="737" t="s">
        <v>5397</v>
      </c>
      <c r="H912" s="740">
        <v>6.78</v>
      </c>
      <c r="I912" s="740">
        <v>5125.8999999999996</v>
      </c>
      <c r="J912" s="737">
        <v>17.2728804421081</v>
      </c>
      <c r="K912" s="737">
        <v>756.03244837758109</v>
      </c>
      <c r="L912" s="740">
        <v>0.72</v>
      </c>
      <c r="M912" s="740">
        <v>296.76</v>
      </c>
      <c r="N912" s="737">
        <v>1</v>
      </c>
      <c r="O912" s="737">
        <v>412.16666666666669</v>
      </c>
      <c r="P912" s="740"/>
      <c r="Q912" s="740"/>
      <c r="R912" s="753"/>
      <c r="S912" s="741"/>
    </row>
    <row r="913" spans="1:19" ht="14.4" customHeight="1" x14ac:dyDescent="0.3">
      <c r="A913" s="736" t="s">
        <v>5245</v>
      </c>
      <c r="B913" s="737" t="s">
        <v>5246</v>
      </c>
      <c r="C913" s="737" t="s">
        <v>566</v>
      </c>
      <c r="D913" s="737" t="s">
        <v>3167</v>
      </c>
      <c r="E913" s="737" t="s">
        <v>5247</v>
      </c>
      <c r="F913" s="737" t="s">
        <v>5399</v>
      </c>
      <c r="G913" s="737" t="s">
        <v>3090</v>
      </c>
      <c r="H913" s="740">
        <v>2</v>
      </c>
      <c r="I913" s="740">
        <v>85372.44</v>
      </c>
      <c r="J913" s="737">
        <v>1.905228684510333</v>
      </c>
      <c r="K913" s="737">
        <v>42686.22</v>
      </c>
      <c r="L913" s="740">
        <v>1</v>
      </c>
      <c r="M913" s="740">
        <v>44809.55</v>
      </c>
      <c r="N913" s="737">
        <v>1</v>
      </c>
      <c r="O913" s="737">
        <v>44809.55</v>
      </c>
      <c r="P913" s="740">
        <v>3</v>
      </c>
      <c r="Q913" s="740">
        <v>127255.24</v>
      </c>
      <c r="R913" s="753">
        <v>2.8399133666818792</v>
      </c>
      <c r="S913" s="741">
        <v>42418.413333333338</v>
      </c>
    </row>
    <row r="914" spans="1:19" ht="14.4" customHeight="1" x14ac:dyDescent="0.3">
      <c r="A914" s="736" t="s">
        <v>5245</v>
      </c>
      <c r="B914" s="737" t="s">
        <v>5246</v>
      </c>
      <c r="C914" s="737" t="s">
        <v>566</v>
      </c>
      <c r="D914" s="737" t="s">
        <v>3167</v>
      </c>
      <c r="E914" s="737" t="s">
        <v>5247</v>
      </c>
      <c r="F914" s="737" t="s">
        <v>5401</v>
      </c>
      <c r="G914" s="737" t="s">
        <v>5402</v>
      </c>
      <c r="H914" s="740">
        <v>10</v>
      </c>
      <c r="I914" s="740">
        <v>16023</v>
      </c>
      <c r="J914" s="737"/>
      <c r="K914" s="737">
        <v>1602.3</v>
      </c>
      <c r="L914" s="740"/>
      <c r="M914" s="740"/>
      <c r="N914" s="737"/>
      <c r="O914" s="737"/>
      <c r="P914" s="740"/>
      <c r="Q914" s="740"/>
      <c r="R914" s="753"/>
      <c r="S914" s="741"/>
    </row>
    <row r="915" spans="1:19" ht="14.4" customHeight="1" x14ac:dyDescent="0.3">
      <c r="A915" s="736" t="s">
        <v>5245</v>
      </c>
      <c r="B915" s="737" t="s">
        <v>5246</v>
      </c>
      <c r="C915" s="737" t="s">
        <v>566</v>
      </c>
      <c r="D915" s="737" t="s">
        <v>3167</v>
      </c>
      <c r="E915" s="737" t="s">
        <v>5247</v>
      </c>
      <c r="F915" s="737" t="s">
        <v>5403</v>
      </c>
      <c r="G915" s="737" t="s">
        <v>5317</v>
      </c>
      <c r="H915" s="740">
        <v>17.03</v>
      </c>
      <c r="I915" s="740">
        <v>12000.82</v>
      </c>
      <c r="J915" s="737">
        <v>11.826380881990637</v>
      </c>
      <c r="K915" s="737">
        <v>704.68702290076328</v>
      </c>
      <c r="L915" s="740">
        <v>1.44</v>
      </c>
      <c r="M915" s="740">
        <v>1014.75</v>
      </c>
      <c r="N915" s="737">
        <v>1</v>
      </c>
      <c r="O915" s="737">
        <v>704.6875</v>
      </c>
      <c r="P915" s="740">
        <v>4.54</v>
      </c>
      <c r="Q915" s="740">
        <v>1068.2</v>
      </c>
      <c r="R915" s="753">
        <v>1.0526730721852673</v>
      </c>
      <c r="S915" s="741">
        <v>235.2863436123348</v>
      </c>
    </row>
    <row r="916" spans="1:19" ht="14.4" customHeight="1" x14ac:dyDescent="0.3">
      <c r="A916" s="736" t="s">
        <v>5245</v>
      </c>
      <c r="B916" s="737" t="s">
        <v>5246</v>
      </c>
      <c r="C916" s="737" t="s">
        <v>566</v>
      </c>
      <c r="D916" s="737" t="s">
        <v>3167</v>
      </c>
      <c r="E916" s="737" t="s">
        <v>5247</v>
      </c>
      <c r="F916" s="737" t="s">
        <v>5406</v>
      </c>
      <c r="G916" s="737" t="s">
        <v>5317</v>
      </c>
      <c r="H916" s="740">
        <v>9.67</v>
      </c>
      <c r="I916" s="740">
        <v>34071.74</v>
      </c>
      <c r="J916" s="737"/>
      <c r="K916" s="737">
        <v>3523.4477766287487</v>
      </c>
      <c r="L916" s="740"/>
      <c r="M916" s="740"/>
      <c r="N916" s="737"/>
      <c r="O916" s="737"/>
      <c r="P916" s="740"/>
      <c r="Q916" s="740"/>
      <c r="R916" s="753"/>
      <c r="S916" s="741"/>
    </row>
    <row r="917" spans="1:19" ht="14.4" customHeight="1" x14ac:dyDescent="0.3">
      <c r="A917" s="736" t="s">
        <v>5245</v>
      </c>
      <c r="B917" s="737" t="s">
        <v>5246</v>
      </c>
      <c r="C917" s="737" t="s">
        <v>566</v>
      </c>
      <c r="D917" s="737" t="s">
        <v>3167</v>
      </c>
      <c r="E917" s="737" t="s">
        <v>5247</v>
      </c>
      <c r="F917" s="737" t="s">
        <v>5407</v>
      </c>
      <c r="G917" s="737" t="s">
        <v>5408</v>
      </c>
      <c r="H917" s="740"/>
      <c r="I917" s="740"/>
      <c r="J917" s="737"/>
      <c r="K917" s="737"/>
      <c r="L917" s="740">
        <v>6.43</v>
      </c>
      <c r="M917" s="740">
        <v>8480.57</v>
      </c>
      <c r="N917" s="737">
        <v>1</v>
      </c>
      <c r="O917" s="737">
        <v>1318.9066874027994</v>
      </c>
      <c r="P917" s="740"/>
      <c r="Q917" s="740"/>
      <c r="R917" s="753"/>
      <c r="S917" s="741"/>
    </row>
    <row r="918" spans="1:19" ht="14.4" customHeight="1" x14ac:dyDescent="0.3">
      <c r="A918" s="736" t="s">
        <v>5245</v>
      </c>
      <c r="B918" s="737" t="s">
        <v>5246</v>
      </c>
      <c r="C918" s="737" t="s">
        <v>566</v>
      </c>
      <c r="D918" s="737" t="s">
        <v>3167</v>
      </c>
      <c r="E918" s="737" t="s">
        <v>5247</v>
      </c>
      <c r="F918" s="737" t="s">
        <v>5409</v>
      </c>
      <c r="G918" s="737" t="s">
        <v>3112</v>
      </c>
      <c r="H918" s="740">
        <v>12</v>
      </c>
      <c r="I918" s="740">
        <v>279614.28000000003</v>
      </c>
      <c r="J918" s="737"/>
      <c r="K918" s="737">
        <v>23301.190000000002</v>
      </c>
      <c r="L918" s="740"/>
      <c r="M918" s="740"/>
      <c r="N918" s="737"/>
      <c r="O918" s="737"/>
      <c r="P918" s="740"/>
      <c r="Q918" s="740"/>
      <c r="R918" s="753"/>
      <c r="S918" s="741"/>
    </row>
    <row r="919" spans="1:19" ht="14.4" customHeight="1" x14ac:dyDescent="0.3">
      <c r="A919" s="736" t="s">
        <v>5245</v>
      </c>
      <c r="B919" s="737" t="s">
        <v>5246</v>
      </c>
      <c r="C919" s="737" t="s">
        <v>566</v>
      </c>
      <c r="D919" s="737" t="s">
        <v>3167</v>
      </c>
      <c r="E919" s="737" t="s">
        <v>5247</v>
      </c>
      <c r="F919" s="737" t="s">
        <v>5410</v>
      </c>
      <c r="G919" s="737" t="s">
        <v>5411</v>
      </c>
      <c r="H919" s="740"/>
      <c r="I919" s="740"/>
      <c r="J919" s="737"/>
      <c r="K919" s="737"/>
      <c r="L919" s="740"/>
      <c r="M919" s="740"/>
      <c r="N919" s="737"/>
      <c r="O919" s="737"/>
      <c r="P919" s="740">
        <v>6</v>
      </c>
      <c r="Q919" s="740">
        <v>2196.06</v>
      </c>
      <c r="R919" s="753"/>
      <c r="S919" s="741">
        <v>366.01</v>
      </c>
    </row>
    <row r="920" spans="1:19" ht="14.4" customHeight="1" x14ac:dyDescent="0.3">
      <c r="A920" s="736" t="s">
        <v>5245</v>
      </c>
      <c r="B920" s="737" t="s">
        <v>5246</v>
      </c>
      <c r="C920" s="737" t="s">
        <v>566</v>
      </c>
      <c r="D920" s="737" t="s">
        <v>3167</v>
      </c>
      <c r="E920" s="737" t="s">
        <v>5247</v>
      </c>
      <c r="F920" s="737" t="s">
        <v>5412</v>
      </c>
      <c r="G920" s="737" t="s">
        <v>5413</v>
      </c>
      <c r="H920" s="740"/>
      <c r="I920" s="740"/>
      <c r="J920" s="737"/>
      <c r="K920" s="737"/>
      <c r="L920" s="740"/>
      <c r="M920" s="740"/>
      <c r="N920" s="737"/>
      <c r="O920" s="737"/>
      <c r="P920" s="740">
        <v>2.5</v>
      </c>
      <c r="Q920" s="740">
        <v>18381.82</v>
      </c>
      <c r="R920" s="753"/>
      <c r="S920" s="741">
        <v>7352.7280000000001</v>
      </c>
    </row>
    <row r="921" spans="1:19" ht="14.4" customHeight="1" x14ac:dyDescent="0.3">
      <c r="A921" s="736" t="s">
        <v>5245</v>
      </c>
      <c r="B921" s="737" t="s">
        <v>5246</v>
      </c>
      <c r="C921" s="737" t="s">
        <v>566</v>
      </c>
      <c r="D921" s="737" t="s">
        <v>3167</v>
      </c>
      <c r="E921" s="737" t="s">
        <v>5247</v>
      </c>
      <c r="F921" s="737" t="s">
        <v>5414</v>
      </c>
      <c r="G921" s="737" t="s">
        <v>5411</v>
      </c>
      <c r="H921" s="740"/>
      <c r="I921" s="740"/>
      <c r="J921" s="737"/>
      <c r="K921" s="737"/>
      <c r="L921" s="740"/>
      <c r="M921" s="740"/>
      <c r="N921" s="737"/>
      <c r="O921" s="737"/>
      <c r="P921" s="740">
        <v>23.72</v>
      </c>
      <c r="Q921" s="740">
        <v>34726.549999999996</v>
      </c>
      <c r="R921" s="753"/>
      <c r="S921" s="741">
        <v>1464.0198145025295</v>
      </c>
    </row>
    <row r="922" spans="1:19" ht="14.4" customHeight="1" x14ac:dyDescent="0.3">
      <c r="A922" s="736" t="s">
        <v>5245</v>
      </c>
      <c r="B922" s="737" t="s">
        <v>5246</v>
      </c>
      <c r="C922" s="737" t="s">
        <v>566</v>
      </c>
      <c r="D922" s="737" t="s">
        <v>3167</v>
      </c>
      <c r="E922" s="737" t="s">
        <v>5247</v>
      </c>
      <c r="F922" s="737" t="s">
        <v>5415</v>
      </c>
      <c r="G922" s="737" t="s">
        <v>2654</v>
      </c>
      <c r="H922" s="740">
        <v>3</v>
      </c>
      <c r="I922" s="740">
        <v>275771.52000000002</v>
      </c>
      <c r="J922" s="737">
        <v>0.39854229446631623</v>
      </c>
      <c r="K922" s="737">
        <v>91923.840000000011</v>
      </c>
      <c r="L922" s="740">
        <v>9</v>
      </c>
      <c r="M922" s="740">
        <v>691950.45</v>
      </c>
      <c r="N922" s="737">
        <v>1</v>
      </c>
      <c r="O922" s="737">
        <v>76883.383333333331</v>
      </c>
      <c r="P922" s="740">
        <v>5</v>
      </c>
      <c r="Q922" s="740">
        <v>241058.59</v>
      </c>
      <c r="R922" s="753">
        <v>0.3483755086798484</v>
      </c>
      <c r="S922" s="741">
        <v>48211.718000000001</v>
      </c>
    </row>
    <row r="923" spans="1:19" ht="14.4" customHeight="1" x14ac:dyDescent="0.3">
      <c r="A923" s="736" t="s">
        <v>5245</v>
      </c>
      <c r="B923" s="737" t="s">
        <v>5246</v>
      </c>
      <c r="C923" s="737" t="s">
        <v>566</v>
      </c>
      <c r="D923" s="737" t="s">
        <v>3167</v>
      </c>
      <c r="E923" s="737" t="s">
        <v>5247</v>
      </c>
      <c r="F923" s="737" t="s">
        <v>5416</v>
      </c>
      <c r="G923" s="737" t="s">
        <v>3102</v>
      </c>
      <c r="H923" s="740">
        <v>1</v>
      </c>
      <c r="I923" s="740">
        <v>83522.179999999993</v>
      </c>
      <c r="J923" s="737"/>
      <c r="K923" s="737">
        <v>83522.179999999993</v>
      </c>
      <c r="L923" s="740"/>
      <c r="M923" s="740"/>
      <c r="N923" s="737"/>
      <c r="O923" s="737"/>
      <c r="P923" s="740"/>
      <c r="Q923" s="740"/>
      <c r="R923" s="753"/>
      <c r="S923" s="741"/>
    </row>
    <row r="924" spans="1:19" ht="14.4" customHeight="1" x14ac:dyDescent="0.3">
      <c r="A924" s="736" t="s">
        <v>5245</v>
      </c>
      <c r="B924" s="737" t="s">
        <v>5246</v>
      </c>
      <c r="C924" s="737" t="s">
        <v>566</v>
      </c>
      <c r="D924" s="737" t="s">
        <v>3167</v>
      </c>
      <c r="E924" s="737" t="s">
        <v>5247</v>
      </c>
      <c r="F924" s="737" t="s">
        <v>5417</v>
      </c>
      <c r="G924" s="737" t="s">
        <v>5418</v>
      </c>
      <c r="H924" s="740">
        <v>2.33</v>
      </c>
      <c r="I924" s="740">
        <v>1601.52</v>
      </c>
      <c r="J924" s="737">
        <v>1.1393772098946366</v>
      </c>
      <c r="K924" s="737">
        <v>687.34763948497846</v>
      </c>
      <c r="L924" s="740">
        <v>2.6100000000000003</v>
      </c>
      <c r="M924" s="740">
        <v>1405.61</v>
      </c>
      <c r="N924" s="737">
        <v>1</v>
      </c>
      <c r="O924" s="737">
        <v>538.54789272030644</v>
      </c>
      <c r="P924" s="740">
        <v>1.58</v>
      </c>
      <c r="Q924" s="740">
        <v>850.9</v>
      </c>
      <c r="R924" s="753">
        <v>0.60535995048413149</v>
      </c>
      <c r="S924" s="741">
        <v>538.54430379746827</v>
      </c>
    </row>
    <row r="925" spans="1:19" ht="14.4" customHeight="1" x14ac:dyDescent="0.3">
      <c r="A925" s="736" t="s">
        <v>5245</v>
      </c>
      <c r="B925" s="737" t="s">
        <v>5246</v>
      </c>
      <c r="C925" s="737" t="s">
        <v>566</v>
      </c>
      <c r="D925" s="737" t="s">
        <v>3167</v>
      </c>
      <c r="E925" s="737" t="s">
        <v>5247</v>
      </c>
      <c r="F925" s="737" t="s">
        <v>5419</v>
      </c>
      <c r="G925" s="737" t="s">
        <v>3102</v>
      </c>
      <c r="H925" s="740">
        <v>1</v>
      </c>
      <c r="I925" s="740">
        <v>52550.29</v>
      </c>
      <c r="J925" s="737"/>
      <c r="K925" s="737">
        <v>52550.29</v>
      </c>
      <c r="L925" s="740"/>
      <c r="M925" s="740"/>
      <c r="N925" s="737"/>
      <c r="O925" s="737"/>
      <c r="P925" s="740"/>
      <c r="Q925" s="740"/>
      <c r="R925" s="753"/>
      <c r="S925" s="741"/>
    </row>
    <row r="926" spans="1:19" ht="14.4" customHeight="1" x14ac:dyDescent="0.3">
      <c r="A926" s="736" t="s">
        <v>5245</v>
      </c>
      <c r="B926" s="737" t="s">
        <v>5246</v>
      </c>
      <c r="C926" s="737" t="s">
        <v>566</v>
      </c>
      <c r="D926" s="737" t="s">
        <v>3167</v>
      </c>
      <c r="E926" s="737" t="s">
        <v>5247</v>
      </c>
      <c r="F926" s="737" t="s">
        <v>5421</v>
      </c>
      <c r="G926" s="737" t="s">
        <v>3556</v>
      </c>
      <c r="H926" s="740"/>
      <c r="I926" s="740"/>
      <c r="J926" s="737"/>
      <c r="K926" s="737"/>
      <c r="L926" s="740">
        <v>9.1999999999999993</v>
      </c>
      <c r="M926" s="740">
        <v>650.43999999999994</v>
      </c>
      <c r="N926" s="737">
        <v>1</v>
      </c>
      <c r="O926" s="737">
        <v>70.7</v>
      </c>
      <c r="P926" s="740">
        <v>5.6</v>
      </c>
      <c r="Q926" s="740">
        <v>395.92000000000007</v>
      </c>
      <c r="R926" s="753">
        <v>0.60869565217391319</v>
      </c>
      <c r="S926" s="741">
        <v>70.700000000000017</v>
      </c>
    </row>
    <row r="927" spans="1:19" ht="14.4" customHeight="1" x14ac:dyDescent="0.3">
      <c r="A927" s="736" t="s">
        <v>5245</v>
      </c>
      <c r="B927" s="737" t="s">
        <v>5246</v>
      </c>
      <c r="C927" s="737" t="s">
        <v>566</v>
      </c>
      <c r="D927" s="737" t="s">
        <v>3167</v>
      </c>
      <c r="E927" s="737" t="s">
        <v>5247</v>
      </c>
      <c r="F927" s="737" t="s">
        <v>5427</v>
      </c>
      <c r="G927" s="737" t="s">
        <v>3046</v>
      </c>
      <c r="H927" s="740"/>
      <c r="I927" s="740"/>
      <c r="J927" s="737"/>
      <c r="K927" s="737"/>
      <c r="L927" s="740">
        <v>20</v>
      </c>
      <c r="M927" s="740">
        <v>34981.599999999999</v>
      </c>
      <c r="N927" s="737">
        <v>1</v>
      </c>
      <c r="O927" s="737">
        <v>1749.08</v>
      </c>
      <c r="P927" s="740">
        <v>21</v>
      </c>
      <c r="Q927" s="740">
        <v>36730.679999999993</v>
      </c>
      <c r="R927" s="753">
        <v>1.0499999999999998</v>
      </c>
      <c r="S927" s="741">
        <v>1749.0799999999997</v>
      </c>
    </row>
    <row r="928" spans="1:19" ht="14.4" customHeight="1" x14ac:dyDescent="0.3">
      <c r="A928" s="736" t="s">
        <v>5245</v>
      </c>
      <c r="B928" s="737" t="s">
        <v>5246</v>
      </c>
      <c r="C928" s="737" t="s">
        <v>566</v>
      </c>
      <c r="D928" s="737" t="s">
        <v>3167</v>
      </c>
      <c r="E928" s="737" t="s">
        <v>5247</v>
      </c>
      <c r="F928" s="737" t="s">
        <v>5428</v>
      </c>
      <c r="G928" s="737" t="s">
        <v>2988</v>
      </c>
      <c r="H928" s="740"/>
      <c r="I928" s="740"/>
      <c r="J928" s="737"/>
      <c r="K928" s="737"/>
      <c r="L928" s="740"/>
      <c r="M928" s="740"/>
      <c r="N928" s="737"/>
      <c r="O928" s="737"/>
      <c r="P928" s="740">
        <v>0.85</v>
      </c>
      <c r="Q928" s="740">
        <v>240.38</v>
      </c>
      <c r="R928" s="753"/>
      <c r="S928" s="741">
        <v>282.8</v>
      </c>
    </row>
    <row r="929" spans="1:19" ht="14.4" customHeight="1" x14ac:dyDescent="0.3">
      <c r="A929" s="736" t="s">
        <v>5245</v>
      </c>
      <c r="B929" s="737" t="s">
        <v>5246</v>
      </c>
      <c r="C929" s="737" t="s">
        <v>566</v>
      </c>
      <c r="D929" s="737" t="s">
        <v>3167</v>
      </c>
      <c r="E929" s="737" t="s">
        <v>5247</v>
      </c>
      <c r="F929" s="737" t="s">
        <v>5433</v>
      </c>
      <c r="G929" s="737" t="s">
        <v>5431</v>
      </c>
      <c r="H929" s="740"/>
      <c r="I929" s="740"/>
      <c r="J929" s="737"/>
      <c r="K929" s="737"/>
      <c r="L929" s="740">
        <v>12.74</v>
      </c>
      <c r="M929" s="740">
        <v>55861.439999999995</v>
      </c>
      <c r="N929" s="737">
        <v>1</v>
      </c>
      <c r="O929" s="737">
        <v>4384.7284144426994</v>
      </c>
      <c r="P929" s="740"/>
      <c r="Q929" s="740"/>
      <c r="R929" s="753"/>
      <c r="S929" s="741"/>
    </row>
    <row r="930" spans="1:19" ht="14.4" customHeight="1" x14ac:dyDescent="0.3">
      <c r="A930" s="736" t="s">
        <v>5245</v>
      </c>
      <c r="B930" s="737" t="s">
        <v>5246</v>
      </c>
      <c r="C930" s="737" t="s">
        <v>566</v>
      </c>
      <c r="D930" s="737" t="s">
        <v>3167</v>
      </c>
      <c r="E930" s="737" t="s">
        <v>5247</v>
      </c>
      <c r="F930" s="737" t="s">
        <v>5437</v>
      </c>
      <c r="G930" s="737" t="s">
        <v>5438</v>
      </c>
      <c r="H930" s="740"/>
      <c r="I930" s="740"/>
      <c r="J930" s="737"/>
      <c r="K930" s="737"/>
      <c r="L930" s="740"/>
      <c r="M930" s="740"/>
      <c r="N930" s="737"/>
      <c r="O930" s="737"/>
      <c r="P930" s="740">
        <v>4.53</v>
      </c>
      <c r="Q930" s="740">
        <v>167313.59</v>
      </c>
      <c r="R930" s="753"/>
      <c r="S930" s="741">
        <v>36934.567328918318</v>
      </c>
    </row>
    <row r="931" spans="1:19" ht="14.4" customHeight="1" x14ac:dyDescent="0.3">
      <c r="A931" s="736" t="s">
        <v>5245</v>
      </c>
      <c r="B931" s="737" t="s">
        <v>5246</v>
      </c>
      <c r="C931" s="737" t="s">
        <v>566</v>
      </c>
      <c r="D931" s="737" t="s">
        <v>3167</v>
      </c>
      <c r="E931" s="737" t="s">
        <v>5247</v>
      </c>
      <c r="F931" s="737" t="s">
        <v>5439</v>
      </c>
      <c r="G931" s="737" t="s">
        <v>3083</v>
      </c>
      <c r="H931" s="740"/>
      <c r="I931" s="740"/>
      <c r="J931" s="737"/>
      <c r="K931" s="737"/>
      <c r="L931" s="740"/>
      <c r="M931" s="740"/>
      <c r="N931" s="737"/>
      <c r="O931" s="737"/>
      <c r="P931" s="740">
        <v>5</v>
      </c>
      <c r="Q931" s="740">
        <v>25406.9</v>
      </c>
      <c r="R931" s="753"/>
      <c r="S931" s="741">
        <v>5081.38</v>
      </c>
    </row>
    <row r="932" spans="1:19" ht="14.4" customHeight="1" x14ac:dyDescent="0.3">
      <c r="A932" s="736" t="s">
        <v>5245</v>
      </c>
      <c r="B932" s="737" t="s">
        <v>5246</v>
      </c>
      <c r="C932" s="737" t="s">
        <v>566</v>
      </c>
      <c r="D932" s="737" t="s">
        <v>3167</v>
      </c>
      <c r="E932" s="737" t="s">
        <v>5247</v>
      </c>
      <c r="F932" s="737" t="s">
        <v>5448</v>
      </c>
      <c r="G932" s="737" t="s">
        <v>1490</v>
      </c>
      <c r="H932" s="740"/>
      <c r="I932" s="740"/>
      <c r="J932" s="737"/>
      <c r="K932" s="737"/>
      <c r="L932" s="740"/>
      <c r="M932" s="740"/>
      <c r="N932" s="737"/>
      <c r="O932" s="737"/>
      <c r="P932" s="740">
        <v>0.46</v>
      </c>
      <c r="Q932" s="740">
        <v>420.49</v>
      </c>
      <c r="R932" s="753"/>
      <c r="S932" s="741">
        <v>914.10869565217388</v>
      </c>
    </row>
    <row r="933" spans="1:19" ht="14.4" customHeight="1" x14ac:dyDescent="0.3">
      <c r="A933" s="736" t="s">
        <v>5245</v>
      </c>
      <c r="B933" s="737" t="s">
        <v>5246</v>
      </c>
      <c r="C933" s="737" t="s">
        <v>566</v>
      </c>
      <c r="D933" s="737" t="s">
        <v>3167</v>
      </c>
      <c r="E933" s="737" t="s">
        <v>5247</v>
      </c>
      <c r="F933" s="737" t="s">
        <v>5449</v>
      </c>
      <c r="G933" s="737" t="s">
        <v>1490</v>
      </c>
      <c r="H933" s="740"/>
      <c r="I933" s="740"/>
      <c r="J933" s="737"/>
      <c r="K933" s="737"/>
      <c r="L933" s="740"/>
      <c r="M933" s="740"/>
      <c r="N933" s="737"/>
      <c r="O933" s="737"/>
      <c r="P933" s="740">
        <v>1.2</v>
      </c>
      <c r="Q933" s="740">
        <v>2742.32</v>
      </c>
      <c r="R933" s="753"/>
      <c r="S933" s="741">
        <v>2285.2666666666669</v>
      </c>
    </row>
    <row r="934" spans="1:19" ht="14.4" customHeight="1" x14ac:dyDescent="0.3">
      <c r="A934" s="736" t="s">
        <v>5245</v>
      </c>
      <c r="B934" s="737" t="s">
        <v>5246</v>
      </c>
      <c r="C934" s="737" t="s">
        <v>566</v>
      </c>
      <c r="D934" s="737" t="s">
        <v>3167</v>
      </c>
      <c r="E934" s="737" t="s">
        <v>5247</v>
      </c>
      <c r="F934" s="737" t="s">
        <v>5452</v>
      </c>
      <c r="G934" s="737" t="s">
        <v>2211</v>
      </c>
      <c r="H934" s="740"/>
      <c r="I934" s="740"/>
      <c r="J934" s="737"/>
      <c r="K934" s="737"/>
      <c r="L934" s="740"/>
      <c r="M934" s="740"/>
      <c r="N934" s="737"/>
      <c r="O934" s="737"/>
      <c r="P934" s="740">
        <v>1</v>
      </c>
      <c r="Q934" s="740">
        <v>1516.73</v>
      </c>
      <c r="R934" s="753"/>
      <c r="S934" s="741">
        <v>1516.73</v>
      </c>
    </row>
    <row r="935" spans="1:19" ht="14.4" customHeight="1" x14ac:dyDescent="0.3">
      <c r="A935" s="736" t="s">
        <v>5245</v>
      </c>
      <c r="B935" s="737" t="s">
        <v>5246</v>
      </c>
      <c r="C935" s="737" t="s">
        <v>566</v>
      </c>
      <c r="D935" s="737" t="s">
        <v>3167</v>
      </c>
      <c r="E935" s="737" t="s">
        <v>5460</v>
      </c>
      <c r="F935" s="737" t="s">
        <v>5461</v>
      </c>
      <c r="G935" s="737" t="s">
        <v>5462</v>
      </c>
      <c r="H935" s="740"/>
      <c r="I935" s="740"/>
      <c r="J935" s="737"/>
      <c r="K935" s="737"/>
      <c r="L935" s="740">
        <v>2</v>
      </c>
      <c r="M935" s="740">
        <v>1734</v>
      </c>
      <c r="N935" s="737">
        <v>1</v>
      </c>
      <c r="O935" s="737">
        <v>867</v>
      </c>
      <c r="P935" s="740"/>
      <c r="Q935" s="740"/>
      <c r="R935" s="753"/>
      <c r="S935" s="741"/>
    </row>
    <row r="936" spans="1:19" ht="14.4" customHeight="1" x14ac:dyDescent="0.3">
      <c r="A936" s="736" t="s">
        <v>5245</v>
      </c>
      <c r="B936" s="737" t="s">
        <v>5246</v>
      </c>
      <c r="C936" s="737" t="s">
        <v>566</v>
      </c>
      <c r="D936" s="737" t="s">
        <v>3167</v>
      </c>
      <c r="E936" s="737" t="s">
        <v>5460</v>
      </c>
      <c r="F936" s="737" t="s">
        <v>5463</v>
      </c>
      <c r="G936" s="737" t="s">
        <v>5464</v>
      </c>
      <c r="H936" s="740">
        <v>8</v>
      </c>
      <c r="I936" s="740">
        <v>6936</v>
      </c>
      <c r="J936" s="737">
        <v>1.6</v>
      </c>
      <c r="K936" s="737">
        <v>867</v>
      </c>
      <c r="L936" s="740">
        <v>5</v>
      </c>
      <c r="M936" s="740">
        <v>4335</v>
      </c>
      <c r="N936" s="737">
        <v>1</v>
      </c>
      <c r="O936" s="737">
        <v>867</v>
      </c>
      <c r="P936" s="740">
        <v>6</v>
      </c>
      <c r="Q936" s="740">
        <v>5202</v>
      </c>
      <c r="R936" s="753">
        <v>1.2</v>
      </c>
      <c r="S936" s="741">
        <v>867</v>
      </c>
    </row>
    <row r="937" spans="1:19" ht="14.4" customHeight="1" x14ac:dyDescent="0.3">
      <c r="A937" s="736" t="s">
        <v>5245</v>
      </c>
      <c r="B937" s="737" t="s">
        <v>5246</v>
      </c>
      <c r="C937" s="737" t="s">
        <v>566</v>
      </c>
      <c r="D937" s="737" t="s">
        <v>3167</v>
      </c>
      <c r="E937" s="737" t="s">
        <v>5460</v>
      </c>
      <c r="F937" s="737" t="s">
        <v>5465</v>
      </c>
      <c r="G937" s="737" t="s">
        <v>5466</v>
      </c>
      <c r="H937" s="740">
        <v>2</v>
      </c>
      <c r="I937" s="740">
        <v>1928</v>
      </c>
      <c r="J937" s="737"/>
      <c r="K937" s="737">
        <v>964</v>
      </c>
      <c r="L937" s="740"/>
      <c r="M937" s="740"/>
      <c r="N937" s="737"/>
      <c r="O937" s="737"/>
      <c r="P937" s="740"/>
      <c r="Q937" s="740"/>
      <c r="R937" s="753"/>
      <c r="S937" s="741"/>
    </row>
    <row r="938" spans="1:19" ht="14.4" customHeight="1" x14ac:dyDescent="0.3">
      <c r="A938" s="736" t="s">
        <v>5245</v>
      </c>
      <c r="B938" s="737" t="s">
        <v>5246</v>
      </c>
      <c r="C938" s="737" t="s">
        <v>566</v>
      </c>
      <c r="D938" s="737" t="s">
        <v>3167</v>
      </c>
      <c r="E938" s="737" t="s">
        <v>5460</v>
      </c>
      <c r="F938" s="737" t="s">
        <v>5467</v>
      </c>
      <c r="G938" s="737" t="s">
        <v>5468</v>
      </c>
      <c r="H938" s="740"/>
      <c r="I938" s="740"/>
      <c r="J938" s="737"/>
      <c r="K938" s="737"/>
      <c r="L938" s="740">
        <v>1</v>
      </c>
      <c r="M938" s="740">
        <v>2143.6999999999998</v>
      </c>
      <c r="N938" s="737">
        <v>1</v>
      </c>
      <c r="O938" s="737">
        <v>2143.6999999999998</v>
      </c>
      <c r="P938" s="740"/>
      <c r="Q938" s="740"/>
      <c r="R938" s="753"/>
      <c r="S938" s="741"/>
    </row>
    <row r="939" spans="1:19" ht="14.4" customHeight="1" x14ac:dyDescent="0.3">
      <c r="A939" s="736" t="s">
        <v>5245</v>
      </c>
      <c r="B939" s="737" t="s">
        <v>5246</v>
      </c>
      <c r="C939" s="737" t="s">
        <v>566</v>
      </c>
      <c r="D939" s="737" t="s">
        <v>3167</v>
      </c>
      <c r="E939" s="737" t="s">
        <v>5469</v>
      </c>
      <c r="F939" s="737" t="s">
        <v>5470</v>
      </c>
      <c r="G939" s="737" t="s">
        <v>5471</v>
      </c>
      <c r="H939" s="740">
        <v>1</v>
      </c>
      <c r="I939" s="740">
        <v>280</v>
      </c>
      <c r="J939" s="737">
        <v>0.18729096989966554</v>
      </c>
      <c r="K939" s="737">
        <v>280</v>
      </c>
      <c r="L939" s="740">
        <v>5</v>
      </c>
      <c r="M939" s="740">
        <v>1495</v>
      </c>
      <c r="N939" s="737">
        <v>1</v>
      </c>
      <c r="O939" s="737">
        <v>299</v>
      </c>
      <c r="P939" s="740">
        <v>2</v>
      </c>
      <c r="Q939" s="740">
        <v>600</v>
      </c>
      <c r="R939" s="753">
        <v>0.40133779264214048</v>
      </c>
      <c r="S939" s="741">
        <v>300</v>
      </c>
    </row>
    <row r="940" spans="1:19" ht="14.4" customHeight="1" x14ac:dyDescent="0.3">
      <c r="A940" s="736" t="s">
        <v>5245</v>
      </c>
      <c r="B940" s="737" t="s">
        <v>5246</v>
      </c>
      <c r="C940" s="737" t="s">
        <v>566</v>
      </c>
      <c r="D940" s="737" t="s">
        <v>3167</v>
      </c>
      <c r="E940" s="737" t="s">
        <v>5469</v>
      </c>
      <c r="F940" s="737" t="s">
        <v>5472</v>
      </c>
      <c r="G940" s="737" t="s">
        <v>5473</v>
      </c>
      <c r="H940" s="740"/>
      <c r="I940" s="740"/>
      <c r="J940" s="737"/>
      <c r="K940" s="737"/>
      <c r="L940" s="740">
        <v>8</v>
      </c>
      <c r="M940" s="740">
        <v>976</v>
      </c>
      <c r="N940" s="737">
        <v>1</v>
      </c>
      <c r="O940" s="737">
        <v>122</v>
      </c>
      <c r="P940" s="740">
        <v>23</v>
      </c>
      <c r="Q940" s="740">
        <v>2806</v>
      </c>
      <c r="R940" s="753">
        <v>2.875</v>
      </c>
      <c r="S940" s="741">
        <v>122</v>
      </c>
    </row>
    <row r="941" spans="1:19" ht="14.4" customHeight="1" x14ac:dyDescent="0.3">
      <c r="A941" s="736" t="s">
        <v>5245</v>
      </c>
      <c r="B941" s="737" t="s">
        <v>5246</v>
      </c>
      <c r="C941" s="737" t="s">
        <v>566</v>
      </c>
      <c r="D941" s="737" t="s">
        <v>3167</v>
      </c>
      <c r="E941" s="737" t="s">
        <v>5469</v>
      </c>
      <c r="F941" s="737" t="s">
        <v>5474</v>
      </c>
      <c r="G941" s="737" t="s">
        <v>5475</v>
      </c>
      <c r="H941" s="740">
        <v>188</v>
      </c>
      <c r="I941" s="740">
        <v>27072</v>
      </c>
      <c r="J941" s="737">
        <v>1.2361643835616438</v>
      </c>
      <c r="K941" s="737">
        <v>144</v>
      </c>
      <c r="L941" s="740">
        <v>150</v>
      </c>
      <c r="M941" s="740">
        <v>21900</v>
      </c>
      <c r="N941" s="737">
        <v>1</v>
      </c>
      <c r="O941" s="737">
        <v>146</v>
      </c>
      <c r="P941" s="740">
        <v>221</v>
      </c>
      <c r="Q941" s="740">
        <v>32487</v>
      </c>
      <c r="R941" s="753">
        <v>1.4834246575342467</v>
      </c>
      <c r="S941" s="741">
        <v>147</v>
      </c>
    </row>
    <row r="942" spans="1:19" ht="14.4" customHeight="1" x14ac:dyDescent="0.3">
      <c r="A942" s="736" t="s">
        <v>5245</v>
      </c>
      <c r="B942" s="737" t="s">
        <v>5246</v>
      </c>
      <c r="C942" s="737" t="s">
        <v>566</v>
      </c>
      <c r="D942" s="737" t="s">
        <v>3167</v>
      </c>
      <c r="E942" s="737" t="s">
        <v>5469</v>
      </c>
      <c r="F942" s="737" t="s">
        <v>5478</v>
      </c>
      <c r="G942" s="737" t="s">
        <v>5479</v>
      </c>
      <c r="H942" s="740">
        <v>291</v>
      </c>
      <c r="I942" s="740">
        <v>10185</v>
      </c>
      <c r="J942" s="737">
        <v>0.84698544698544698</v>
      </c>
      <c r="K942" s="737">
        <v>35</v>
      </c>
      <c r="L942" s="740">
        <v>325</v>
      </c>
      <c r="M942" s="740">
        <v>12025</v>
      </c>
      <c r="N942" s="737">
        <v>1</v>
      </c>
      <c r="O942" s="737">
        <v>37</v>
      </c>
      <c r="P942" s="740">
        <v>356</v>
      </c>
      <c r="Q942" s="740">
        <v>13172</v>
      </c>
      <c r="R942" s="753">
        <v>1.0953846153846154</v>
      </c>
      <c r="S942" s="741">
        <v>37</v>
      </c>
    </row>
    <row r="943" spans="1:19" ht="14.4" customHeight="1" x14ac:dyDescent="0.3">
      <c r="A943" s="736" t="s">
        <v>5245</v>
      </c>
      <c r="B943" s="737" t="s">
        <v>5246</v>
      </c>
      <c r="C943" s="737" t="s">
        <v>566</v>
      </c>
      <c r="D943" s="737" t="s">
        <v>3167</v>
      </c>
      <c r="E943" s="737" t="s">
        <v>5469</v>
      </c>
      <c r="F943" s="737" t="s">
        <v>5482</v>
      </c>
      <c r="G943" s="737" t="s">
        <v>5483</v>
      </c>
      <c r="H943" s="740">
        <v>232</v>
      </c>
      <c r="I943" s="740">
        <v>38280</v>
      </c>
      <c r="J943" s="737">
        <v>0.91253665164843023</v>
      </c>
      <c r="K943" s="737">
        <v>165</v>
      </c>
      <c r="L943" s="740">
        <v>237</v>
      </c>
      <c r="M943" s="740">
        <v>41949</v>
      </c>
      <c r="N943" s="737">
        <v>1</v>
      </c>
      <c r="O943" s="737">
        <v>177</v>
      </c>
      <c r="P943" s="740">
        <v>236</v>
      </c>
      <c r="Q943" s="740">
        <v>41772</v>
      </c>
      <c r="R943" s="753">
        <v>0.99578059071729963</v>
      </c>
      <c r="S943" s="741">
        <v>177</v>
      </c>
    </row>
    <row r="944" spans="1:19" ht="14.4" customHeight="1" x14ac:dyDescent="0.3">
      <c r="A944" s="736" t="s">
        <v>5245</v>
      </c>
      <c r="B944" s="737" t="s">
        <v>5246</v>
      </c>
      <c r="C944" s="737" t="s">
        <v>566</v>
      </c>
      <c r="D944" s="737" t="s">
        <v>3167</v>
      </c>
      <c r="E944" s="737" t="s">
        <v>5469</v>
      </c>
      <c r="F944" s="737" t="s">
        <v>5484</v>
      </c>
      <c r="G944" s="737" t="s">
        <v>5485</v>
      </c>
      <c r="H944" s="740">
        <v>64</v>
      </c>
      <c r="I944" s="740">
        <v>0</v>
      </c>
      <c r="J944" s="737"/>
      <c r="K944" s="737">
        <v>0</v>
      </c>
      <c r="L944" s="740">
        <v>56</v>
      </c>
      <c r="M944" s="740">
        <v>0</v>
      </c>
      <c r="N944" s="737"/>
      <c r="O944" s="737">
        <v>0</v>
      </c>
      <c r="P944" s="740">
        <v>34</v>
      </c>
      <c r="Q944" s="740">
        <v>0</v>
      </c>
      <c r="R944" s="753"/>
      <c r="S944" s="741">
        <v>0</v>
      </c>
    </row>
    <row r="945" spans="1:19" ht="14.4" customHeight="1" x14ac:dyDescent="0.3">
      <c r="A945" s="736" t="s">
        <v>5245</v>
      </c>
      <c r="B945" s="737" t="s">
        <v>5246</v>
      </c>
      <c r="C945" s="737" t="s">
        <v>566</v>
      </c>
      <c r="D945" s="737" t="s">
        <v>3167</v>
      </c>
      <c r="E945" s="737" t="s">
        <v>5469</v>
      </c>
      <c r="F945" s="737" t="s">
        <v>5486</v>
      </c>
      <c r="G945" s="737" t="s">
        <v>5487</v>
      </c>
      <c r="H945" s="740">
        <v>283</v>
      </c>
      <c r="I945" s="740">
        <v>29998</v>
      </c>
      <c r="J945" s="737">
        <v>1.7044318181818181</v>
      </c>
      <c r="K945" s="737">
        <v>106</v>
      </c>
      <c r="L945" s="740">
        <v>160</v>
      </c>
      <c r="M945" s="740">
        <v>17600</v>
      </c>
      <c r="N945" s="737">
        <v>1</v>
      </c>
      <c r="O945" s="737">
        <v>110</v>
      </c>
      <c r="P945" s="740">
        <v>196</v>
      </c>
      <c r="Q945" s="740">
        <v>47628</v>
      </c>
      <c r="R945" s="753">
        <v>2.7061363636363636</v>
      </c>
      <c r="S945" s="741">
        <v>243</v>
      </c>
    </row>
    <row r="946" spans="1:19" ht="14.4" customHeight="1" x14ac:dyDescent="0.3">
      <c r="A946" s="736" t="s">
        <v>5245</v>
      </c>
      <c r="B946" s="737" t="s">
        <v>5246</v>
      </c>
      <c r="C946" s="737" t="s">
        <v>566</v>
      </c>
      <c r="D946" s="737" t="s">
        <v>3167</v>
      </c>
      <c r="E946" s="737" t="s">
        <v>5469</v>
      </c>
      <c r="F946" s="737" t="s">
        <v>5488</v>
      </c>
      <c r="G946" s="737" t="s">
        <v>5489</v>
      </c>
      <c r="H946" s="740"/>
      <c r="I946" s="740"/>
      <c r="J946" s="737"/>
      <c r="K946" s="737"/>
      <c r="L946" s="740">
        <v>206</v>
      </c>
      <c r="M946" s="740">
        <v>6866.65</v>
      </c>
      <c r="N946" s="737">
        <v>1</v>
      </c>
      <c r="O946" s="737">
        <v>33.333252427184462</v>
      </c>
      <c r="P946" s="740">
        <v>258</v>
      </c>
      <c r="Q946" s="740">
        <v>8599.98</v>
      </c>
      <c r="R946" s="753">
        <v>1.2524273117167759</v>
      </c>
      <c r="S946" s="741">
        <v>33.333255813953485</v>
      </c>
    </row>
    <row r="947" spans="1:19" ht="14.4" customHeight="1" x14ac:dyDescent="0.3">
      <c r="A947" s="736" t="s">
        <v>5245</v>
      </c>
      <c r="B947" s="737" t="s">
        <v>5246</v>
      </c>
      <c r="C947" s="737" t="s">
        <v>566</v>
      </c>
      <c r="D947" s="737" t="s">
        <v>3167</v>
      </c>
      <c r="E947" s="737" t="s">
        <v>5469</v>
      </c>
      <c r="F947" s="737" t="s">
        <v>5490</v>
      </c>
      <c r="G947" s="737" t="s">
        <v>5491</v>
      </c>
      <c r="H947" s="740">
        <v>431</v>
      </c>
      <c r="I947" s="740">
        <v>15516</v>
      </c>
      <c r="J947" s="737">
        <v>0.93189189189189192</v>
      </c>
      <c r="K947" s="737">
        <v>36</v>
      </c>
      <c r="L947" s="740">
        <v>450</v>
      </c>
      <c r="M947" s="740">
        <v>16650</v>
      </c>
      <c r="N947" s="737">
        <v>1</v>
      </c>
      <c r="O947" s="737">
        <v>37</v>
      </c>
      <c r="P947" s="740">
        <v>460</v>
      </c>
      <c r="Q947" s="740">
        <v>17020</v>
      </c>
      <c r="R947" s="753">
        <v>1.0222222222222221</v>
      </c>
      <c r="S947" s="741">
        <v>37</v>
      </c>
    </row>
    <row r="948" spans="1:19" ht="14.4" customHeight="1" x14ac:dyDescent="0.3">
      <c r="A948" s="736" t="s">
        <v>5245</v>
      </c>
      <c r="B948" s="737" t="s">
        <v>5246</v>
      </c>
      <c r="C948" s="737" t="s">
        <v>566</v>
      </c>
      <c r="D948" s="737" t="s">
        <v>3167</v>
      </c>
      <c r="E948" s="737" t="s">
        <v>5469</v>
      </c>
      <c r="F948" s="737" t="s">
        <v>5492</v>
      </c>
      <c r="G948" s="737" t="s">
        <v>5493</v>
      </c>
      <c r="H948" s="740"/>
      <c r="I948" s="740"/>
      <c r="J948" s="737"/>
      <c r="K948" s="737"/>
      <c r="L948" s="740"/>
      <c r="M948" s="740"/>
      <c r="N948" s="737"/>
      <c r="O948" s="737"/>
      <c r="P948" s="740">
        <v>2</v>
      </c>
      <c r="Q948" s="740">
        <v>172</v>
      </c>
      <c r="R948" s="753"/>
      <c r="S948" s="741">
        <v>86</v>
      </c>
    </row>
    <row r="949" spans="1:19" ht="14.4" customHeight="1" x14ac:dyDescent="0.3">
      <c r="A949" s="736" t="s">
        <v>5245</v>
      </c>
      <c r="B949" s="737" t="s">
        <v>5246</v>
      </c>
      <c r="C949" s="737" t="s">
        <v>566</v>
      </c>
      <c r="D949" s="737" t="s">
        <v>3167</v>
      </c>
      <c r="E949" s="737" t="s">
        <v>5469</v>
      </c>
      <c r="F949" s="737" t="s">
        <v>5494</v>
      </c>
      <c r="G949" s="737" t="s">
        <v>5495</v>
      </c>
      <c r="H949" s="740">
        <v>72</v>
      </c>
      <c r="I949" s="740">
        <v>2232</v>
      </c>
      <c r="J949" s="737">
        <v>0.70454545454545459</v>
      </c>
      <c r="K949" s="737">
        <v>31</v>
      </c>
      <c r="L949" s="740">
        <v>99</v>
      </c>
      <c r="M949" s="740">
        <v>3168</v>
      </c>
      <c r="N949" s="737">
        <v>1</v>
      </c>
      <c r="O949" s="737">
        <v>32</v>
      </c>
      <c r="P949" s="740">
        <v>75</v>
      </c>
      <c r="Q949" s="740">
        <v>2400</v>
      </c>
      <c r="R949" s="753">
        <v>0.75757575757575757</v>
      </c>
      <c r="S949" s="741">
        <v>32</v>
      </c>
    </row>
    <row r="950" spans="1:19" ht="14.4" customHeight="1" x14ac:dyDescent="0.3">
      <c r="A950" s="736" t="s">
        <v>5245</v>
      </c>
      <c r="B950" s="737" t="s">
        <v>5246</v>
      </c>
      <c r="C950" s="737" t="s">
        <v>566</v>
      </c>
      <c r="D950" s="737" t="s">
        <v>3167</v>
      </c>
      <c r="E950" s="737" t="s">
        <v>5469</v>
      </c>
      <c r="F950" s="737" t="s">
        <v>5498</v>
      </c>
      <c r="G950" s="737" t="s">
        <v>5499</v>
      </c>
      <c r="H950" s="740">
        <v>13</v>
      </c>
      <c r="I950" s="740">
        <v>1677</v>
      </c>
      <c r="J950" s="737">
        <v>1.2801526717557252</v>
      </c>
      <c r="K950" s="737">
        <v>129</v>
      </c>
      <c r="L950" s="740">
        <v>10</v>
      </c>
      <c r="M950" s="740">
        <v>1310</v>
      </c>
      <c r="N950" s="737">
        <v>1</v>
      </c>
      <c r="O950" s="737">
        <v>131</v>
      </c>
      <c r="P950" s="740">
        <v>7</v>
      </c>
      <c r="Q950" s="740">
        <v>924</v>
      </c>
      <c r="R950" s="753">
        <v>0.70534351145038165</v>
      </c>
      <c r="S950" s="741">
        <v>132</v>
      </c>
    </row>
    <row r="951" spans="1:19" ht="14.4" customHeight="1" x14ac:dyDescent="0.3">
      <c r="A951" s="736" t="s">
        <v>5245</v>
      </c>
      <c r="B951" s="737" t="s">
        <v>5246</v>
      </c>
      <c r="C951" s="737" t="s">
        <v>566</v>
      </c>
      <c r="D951" s="737" t="s">
        <v>3167</v>
      </c>
      <c r="E951" s="737" t="s">
        <v>5469</v>
      </c>
      <c r="F951" s="737" t="s">
        <v>5501</v>
      </c>
      <c r="G951" s="737" t="s">
        <v>5502</v>
      </c>
      <c r="H951" s="740">
        <v>62</v>
      </c>
      <c r="I951" s="740">
        <v>20522</v>
      </c>
      <c r="J951" s="737">
        <v>3.4101030242605517</v>
      </c>
      <c r="K951" s="737">
        <v>331</v>
      </c>
      <c r="L951" s="740">
        <v>17</v>
      </c>
      <c r="M951" s="740">
        <v>6018</v>
      </c>
      <c r="N951" s="737">
        <v>1</v>
      </c>
      <c r="O951" s="737">
        <v>354</v>
      </c>
      <c r="P951" s="740">
        <v>2</v>
      </c>
      <c r="Q951" s="740">
        <v>710</v>
      </c>
      <c r="R951" s="753">
        <v>0.11797939514788966</v>
      </c>
      <c r="S951" s="741">
        <v>355</v>
      </c>
    </row>
    <row r="952" spans="1:19" ht="14.4" customHeight="1" x14ac:dyDescent="0.3">
      <c r="A952" s="736" t="s">
        <v>5245</v>
      </c>
      <c r="B952" s="737" t="s">
        <v>5246</v>
      </c>
      <c r="C952" s="737" t="s">
        <v>566</v>
      </c>
      <c r="D952" s="737" t="s">
        <v>3167</v>
      </c>
      <c r="E952" s="737" t="s">
        <v>5469</v>
      </c>
      <c r="F952" s="737" t="s">
        <v>5503</v>
      </c>
      <c r="G952" s="737" t="s">
        <v>5504</v>
      </c>
      <c r="H952" s="740">
        <v>11</v>
      </c>
      <c r="I952" s="740">
        <v>627</v>
      </c>
      <c r="J952" s="737">
        <v>1.1807909604519775</v>
      </c>
      <c r="K952" s="737">
        <v>57</v>
      </c>
      <c r="L952" s="740">
        <v>9</v>
      </c>
      <c r="M952" s="740">
        <v>531</v>
      </c>
      <c r="N952" s="737">
        <v>1</v>
      </c>
      <c r="O952" s="737">
        <v>59</v>
      </c>
      <c r="P952" s="740">
        <v>5</v>
      </c>
      <c r="Q952" s="740">
        <v>295</v>
      </c>
      <c r="R952" s="753">
        <v>0.55555555555555558</v>
      </c>
      <c r="S952" s="741">
        <v>59</v>
      </c>
    </row>
    <row r="953" spans="1:19" ht="14.4" customHeight="1" x14ac:dyDescent="0.3">
      <c r="A953" s="736" t="s">
        <v>5245</v>
      </c>
      <c r="B953" s="737" t="s">
        <v>5246</v>
      </c>
      <c r="C953" s="737" t="s">
        <v>566</v>
      </c>
      <c r="D953" s="737" t="s">
        <v>3167</v>
      </c>
      <c r="E953" s="737" t="s">
        <v>5469</v>
      </c>
      <c r="F953" s="737" t="s">
        <v>5505</v>
      </c>
      <c r="G953" s="737" t="s">
        <v>5506</v>
      </c>
      <c r="H953" s="740">
        <v>11</v>
      </c>
      <c r="I953" s="740">
        <v>7183</v>
      </c>
      <c r="J953" s="737">
        <v>0.68311935330480267</v>
      </c>
      <c r="K953" s="737">
        <v>653</v>
      </c>
      <c r="L953" s="740">
        <v>15</v>
      </c>
      <c r="M953" s="740">
        <v>10515</v>
      </c>
      <c r="N953" s="737">
        <v>1</v>
      </c>
      <c r="O953" s="737">
        <v>701</v>
      </c>
      <c r="P953" s="740">
        <v>20</v>
      </c>
      <c r="Q953" s="740">
        <v>14020</v>
      </c>
      <c r="R953" s="753">
        <v>1.3333333333333333</v>
      </c>
      <c r="S953" s="741">
        <v>701</v>
      </c>
    </row>
    <row r="954" spans="1:19" ht="14.4" customHeight="1" x14ac:dyDescent="0.3">
      <c r="A954" s="736" t="s">
        <v>5245</v>
      </c>
      <c r="B954" s="737" t="s">
        <v>5246</v>
      </c>
      <c r="C954" s="737" t="s">
        <v>566</v>
      </c>
      <c r="D954" s="737" t="s">
        <v>3167</v>
      </c>
      <c r="E954" s="737" t="s">
        <v>5469</v>
      </c>
      <c r="F954" s="737" t="s">
        <v>5509</v>
      </c>
      <c r="G954" s="737" t="s">
        <v>5510</v>
      </c>
      <c r="H954" s="740"/>
      <c r="I954" s="740"/>
      <c r="J954" s="737"/>
      <c r="K954" s="737"/>
      <c r="L954" s="740"/>
      <c r="M954" s="740"/>
      <c r="N954" s="737"/>
      <c r="O954" s="737"/>
      <c r="P954" s="740">
        <v>1</v>
      </c>
      <c r="Q954" s="740">
        <v>116</v>
      </c>
      <c r="R954" s="753"/>
      <c r="S954" s="741">
        <v>116</v>
      </c>
    </row>
    <row r="955" spans="1:19" ht="14.4" customHeight="1" x14ac:dyDescent="0.3">
      <c r="A955" s="736" t="s">
        <v>5245</v>
      </c>
      <c r="B955" s="737" t="s">
        <v>5246</v>
      </c>
      <c r="C955" s="737" t="s">
        <v>566</v>
      </c>
      <c r="D955" s="737" t="s">
        <v>3168</v>
      </c>
      <c r="E955" s="737" t="s">
        <v>5455</v>
      </c>
      <c r="F955" s="737" t="s">
        <v>5456</v>
      </c>
      <c r="G955" s="737" t="s">
        <v>5457</v>
      </c>
      <c r="H955" s="740"/>
      <c r="I955" s="740"/>
      <c r="J955" s="737"/>
      <c r="K955" s="737"/>
      <c r="L955" s="740"/>
      <c r="M955" s="740"/>
      <c r="N955" s="737"/>
      <c r="O955" s="737"/>
      <c r="P955" s="740">
        <v>2</v>
      </c>
      <c r="Q955" s="740">
        <v>4319.1400000000003</v>
      </c>
      <c r="R955" s="753"/>
      <c r="S955" s="741">
        <v>2159.5700000000002</v>
      </c>
    </row>
    <row r="956" spans="1:19" ht="14.4" customHeight="1" x14ac:dyDescent="0.3">
      <c r="A956" s="736" t="s">
        <v>5245</v>
      </c>
      <c r="B956" s="737" t="s">
        <v>5246</v>
      </c>
      <c r="C956" s="737" t="s">
        <v>566</v>
      </c>
      <c r="D956" s="737" t="s">
        <v>3168</v>
      </c>
      <c r="E956" s="737" t="s">
        <v>5469</v>
      </c>
      <c r="F956" s="737" t="s">
        <v>5476</v>
      </c>
      <c r="G956" s="737" t="s">
        <v>5477</v>
      </c>
      <c r="H956" s="740"/>
      <c r="I956" s="740"/>
      <c r="J956" s="737"/>
      <c r="K956" s="737"/>
      <c r="L956" s="740"/>
      <c r="M956" s="740"/>
      <c r="N956" s="737"/>
      <c r="O956" s="737"/>
      <c r="P956" s="740">
        <v>1</v>
      </c>
      <c r="Q956" s="740">
        <v>196</v>
      </c>
      <c r="R956" s="753"/>
      <c r="S956" s="741">
        <v>196</v>
      </c>
    </row>
    <row r="957" spans="1:19" ht="14.4" customHeight="1" x14ac:dyDescent="0.3">
      <c r="A957" s="736" t="s">
        <v>5245</v>
      </c>
      <c r="B957" s="737" t="s">
        <v>5246</v>
      </c>
      <c r="C957" s="737" t="s">
        <v>566</v>
      </c>
      <c r="D957" s="737" t="s">
        <v>3168</v>
      </c>
      <c r="E957" s="737" t="s">
        <v>5469</v>
      </c>
      <c r="F957" s="737" t="s">
        <v>5478</v>
      </c>
      <c r="G957" s="737" t="s">
        <v>5479</v>
      </c>
      <c r="H957" s="740"/>
      <c r="I957" s="740"/>
      <c r="J957" s="737"/>
      <c r="K957" s="737"/>
      <c r="L957" s="740"/>
      <c r="M957" s="740"/>
      <c r="N957" s="737"/>
      <c r="O957" s="737"/>
      <c r="P957" s="740">
        <v>1</v>
      </c>
      <c r="Q957" s="740">
        <v>37</v>
      </c>
      <c r="R957" s="753"/>
      <c r="S957" s="741">
        <v>37</v>
      </c>
    </row>
    <row r="958" spans="1:19" ht="14.4" customHeight="1" x14ac:dyDescent="0.3">
      <c r="A958" s="736" t="s">
        <v>5245</v>
      </c>
      <c r="B958" s="737" t="s">
        <v>5246</v>
      </c>
      <c r="C958" s="737" t="s">
        <v>566</v>
      </c>
      <c r="D958" s="737" t="s">
        <v>5242</v>
      </c>
      <c r="E958" s="737" t="s">
        <v>5469</v>
      </c>
      <c r="F958" s="737" t="s">
        <v>5509</v>
      </c>
      <c r="G958" s="737" t="s">
        <v>5510</v>
      </c>
      <c r="H958" s="740"/>
      <c r="I958" s="740"/>
      <c r="J958" s="737"/>
      <c r="K958" s="737"/>
      <c r="L958" s="740"/>
      <c r="M958" s="740"/>
      <c r="N958" s="737"/>
      <c r="O958" s="737"/>
      <c r="P958" s="740">
        <v>1</v>
      </c>
      <c r="Q958" s="740">
        <v>116</v>
      </c>
      <c r="R958" s="753"/>
      <c r="S958" s="741">
        <v>116</v>
      </c>
    </row>
    <row r="959" spans="1:19" ht="14.4" customHeight="1" x14ac:dyDescent="0.3">
      <c r="A959" s="736" t="s">
        <v>5245</v>
      </c>
      <c r="B959" s="737" t="s">
        <v>5246</v>
      </c>
      <c r="C959" s="737" t="s">
        <v>566</v>
      </c>
      <c r="D959" s="737" t="s">
        <v>3169</v>
      </c>
      <c r="E959" s="737" t="s">
        <v>5455</v>
      </c>
      <c r="F959" s="737" t="s">
        <v>5456</v>
      </c>
      <c r="G959" s="737" t="s">
        <v>5457</v>
      </c>
      <c r="H959" s="740"/>
      <c r="I959" s="740"/>
      <c r="J959" s="737"/>
      <c r="K959" s="737"/>
      <c r="L959" s="740"/>
      <c r="M959" s="740"/>
      <c r="N959" s="737"/>
      <c r="O959" s="737"/>
      <c r="P959" s="740">
        <v>2</v>
      </c>
      <c r="Q959" s="740">
        <v>4319.1400000000003</v>
      </c>
      <c r="R959" s="753"/>
      <c r="S959" s="741">
        <v>2159.5700000000002</v>
      </c>
    </row>
    <row r="960" spans="1:19" ht="14.4" customHeight="1" x14ac:dyDescent="0.3">
      <c r="A960" s="736" t="s">
        <v>5245</v>
      </c>
      <c r="B960" s="737" t="s">
        <v>5246</v>
      </c>
      <c r="C960" s="737" t="s">
        <v>566</v>
      </c>
      <c r="D960" s="737" t="s">
        <v>3169</v>
      </c>
      <c r="E960" s="737" t="s">
        <v>5469</v>
      </c>
      <c r="F960" s="737" t="s">
        <v>5476</v>
      </c>
      <c r="G960" s="737" t="s">
        <v>5477</v>
      </c>
      <c r="H960" s="740"/>
      <c r="I960" s="740"/>
      <c r="J960" s="737"/>
      <c r="K960" s="737"/>
      <c r="L960" s="740"/>
      <c r="M960" s="740"/>
      <c r="N960" s="737"/>
      <c r="O960" s="737"/>
      <c r="P960" s="740">
        <v>1</v>
      </c>
      <c r="Q960" s="740">
        <v>196</v>
      </c>
      <c r="R960" s="753"/>
      <c r="S960" s="741">
        <v>196</v>
      </c>
    </row>
    <row r="961" spans="1:19" ht="14.4" customHeight="1" x14ac:dyDescent="0.3">
      <c r="A961" s="736" t="s">
        <v>5245</v>
      </c>
      <c r="B961" s="737" t="s">
        <v>5246</v>
      </c>
      <c r="C961" s="737" t="s">
        <v>566</v>
      </c>
      <c r="D961" s="737" t="s">
        <v>3169</v>
      </c>
      <c r="E961" s="737" t="s">
        <v>5469</v>
      </c>
      <c r="F961" s="737" t="s">
        <v>5478</v>
      </c>
      <c r="G961" s="737" t="s">
        <v>5479</v>
      </c>
      <c r="H961" s="740"/>
      <c r="I961" s="740"/>
      <c r="J961" s="737"/>
      <c r="K961" s="737"/>
      <c r="L961" s="740"/>
      <c r="M961" s="740"/>
      <c r="N961" s="737"/>
      <c r="O961" s="737"/>
      <c r="P961" s="740">
        <v>1</v>
      </c>
      <c r="Q961" s="740">
        <v>37</v>
      </c>
      <c r="R961" s="753"/>
      <c r="S961" s="741">
        <v>37</v>
      </c>
    </row>
    <row r="962" spans="1:19" ht="14.4" customHeight="1" x14ac:dyDescent="0.3">
      <c r="A962" s="736" t="s">
        <v>5245</v>
      </c>
      <c r="B962" s="737" t="s">
        <v>5246</v>
      </c>
      <c r="C962" s="737" t="s">
        <v>566</v>
      </c>
      <c r="D962" s="737" t="s">
        <v>3170</v>
      </c>
      <c r="E962" s="737" t="s">
        <v>5247</v>
      </c>
      <c r="F962" s="737" t="s">
        <v>5248</v>
      </c>
      <c r="G962" s="737" t="s">
        <v>5249</v>
      </c>
      <c r="H962" s="740"/>
      <c r="I962" s="740"/>
      <c r="J962" s="737"/>
      <c r="K962" s="737"/>
      <c r="L962" s="740">
        <v>1.6</v>
      </c>
      <c r="M962" s="740">
        <v>86.56</v>
      </c>
      <c r="N962" s="737">
        <v>1</v>
      </c>
      <c r="O962" s="737">
        <v>54.1</v>
      </c>
      <c r="P962" s="740">
        <v>0.2</v>
      </c>
      <c r="Q962" s="740">
        <v>10.82</v>
      </c>
      <c r="R962" s="753">
        <v>0.125</v>
      </c>
      <c r="S962" s="741">
        <v>54.1</v>
      </c>
    </row>
    <row r="963" spans="1:19" ht="14.4" customHeight="1" x14ac:dyDescent="0.3">
      <c r="A963" s="736" t="s">
        <v>5245</v>
      </c>
      <c r="B963" s="737" t="s">
        <v>5246</v>
      </c>
      <c r="C963" s="737" t="s">
        <v>566</v>
      </c>
      <c r="D963" s="737" t="s">
        <v>3170</v>
      </c>
      <c r="E963" s="737" t="s">
        <v>5247</v>
      </c>
      <c r="F963" s="737" t="s">
        <v>5250</v>
      </c>
      <c r="G963" s="737" t="s">
        <v>5251</v>
      </c>
      <c r="H963" s="740"/>
      <c r="I963" s="740"/>
      <c r="J963" s="737"/>
      <c r="K963" s="737"/>
      <c r="L963" s="740"/>
      <c r="M963" s="740"/>
      <c r="N963" s="737"/>
      <c r="O963" s="737"/>
      <c r="P963" s="740">
        <v>0.8</v>
      </c>
      <c r="Q963" s="740">
        <v>86.62</v>
      </c>
      <c r="R963" s="753"/>
      <c r="S963" s="741">
        <v>108.27500000000001</v>
      </c>
    </row>
    <row r="964" spans="1:19" ht="14.4" customHeight="1" x14ac:dyDescent="0.3">
      <c r="A964" s="736" t="s">
        <v>5245</v>
      </c>
      <c r="B964" s="737" t="s">
        <v>5246</v>
      </c>
      <c r="C964" s="737" t="s">
        <v>566</v>
      </c>
      <c r="D964" s="737" t="s">
        <v>3170</v>
      </c>
      <c r="E964" s="737" t="s">
        <v>5247</v>
      </c>
      <c r="F964" s="737" t="s">
        <v>5257</v>
      </c>
      <c r="G964" s="737" t="s">
        <v>5258</v>
      </c>
      <c r="H964" s="740"/>
      <c r="I964" s="740"/>
      <c r="J964" s="737"/>
      <c r="K964" s="737"/>
      <c r="L964" s="740">
        <v>5.5</v>
      </c>
      <c r="M964" s="740">
        <v>1037.8499999999999</v>
      </c>
      <c r="N964" s="737">
        <v>1</v>
      </c>
      <c r="O964" s="737">
        <v>188.7</v>
      </c>
      <c r="P964" s="740">
        <v>8.6</v>
      </c>
      <c r="Q964" s="740">
        <v>1766.4599999999998</v>
      </c>
      <c r="R964" s="753">
        <v>1.702037866743749</v>
      </c>
      <c r="S964" s="741">
        <v>205.40232558139533</v>
      </c>
    </row>
    <row r="965" spans="1:19" ht="14.4" customHeight="1" x14ac:dyDescent="0.3">
      <c r="A965" s="736" t="s">
        <v>5245</v>
      </c>
      <c r="B965" s="737" t="s">
        <v>5246</v>
      </c>
      <c r="C965" s="737" t="s">
        <v>566</v>
      </c>
      <c r="D965" s="737" t="s">
        <v>3170</v>
      </c>
      <c r="E965" s="737" t="s">
        <v>5247</v>
      </c>
      <c r="F965" s="737" t="s">
        <v>5262</v>
      </c>
      <c r="G965" s="737" t="s">
        <v>2497</v>
      </c>
      <c r="H965" s="740"/>
      <c r="I965" s="740"/>
      <c r="J965" s="737"/>
      <c r="K965" s="737"/>
      <c r="L965" s="740"/>
      <c r="M965" s="740"/>
      <c r="N965" s="737"/>
      <c r="O965" s="737"/>
      <c r="P965" s="740">
        <v>1</v>
      </c>
      <c r="Q965" s="740">
        <v>6621.15</v>
      </c>
      <c r="R965" s="753"/>
      <c r="S965" s="741">
        <v>6621.15</v>
      </c>
    </row>
    <row r="966" spans="1:19" ht="14.4" customHeight="1" x14ac:dyDescent="0.3">
      <c r="A966" s="736" t="s">
        <v>5245</v>
      </c>
      <c r="B966" s="737" t="s">
        <v>5246</v>
      </c>
      <c r="C966" s="737" t="s">
        <v>566</v>
      </c>
      <c r="D966" s="737" t="s">
        <v>3170</v>
      </c>
      <c r="E966" s="737" t="s">
        <v>5247</v>
      </c>
      <c r="F966" s="737" t="s">
        <v>5263</v>
      </c>
      <c r="G966" s="737" t="s">
        <v>1315</v>
      </c>
      <c r="H966" s="740"/>
      <c r="I966" s="740"/>
      <c r="J966" s="737"/>
      <c r="K966" s="737"/>
      <c r="L966" s="740"/>
      <c r="M966" s="740"/>
      <c r="N966" s="737"/>
      <c r="O966" s="737"/>
      <c r="P966" s="740">
        <v>5.18</v>
      </c>
      <c r="Q966" s="740">
        <v>1894.8</v>
      </c>
      <c r="R966" s="753"/>
      <c r="S966" s="741">
        <v>365.79150579150581</v>
      </c>
    </row>
    <row r="967" spans="1:19" ht="14.4" customHeight="1" x14ac:dyDescent="0.3">
      <c r="A967" s="736" t="s">
        <v>5245</v>
      </c>
      <c r="B967" s="737" t="s">
        <v>5246</v>
      </c>
      <c r="C967" s="737" t="s">
        <v>566</v>
      </c>
      <c r="D967" s="737" t="s">
        <v>3170</v>
      </c>
      <c r="E967" s="737" t="s">
        <v>5247</v>
      </c>
      <c r="F967" s="737" t="s">
        <v>5266</v>
      </c>
      <c r="G967" s="737" t="s">
        <v>3074</v>
      </c>
      <c r="H967" s="740"/>
      <c r="I967" s="740"/>
      <c r="J967" s="737"/>
      <c r="K967" s="737"/>
      <c r="L967" s="740">
        <v>6</v>
      </c>
      <c r="M967" s="740">
        <v>171744.6</v>
      </c>
      <c r="N967" s="737">
        <v>1</v>
      </c>
      <c r="O967" s="737">
        <v>28624.100000000002</v>
      </c>
      <c r="P967" s="740">
        <v>2</v>
      </c>
      <c r="Q967" s="740">
        <v>57248.2</v>
      </c>
      <c r="R967" s="753">
        <v>0.33333333333333331</v>
      </c>
      <c r="S967" s="741">
        <v>28624.1</v>
      </c>
    </row>
    <row r="968" spans="1:19" ht="14.4" customHeight="1" x14ac:dyDescent="0.3">
      <c r="A968" s="736" t="s">
        <v>5245</v>
      </c>
      <c r="B968" s="737" t="s">
        <v>5246</v>
      </c>
      <c r="C968" s="737" t="s">
        <v>566</v>
      </c>
      <c r="D968" s="737" t="s">
        <v>3170</v>
      </c>
      <c r="E968" s="737" t="s">
        <v>5247</v>
      </c>
      <c r="F968" s="737" t="s">
        <v>5270</v>
      </c>
      <c r="G968" s="737" t="s">
        <v>3090</v>
      </c>
      <c r="H968" s="740"/>
      <c r="I968" s="740"/>
      <c r="J968" s="737"/>
      <c r="K968" s="737"/>
      <c r="L968" s="740">
        <v>17.100000000000001</v>
      </c>
      <c r="M968" s="740">
        <v>255413.73</v>
      </c>
      <c r="N968" s="737">
        <v>1</v>
      </c>
      <c r="O968" s="737">
        <v>14936.47543859649</v>
      </c>
      <c r="P968" s="740">
        <v>15.56</v>
      </c>
      <c r="Q968" s="740">
        <v>220557.8</v>
      </c>
      <c r="R968" s="753">
        <v>0.86353149456765688</v>
      </c>
      <c r="S968" s="741">
        <v>14174.665809768636</v>
      </c>
    </row>
    <row r="969" spans="1:19" ht="14.4" customHeight="1" x14ac:dyDescent="0.3">
      <c r="A969" s="736" t="s">
        <v>5245</v>
      </c>
      <c r="B969" s="737" t="s">
        <v>5246</v>
      </c>
      <c r="C969" s="737" t="s">
        <v>566</v>
      </c>
      <c r="D969" s="737" t="s">
        <v>3170</v>
      </c>
      <c r="E969" s="737" t="s">
        <v>5247</v>
      </c>
      <c r="F969" s="737" t="s">
        <v>5271</v>
      </c>
      <c r="G969" s="737" t="s">
        <v>5272</v>
      </c>
      <c r="H969" s="740"/>
      <c r="I969" s="740"/>
      <c r="J969" s="737"/>
      <c r="K969" s="737"/>
      <c r="L969" s="740"/>
      <c r="M969" s="740"/>
      <c r="N969" s="737"/>
      <c r="O969" s="737"/>
      <c r="P969" s="740">
        <v>1</v>
      </c>
      <c r="Q969" s="740">
        <v>28544.97</v>
      </c>
      <c r="R969" s="753"/>
      <c r="S969" s="741">
        <v>28544.97</v>
      </c>
    </row>
    <row r="970" spans="1:19" ht="14.4" customHeight="1" x14ac:dyDescent="0.3">
      <c r="A970" s="736" t="s">
        <v>5245</v>
      </c>
      <c r="B970" s="737" t="s">
        <v>5246</v>
      </c>
      <c r="C970" s="737" t="s">
        <v>566</v>
      </c>
      <c r="D970" s="737" t="s">
        <v>3170</v>
      </c>
      <c r="E970" s="737" t="s">
        <v>5247</v>
      </c>
      <c r="F970" s="737" t="s">
        <v>5273</v>
      </c>
      <c r="G970" s="737" t="s">
        <v>5272</v>
      </c>
      <c r="H970" s="740"/>
      <c r="I970" s="740"/>
      <c r="J970" s="737"/>
      <c r="K970" s="737"/>
      <c r="L970" s="740"/>
      <c r="M970" s="740"/>
      <c r="N970" s="737"/>
      <c r="O970" s="737"/>
      <c r="P970" s="740">
        <v>1</v>
      </c>
      <c r="Q970" s="740">
        <v>57847.6</v>
      </c>
      <c r="R970" s="753"/>
      <c r="S970" s="741">
        <v>57847.6</v>
      </c>
    </row>
    <row r="971" spans="1:19" ht="14.4" customHeight="1" x14ac:dyDescent="0.3">
      <c r="A971" s="736" t="s">
        <v>5245</v>
      </c>
      <c r="B971" s="737" t="s">
        <v>5246</v>
      </c>
      <c r="C971" s="737" t="s">
        <v>566</v>
      </c>
      <c r="D971" s="737" t="s">
        <v>3170</v>
      </c>
      <c r="E971" s="737" t="s">
        <v>5247</v>
      </c>
      <c r="F971" s="737" t="s">
        <v>5274</v>
      </c>
      <c r="G971" s="737" t="s">
        <v>5272</v>
      </c>
      <c r="H971" s="740">
        <v>3</v>
      </c>
      <c r="I971" s="740">
        <v>386946.81</v>
      </c>
      <c r="J971" s="737">
        <v>0.33333333333333337</v>
      </c>
      <c r="K971" s="737">
        <v>128982.27</v>
      </c>
      <c r="L971" s="740">
        <v>9</v>
      </c>
      <c r="M971" s="740">
        <v>1160840.43</v>
      </c>
      <c r="N971" s="737">
        <v>1</v>
      </c>
      <c r="O971" s="737">
        <v>128982.26999999999</v>
      </c>
      <c r="P971" s="740">
        <v>2</v>
      </c>
      <c r="Q971" s="740">
        <v>222893.53</v>
      </c>
      <c r="R971" s="753">
        <v>0.19201048157841988</v>
      </c>
      <c r="S971" s="741">
        <v>111446.765</v>
      </c>
    </row>
    <row r="972" spans="1:19" ht="14.4" customHeight="1" x14ac:dyDescent="0.3">
      <c r="A972" s="736" t="s">
        <v>5245</v>
      </c>
      <c r="B972" s="737" t="s">
        <v>5246</v>
      </c>
      <c r="C972" s="737" t="s">
        <v>566</v>
      </c>
      <c r="D972" s="737" t="s">
        <v>3170</v>
      </c>
      <c r="E972" s="737" t="s">
        <v>5247</v>
      </c>
      <c r="F972" s="737" t="s">
        <v>5275</v>
      </c>
      <c r="G972" s="737" t="s">
        <v>5276</v>
      </c>
      <c r="H972" s="740"/>
      <c r="I972" s="740"/>
      <c r="J972" s="737"/>
      <c r="K972" s="737"/>
      <c r="L972" s="740"/>
      <c r="M972" s="740"/>
      <c r="N972" s="737"/>
      <c r="O972" s="737"/>
      <c r="P972" s="740">
        <v>1</v>
      </c>
      <c r="Q972" s="740">
        <v>78826.98</v>
      </c>
      <c r="R972" s="753"/>
      <c r="S972" s="741">
        <v>78826.98</v>
      </c>
    </row>
    <row r="973" spans="1:19" ht="14.4" customHeight="1" x14ac:dyDescent="0.3">
      <c r="A973" s="736" t="s">
        <v>5245</v>
      </c>
      <c r="B973" s="737" t="s">
        <v>5246</v>
      </c>
      <c r="C973" s="737" t="s">
        <v>566</v>
      </c>
      <c r="D973" s="737" t="s">
        <v>3170</v>
      </c>
      <c r="E973" s="737" t="s">
        <v>5247</v>
      </c>
      <c r="F973" s="737" t="s">
        <v>5277</v>
      </c>
      <c r="G973" s="737" t="s">
        <v>5278</v>
      </c>
      <c r="H973" s="740"/>
      <c r="I973" s="740"/>
      <c r="J973" s="737"/>
      <c r="K973" s="737"/>
      <c r="L973" s="740">
        <v>1</v>
      </c>
      <c r="M973" s="740">
        <v>1749.08</v>
      </c>
      <c r="N973" s="737">
        <v>1</v>
      </c>
      <c r="O973" s="737">
        <v>1749.08</v>
      </c>
      <c r="P973" s="740"/>
      <c r="Q973" s="740"/>
      <c r="R973" s="753"/>
      <c r="S973" s="741"/>
    </row>
    <row r="974" spans="1:19" ht="14.4" customHeight="1" x14ac:dyDescent="0.3">
      <c r="A974" s="736" t="s">
        <v>5245</v>
      </c>
      <c r="B974" s="737" t="s">
        <v>5246</v>
      </c>
      <c r="C974" s="737" t="s">
        <v>566</v>
      </c>
      <c r="D974" s="737" t="s">
        <v>3170</v>
      </c>
      <c r="E974" s="737" t="s">
        <v>5247</v>
      </c>
      <c r="F974" s="737" t="s">
        <v>5279</v>
      </c>
      <c r="G974" s="737" t="s">
        <v>5280</v>
      </c>
      <c r="H974" s="740">
        <v>39</v>
      </c>
      <c r="I974" s="740">
        <v>2204443.41</v>
      </c>
      <c r="J974" s="737">
        <v>0.73584905660377364</v>
      </c>
      <c r="K974" s="737">
        <v>56524.19</v>
      </c>
      <c r="L974" s="740">
        <v>53</v>
      </c>
      <c r="M974" s="740">
        <v>2995782.07</v>
      </c>
      <c r="N974" s="737">
        <v>1</v>
      </c>
      <c r="O974" s="737">
        <v>56524.189999999995</v>
      </c>
      <c r="P974" s="740">
        <v>32</v>
      </c>
      <c r="Q974" s="740">
        <v>1779975.13</v>
      </c>
      <c r="R974" s="753">
        <v>0.59416041901873051</v>
      </c>
      <c r="S974" s="741">
        <v>55624.222812499997</v>
      </c>
    </row>
    <row r="975" spans="1:19" ht="14.4" customHeight="1" x14ac:dyDescent="0.3">
      <c r="A975" s="736" t="s">
        <v>5245</v>
      </c>
      <c r="B975" s="737" t="s">
        <v>5246</v>
      </c>
      <c r="C975" s="737" t="s">
        <v>566</v>
      </c>
      <c r="D975" s="737" t="s">
        <v>3170</v>
      </c>
      <c r="E975" s="737" t="s">
        <v>5247</v>
      </c>
      <c r="F975" s="737" t="s">
        <v>5281</v>
      </c>
      <c r="G975" s="737" t="s">
        <v>5282</v>
      </c>
      <c r="H975" s="740"/>
      <c r="I975" s="740"/>
      <c r="J975" s="737"/>
      <c r="K975" s="737"/>
      <c r="L975" s="740">
        <v>4</v>
      </c>
      <c r="M975" s="740">
        <v>33178.28</v>
      </c>
      <c r="N975" s="737">
        <v>1</v>
      </c>
      <c r="O975" s="737">
        <v>8294.57</v>
      </c>
      <c r="P975" s="740">
        <v>6</v>
      </c>
      <c r="Q975" s="740">
        <v>49767.42</v>
      </c>
      <c r="R975" s="753">
        <v>1.5</v>
      </c>
      <c r="S975" s="741">
        <v>8294.57</v>
      </c>
    </row>
    <row r="976" spans="1:19" ht="14.4" customHeight="1" x14ac:dyDescent="0.3">
      <c r="A976" s="736" t="s">
        <v>5245</v>
      </c>
      <c r="B976" s="737" t="s">
        <v>5246</v>
      </c>
      <c r="C976" s="737" t="s">
        <v>566</v>
      </c>
      <c r="D976" s="737" t="s">
        <v>3170</v>
      </c>
      <c r="E976" s="737" t="s">
        <v>5247</v>
      </c>
      <c r="F976" s="737" t="s">
        <v>5283</v>
      </c>
      <c r="G976" s="737" t="s">
        <v>2298</v>
      </c>
      <c r="H976" s="740"/>
      <c r="I976" s="740"/>
      <c r="J976" s="737"/>
      <c r="K976" s="737"/>
      <c r="L976" s="740">
        <v>1</v>
      </c>
      <c r="M976" s="740">
        <v>23453.03</v>
      </c>
      <c r="N976" s="737">
        <v>1</v>
      </c>
      <c r="O976" s="737">
        <v>23453.03</v>
      </c>
      <c r="P976" s="740"/>
      <c r="Q976" s="740"/>
      <c r="R976" s="753"/>
      <c r="S976" s="741"/>
    </row>
    <row r="977" spans="1:19" ht="14.4" customHeight="1" x14ac:dyDescent="0.3">
      <c r="A977" s="736" t="s">
        <v>5245</v>
      </c>
      <c r="B977" s="737" t="s">
        <v>5246</v>
      </c>
      <c r="C977" s="737" t="s">
        <v>566</v>
      </c>
      <c r="D977" s="737" t="s">
        <v>3170</v>
      </c>
      <c r="E977" s="737" t="s">
        <v>5247</v>
      </c>
      <c r="F977" s="737" t="s">
        <v>5286</v>
      </c>
      <c r="G977" s="737" t="s">
        <v>5280</v>
      </c>
      <c r="H977" s="740">
        <v>11</v>
      </c>
      <c r="I977" s="740">
        <v>1865298.38</v>
      </c>
      <c r="J977" s="737">
        <v>0.91666666666666663</v>
      </c>
      <c r="K977" s="737">
        <v>169572.58</v>
      </c>
      <c r="L977" s="740">
        <v>12</v>
      </c>
      <c r="M977" s="740">
        <v>2034870.96</v>
      </c>
      <c r="N977" s="737">
        <v>1</v>
      </c>
      <c r="O977" s="737">
        <v>169572.58</v>
      </c>
      <c r="P977" s="740">
        <v>12</v>
      </c>
      <c r="Q977" s="740">
        <v>2024747.3599999999</v>
      </c>
      <c r="R977" s="753">
        <v>0.99502494251527374</v>
      </c>
      <c r="S977" s="741">
        <v>168728.94666666666</v>
      </c>
    </row>
    <row r="978" spans="1:19" ht="14.4" customHeight="1" x14ac:dyDescent="0.3">
      <c r="A978" s="736" t="s">
        <v>5245</v>
      </c>
      <c r="B978" s="737" t="s">
        <v>5246</v>
      </c>
      <c r="C978" s="737" t="s">
        <v>566</v>
      </c>
      <c r="D978" s="737" t="s">
        <v>3170</v>
      </c>
      <c r="E978" s="737" t="s">
        <v>5247</v>
      </c>
      <c r="F978" s="737" t="s">
        <v>5287</v>
      </c>
      <c r="G978" s="737" t="s">
        <v>2669</v>
      </c>
      <c r="H978" s="740"/>
      <c r="I978" s="740"/>
      <c r="J978" s="737"/>
      <c r="K978" s="737"/>
      <c r="L978" s="740">
        <v>2.9699999999999998</v>
      </c>
      <c r="M978" s="740">
        <v>23093.56</v>
      </c>
      <c r="N978" s="737">
        <v>1</v>
      </c>
      <c r="O978" s="737">
        <v>7775.6094276094291</v>
      </c>
      <c r="P978" s="740"/>
      <c r="Q978" s="740"/>
      <c r="R978" s="753"/>
      <c r="S978" s="741"/>
    </row>
    <row r="979" spans="1:19" ht="14.4" customHeight="1" x14ac:dyDescent="0.3">
      <c r="A979" s="736" t="s">
        <v>5245</v>
      </c>
      <c r="B979" s="737" t="s">
        <v>5246</v>
      </c>
      <c r="C979" s="737" t="s">
        <v>566</v>
      </c>
      <c r="D979" s="737" t="s">
        <v>3170</v>
      </c>
      <c r="E979" s="737" t="s">
        <v>5247</v>
      </c>
      <c r="F979" s="737" t="s">
        <v>5288</v>
      </c>
      <c r="G979" s="737" t="s">
        <v>2669</v>
      </c>
      <c r="H979" s="740"/>
      <c r="I979" s="740"/>
      <c r="J979" s="737"/>
      <c r="K979" s="737"/>
      <c r="L979" s="740">
        <v>2</v>
      </c>
      <c r="M979" s="740">
        <v>62204.86</v>
      </c>
      <c r="N979" s="737">
        <v>1</v>
      </c>
      <c r="O979" s="737">
        <v>31102.43</v>
      </c>
      <c r="P979" s="740"/>
      <c r="Q979" s="740"/>
      <c r="R979" s="753"/>
      <c r="S979" s="741"/>
    </row>
    <row r="980" spans="1:19" ht="14.4" customHeight="1" x14ac:dyDescent="0.3">
      <c r="A980" s="736" t="s">
        <v>5245</v>
      </c>
      <c r="B980" s="737" t="s">
        <v>5246</v>
      </c>
      <c r="C980" s="737" t="s">
        <v>566</v>
      </c>
      <c r="D980" s="737" t="s">
        <v>3170</v>
      </c>
      <c r="E980" s="737" t="s">
        <v>5247</v>
      </c>
      <c r="F980" s="737" t="s">
        <v>5289</v>
      </c>
      <c r="G980" s="737" t="s">
        <v>3094</v>
      </c>
      <c r="H980" s="740"/>
      <c r="I980" s="740"/>
      <c r="J980" s="737"/>
      <c r="K980" s="737"/>
      <c r="L980" s="740">
        <v>33.64</v>
      </c>
      <c r="M980" s="740">
        <v>195246.85</v>
      </c>
      <c r="N980" s="737">
        <v>1</v>
      </c>
      <c r="O980" s="737">
        <v>5804.0086206896549</v>
      </c>
      <c r="P980" s="740">
        <v>28.56</v>
      </c>
      <c r="Q980" s="740">
        <v>142314.47999999998</v>
      </c>
      <c r="R980" s="753">
        <v>0.72889513966550534</v>
      </c>
      <c r="S980" s="741">
        <v>4983</v>
      </c>
    </row>
    <row r="981" spans="1:19" ht="14.4" customHeight="1" x14ac:dyDescent="0.3">
      <c r="A981" s="736" t="s">
        <v>5245</v>
      </c>
      <c r="B981" s="737" t="s">
        <v>5246</v>
      </c>
      <c r="C981" s="737" t="s">
        <v>566</v>
      </c>
      <c r="D981" s="737" t="s">
        <v>3170</v>
      </c>
      <c r="E981" s="737" t="s">
        <v>5247</v>
      </c>
      <c r="F981" s="737" t="s">
        <v>5291</v>
      </c>
      <c r="G981" s="737" t="s">
        <v>5292</v>
      </c>
      <c r="H981" s="740"/>
      <c r="I981" s="740"/>
      <c r="J981" s="737"/>
      <c r="K981" s="737"/>
      <c r="L981" s="740">
        <v>1</v>
      </c>
      <c r="M981" s="740">
        <v>48.74</v>
      </c>
      <c r="N981" s="737">
        <v>1</v>
      </c>
      <c r="O981" s="737">
        <v>48.74</v>
      </c>
      <c r="P981" s="740"/>
      <c r="Q981" s="740"/>
      <c r="R981" s="753"/>
      <c r="S981" s="741"/>
    </row>
    <row r="982" spans="1:19" ht="14.4" customHeight="1" x14ac:dyDescent="0.3">
      <c r="A982" s="736" t="s">
        <v>5245</v>
      </c>
      <c r="B982" s="737" t="s">
        <v>5246</v>
      </c>
      <c r="C982" s="737" t="s">
        <v>566</v>
      </c>
      <c r="D982" s="737" t="s">
        <v>3170</v>
      </c>
      <c r="E982" s="737" t="s">
        <v>5247</v>
      </c>
      <c r="F982" s="737" t="s">
        <v>5293</v>
      </c>
      <c r="G982" s="737" t="s">
        <v>1238</v>
      </c>
      <c r="H982" s="740"/>
      <c r="I982" s="740"/>
      <c r="J982" s="737"/>
      <c r="K982" s="737"/>
      <c r="L982" s="740">
        <v>13.870000000000001</v>
      </c>
      <c r="M982" s="740">
        <v>1467.28</v>
      </c>
      <c r="N982" s="737">
        <v>1</v>
      </c>
      <c r="O982" s="737">
        <v>105.78803172314346</v>
      </c>
      <c r="P982" s="740">
        <v>21.32</v>
      </c>
      <c r="Q982" s="740">
        <v>2932.3</v>
      </c>
      <c r="R982" s="753">
        <v>1.9984597350199009</v>
      </c>
      <c r="S982" s="741">
        <v>137.53752345215761</v>
      </c>
    </row>
    <row r="983" spans="1:19" ht="14.4" customHeight="1" x14ac:dyDescent="0.3">
      <c r="A983" s="736" t="s">
        <v>5245</v>
      </c>
      <c r="B983" s="737" t="s">
        <v>5246</v>
      </c>
      <c r="C983" s="737" t="s">
        <v>566</v>
      </c>
      <c r="D983" s="737" t="s">
        <v>3170</v>
      </c>
      <c r="E983" s="737" t="s">
        <v>5247</v>
      </c>
      <c r="F983" s="737" t="s">
        <v>5294</v>
      </c>
      <c r="G983" s="737" t="s">
        <v>1238</v>
      </c>
      <c r="H983" s="740"/>
      <c r="I983" s="740"/>
      <c r="J983" s="737"/>
      <c r="K983" s="737"/>
      <c r="L983" s="740">
        <v>19.37</v>
      </c>
      <c r="M983" s="740">
        <v>10246.31</v>
      </c>
      <c r="N983" s="737">
        <v>1</v>
      </c>
      <c r="O983" s="737">
        <v>528.9783169850283</v>
      </c>
      <c r="P983" s="740">
        <v>39.07</v>
      </c>
      <c r="Q983" s="740">
        <v>26866.82</v>
      </c>
      <c r="R983" s="753">
        <v>2.6220971256969583</v>
      </c>
      <c r="S983" s="741">
        <v>687.65856155618121</v>
      </c>
    </row>
    <row r="984" spans="1:19" ht="14.4" customHeight="1" x14ac:dyDescent="0.3">
      <c r="A984" s="736" t="s">
        <v>5245</v>
      </c>
      <c r="B984" s="737" t="s">
        <v>5246</v>
      </c>
      <c r="C984" s="737" t="s">
        <v>566</v>
      </c>
      <c r="D984" s="737" t="s">
        <v>3170</v>
      </c>
      <c r="E984" s="737" t="s">
        <v>5247</v>
      </c>
      <c r="F984" s="737" t="s">
        <v>5296</v>
      </c>
      <c r="G984" s="737" t="s">
        <v>2497</v>
      </c>
      <c r="H984" s="740"/>
      <c r="I984" s="740"/>
      <c r="J984" s="737"/>
      <c r="K984" s="737"/>
      <c r="L984" s="740">
        <v>11</v>
      </c>
      <c r="M984" s="740">
        <v>22828.959999999999</v>
      </c>
      <c r="N984" s="737">
        <v>1</v>
      </c>
      <c r="O984" s="737">
        <v>2075.36</v>
      </c>
      <c r="P984" s="740">
        <v>19</v>
      </c>
      <c r="Q984" s="740">
        <v>39431.839999999997</v>
      </c>
      <c r="R984" s="753">
        <v>1.7272727272727273</v>
      </c>
      <c r="S984" s="741">
        <v>2075.3599999999997</v>
      </c>
    </row>
    <row r="985" spans="1:19" ht="14.4" customHeight="1" x14ac:dyDescent="0.3">
      <c r="A985" s="736" t="s">
        <v>5245</v>
      </c>
      <c r="B985" s="737" t="s">
        <v>5246</v>
      </c>
      <c r="C985" s="737" t="s">
        <v>566</v>
      </c>
      <c r="D985" s="737" t="s">
        <v>3170</v>
      </c>
      <c r="E985" s="737" t="s">
        <v>5247</v>
      </c>
      <c r="F985" s="737" t="s">
        <v>5298</v>
      </c>
      <c r="G985" s="737" t="s">
        <v>5299</v>
      </c>
      <c r="H985" s="740"/>
      <c r="I985" s="740"/>
      <c r="J985" s="737"/>
      <c r="K985" s="737"/>
      <c r="L985" s="740">
        <v>2</v>
      </c>
      <c r="M985" s="740">
        <v>284.22000000000003</v>
      </c>
      <c r="N985" s="737">
        <v>1</v>
      </c>
      <c r="O985" s="737">
        <v>142.11000000000001</v>
      </c>
      <c r="P985" s="740"/>
      <c r="Q985" s="740"/>
      <c r="R985" s="753"/>
      <c r="S985" s="741"/>
    </row>
    <row r="986" spans="1:19" ht="14.4" customHeight="1" x14ac:dyDescent="0.3">
      <c r="A986" s="736" t="s">
        <v>5245</v>
      </c>
      <c r="B986" s="737" t="s">
        <v>5246</v>
      </c>
      <c r="C986" s="737" t="s">
        <v>566</v>
      </c>
      <c r="D986" s="737" t="s">
        <v>3170</v>
      </c>
      <c r="E986" s="737" t="s">
        <v>5247</v>
      </c>
      <c r="F986" s="737" t="s">
        <v>5300</v>
      </c>
      <c r="G986" s="737" t="s">
        <v>823</v>
      </c>
      <c r="H986" s="740"/>
      <c r="I986" s="740"/>
      <c r="J986" s="737"/>
      <c r="K986" s="737"/>
      <c r="L986" s="740">
        <v>10.4</v>
      </c>
      <c r="M986" s="740">
        <v>1894.36</v>
      </c>
      <c r="N986" s="737">
        <v>1</v>
      </c>
      <c r="O986" s="737">
        <v>182.14999999999998</v>
      </c>
      <c r="P986" s="740">
        <v>13.8</v>
      </c>
      <c r="Q986" s="740">
        <v>2513.67</v>
      </c>
      <c r="R986" s="753">
        <v>1.3269230769230771</v>
      </c>
      <c r="S986" s="741">
        <v>182.15</v>
      </c>
    </row>
    <row r="987" spans="1:19" ht="14.4" customHeight="1" x14ac:dyDescent="0.3">
      <c r="A987" s="736" t="s">
        <v>5245</v>
      </c>
      <c r="B987" s="737" t="s">
        <v>5246</v>
      </c>
      <c r="C987" s="737" t="s">
        <v>566</v>
      </c>
      <c r="D987" s="737" t="s">
        <v>3170</v>
      </c>
      <c r="E987" s="737" t="s">
        <v>5247</v>
      </c>
      <c r="F987" s="737" t="s">
        <v>5301</v>
      </c>
      <c r="G987" s="737" t="s">
        <v>835</v>
      </c>
      <c r="H987" s="740"/>
      <c r="I987" s="740"/>
      <c r="J987" s="737"/>
      <c r="K987" s="737"/>
      <c r="L987" s="740">
        <v>15.2</v>
      </c>
      <c r="M987" s="740">
        <v>1075.4000000000001</v>
      </c>
      <c r="N987" s="737">
        <v>1</v>
      </c>
      <c r="O987" s="737">
        <v>70.750000000000014</v>
      </c>
      <c r="P987" s="740">
        <v>20.2</v>
      </c>
      <c r="Q987" s="740">
        <v>1429.15</v>
      </c>
      <c r="R987" s="753">
        <v>1.3289473684210527</v>
      </c>
      <c r="S987" s="741">
        <v>70.75</v>
      </c>
    </row>
    <row r="988" spans="1:19" ht="14.4" customHeight="1" x14ac:dyDescent="0.3">
      <c r="A988" s="736" t="s">
        <v>5245</v>
      </c>
      <c r="B988" s="737" t="s">
        <v>5246</v>
      </c>
      <c r="C988" s="737" t="s">
        <v>566</v>
      </c>
      <c r="D988" s="737" t="s">
        <v>3170</v>
      </c>
      <c r="E988" s="737" t="s">
        <v>5247</v>
      </c>
      <c r="F988" s="737" t="s">
        <v>5302</v>
      </c>
      <c r="G988" s="737" t="s">
        <v>3745</v>
      </c>
      <c r="H988" s="740"/>
      <c r="I988" s="740"/>
      <c r="J988" s="737"/>
      <c r="K988" s="737"/>
      <c r="L988" s="740">
        <v>1.54</v>
      </c>
      <c r="M988" s="740">
        <v>749.12</v>
      </c>
      <c r="N988" s="737">
        <v>1</v>
      </c>
      <c r="O988" s="737">
        <v>486.44155844155841</v>
      </c>
      <c r="P988" s="740">
        <v>1.63</v>
      </c>
      <c r="Q988" s="740">
        <v>792.87999999999988</v>
      </c>
      <c r="R988" s="753">
        <v>1.0584152071764201</v>
      </c>
      <c r="S988" s="741">
        <v>486.42944785276069</v>
      </c>
    </row>
    <row r="989" spans="1:19" ht="14.4" customHeight="1" x14ac:dyDescent="0.3">
      <c r="A989" s="736" t="s">
        <v>5245</v>
      </c>
      <c r="B989" s="737" t="s">
        <v>5246</v>
      </c>
      <c r="C989" s="737" t="s">
        <v>566</v>
      </c>
      <c r="D989" s="737" t="s">
        <v>3170</v>
      </c>
      <c r="E989" s="737" t="s">
        <v>5247</v>
      </c>
      <c r="F989" s="737" t="s">
        <v>5303</v>
      </c>
      <c r="G989" s="737" t="s">
        <v>3745</v>
      </c>
      <c r="H989" s="740"/>
      <c r="I989" s="740"/>
      <c r="J989" s="737"/>
      <c r="K989" s="737"/>
      <c r="L989" s="740">
        <v>5</v>
      </c>
      <c r="M989" s="740">
        <v>608.04999999999995</v>
      </c>
      <c r="N989" s="737">
        <v>1</v>
      </c>
      <c r="O989" s="737">
        <v>121.60999999999999</v>
      </c>
      <c r="P989" s="740">
        <v>4.5200000000000005</v>
      </c>
      <c r="Q989" s="740">
        <v>549.66999999999996</v>
      </c>
      <c r="R989" s="753">
        <v>0.90398815886851414</v>
      </c>
      <c r="S989" s="741">
        <v>121.608407079646</v>
      </c>
    </row>
    <row r="990" spans="1:19" ht="14.4" customHeight="1" x14ac:dyDescent="0.3">
      <c r="A990" s="736" t="s">
        <v>5245</v>
      </c>
      <c r="B990" s="737" t="s">
        <v>5246</v>
      </c>
      <c r="C990" s="737" t="s">
        <v>566</v>
      </c>
      <c r="D990" s="737" t="s">
        <v>3170</v>
      </c>
      <c r="E990" s="737" t="s">
        <v>5247</v>
      </c>
      <c r="F990" s="737" t="s">
        <v>5304</v>
      </c>
      <c r="G990" s="737" t="s">
        <v>3745</v>
      </c>
      <c r="H990" s="740"/>
      <c r="I990" s="740"/>
      <c r="J990" s="737"/>
      <c r="K990" s="737"/>
      <c r="L990" s="740">
        <v>5.79</v>
      </c>
      <c r="M990" s="740">
        <v>1408.35</v>
      </c>
      <c r="N990" s="737">
        <v>1</v>
      </c>
      <c r="O990" s="737">
        <v>243.2383419689119</v>
      </c>
      <c r="P990" s="740">
        <v>16.53</v>
      </c>
      <c r="Q990" s="740">
        <v>4020.72</v>
      </c>
      <c r="R990" s="753">
        <v>2.8549153264458411</v>
      </c>
      <c r="S990" s="741">
        <v>243.23774954627947</v>
      </c>
    </row>
    <row r="991" spans="1:19" ht="14.4" customHeight="1" x14ac:dyDescent="0.3">
      <c r="A991" s="736" t="s">
        <v>5245</v>
      </c>
      <c r="B991" s="737" t="s">
        <v>5246</v>
      </c>
      <c r="C991" s="737" t="s">
        <v>566</v>
      </c>
      <c r="D991" s="737" t="s">
        <v>3170</v>
      </c>
      <c r="E991" s="737" t="s">
        <v>5247</v>
      </c>
      <c r="F991" s="737" t="s">
        <v>5306</v>
      </c>
      <c r="G991" s="737" t="s">
        <v>5307</v>
      </c>
      <c r="H991" s="740"/>
      <c r="I991" s="740"/>
      <c r="J991" s="737"/>
      <c r="K991" s="737"/>
      <c r="L991" s="740">
        <v>0.02</v>
      </c>
      <c r="M991" s="740">
        <v>5.12</v>
      </c>
      <c r="N991" s="737">
        <v>1</v>
      </c>
      <c r="O991" s="737">
        <v>256</v>
      </c>
      <c r="P991" s="740"/>
      <c r="Q991" s="740"/>
      <c r="R991" s="753"/>
      <c r="S991" s="741"/>
    </row>
    <row r="992" spans="1:19" ht="14.4" customHeight="1" x14ac:dyDescent="0.3">
      <c r="A992" s="736" t="s">
        <v>5245</v>
      </c>
      <c r="B992" s="737" t="s">
        <v>5246</v>
      </c>
      <c r="C992" s="737" t="s">
        <v>566</v>
      </c>
      <c r="D992" s="737" t="s">
        <v>3170</v>
      </c>
      <c r="E992" s="737" t="s">
        <v>5247</v>
      </c>
      <c r="F992" s="737" t="s">
        <v>5308</v>
      </c>
      <c r="G992" s="737" t="s">
        <v>5309</v>
      </c>
      <c r="H992" s="740">
        <v>0.1</v>
      </c>
      <c r="I992" s="740">
        <v>11.73</v>
      </c>
      <c r="J992" s="737">
        <v>7.6923076923076927E-2</v>
      </c>
      <c r="K992" s="737">
        <v>117.3</v>
      </c>
      <c r="L992" s="740">
        <v>1.3</v>
      </c>
      <c r="M992" s="740">
        <v>152.49</v>
      </c>
      <c r="N992" s="737">
        <v>1</v>
      </c>
      <c r="O992" s="737">
        <v>117.3</v>
      </c>
      <c r="P992" s="740">
        <v>2.2999999999999998</v>
      </c>
      <c r="Q992" s="740">
        <v>269.78999999999996</v>
      </c>
      <c r="R992" s="753">
        <v>1.7692307692307689</v>
      </c>
      <c r="S992" s="741">
        <v>117.3</v>
      </c>
    </row>
    <row r="993" spans="1:19" ht="14.4" customHeight="1" x14ac:dyDescent="0.3">
      <c r="A993" s="736" t="s">
        <v>5245</v>
      </c>
      <c r="B993" s="737" t="s">
        <v>5246</v>
      </c>
      <c r="C993" s="737" t="s">
        <v>566</v>
      </c>
      <c r="D993" s="737" t="s">
        <v>3170</v>
      </c>
      <c r="E993" s="737" t="s">
        <v>5247</v>
      </c>
      <c r="F993" s="737" t="s">
        <v>5310</v>
      </c>
      <c r="G993" s="737" t="s">
        <v>3072</v>
      </c>
      <c r="H993" s="740"/>
      <c r="I993" s="740"/>
      <c r="J993" s="737"/>
      <c r="K993" s="737"/>
      <c r="L993" s="740">
        <v>0.60000000000000009</v>
      </c>
      <c r="M993" s="740">
        <v>53.699999999999996</v>
      </c>
      <c r="N993" s="737">
        <v>1</v>
      </c>
      <c r="O993" s="737">
        <v>89.499999999999986</v>
      </c>
      <c r="P993" s="740">
        <v>2.2000000000000002</v>
      </c>
      <c r="Q993" s="740">
        <v>196.89999999999998</v>
      </c>
      <c r="R993" s="753">
        <v>3.6666666666666665</v>
      </c>
      <c r="S993" s="741">
        <v>89.499999999999986</v>
      </c>
    </row>
    <row r="994" spans="1:19" ht="14.4" customHeight="1" x14ac:dyDescent="0.3">
      <c r="A994" s="736" t="s">
        <v>5245</v>
      </c>
      <c r="B994" s="737" t="s">
        <v>5246</v>
      </c>
      <c r="C994" s="737" t="s">
        <v>566</v>
      </c>
      <c r="D994" s="737" t="s">
        <v>3170</v>
      </c>
      <c r="E994" s="737" t="s">
        <v>5247</v>
      </c>
      <c r="F994" s="737" t="s">
        <v>5312</v>
      </c>
      <c r="G994" s="737" t="s">
        <v>2519</v>
      </c>
      <c r="H994" s="740"/>
      <c r="I994" s="740"/>
      <c r="J994" s="737"/>
      <c r="K994" s="737"/>
      <c r="L994" s="740">
        <v>1.8599999999999999</v>
      </c>
      <c r="M994" s="740">
        <v>9108.16</v>
      </c>
      <c r="N994" s="737">
        <v>1</v>
      </c>
      <c r="O994" s="737">
        <v>4896.8602150537636</v>
      </c>
      <c r="P994" s="740"/>
      <c r="Q994" s="740"/>
      <c r="R994" s="753"/>
      <c r="S994" s="741"/>
    </row>
    <row r="995" spans="1:19" ht="14.4" customHeight="1" x14ac:dyDescent="0.3">
      <c r="A995" s="736" t="s">
        <v>5245</v>
      </c>
      <c r="B995" s="737" t="s">
        <v>5246</v>
      </c>
      <c r="C995" s="737" t="s">
        <v>566</v>
      </c>
      <c r="D995" s="737" t="s">
        <v>3170</v>
      </c>
      <c r="E995" s="737" t="s">
        <v>5247</v>
      </c>
      <c r="F995" s="737" t="s">
        <v>5313</v>
      </c>
      <c r="G995" s="737" t="s">
        <v>2519</v>
      </c>
      <c r="H995" s="740"/>
      <c r="I995" s="740"/>
      <c r="J995" s="737"/>
      <c r="K995" s="737"/>
      <c r="L995" s="740">
        <v>0.2</v>
      </c>
      <c r="M995" s="740">
        <v>4034.16</v>
      </c>
      <c r="N995" s="737">
        <v>1</v>
      </c>
      <c r="O995" s="737">
        <v>20170.8</v>
      </c>
      <c r="P995" s="740"/>
      <c r="Q995" s="740"/>
      <c r="R995" s="753"/>
      <c r="S995" s="741"/>
    </row>
    <row r="996" spans="1:19" ht="14.4" customHeight="1" x14ac:dyDescent="0.3">
      <c r="A996" s="736" t="s">
        <v>5245</v>
      </c>
      <c r="B996" s="737" t="s">
        <v>5246</v>
      </c>
      <c r="C996" s="737" t="s">
        <v>566</v>
      </c>
      <c r="D996" s="737" t="s">
        <v>3170</v>
      </c>
      <c r="E996" s="737" t="s">
        <v>5247</v>
      </c>
      <c r="F996" s="737" t="s">
        <v>5314</v>
      </c>
      <c r="G996" s="737" t="s">
        <v>5315</v>
      </c>
      <c r="H996" s="740"/>
      <c r="I996" s="740"/>
      <c r="J996" s="737"/>
      <c r="K996" s="737"/>
      <c r="L996" s="740"/>
      <c r="M996" s="740"/>
      <c r="N996" s="737"/>
      <c r="O996" s="737"/>
      <c r="P996" s="740">
        <v>0.18</v>
      </c>
      <c r="Q996" s="740">
        <v>36.119999999999997</v>
      </c>
      <c r="R996" s="753"/>
      <c r="S996" s="741">
        <v>200.66666666666666</v>
      </c>
    </row>
    <row r="997" spans="1:19" ht="14.4" customHeight="1" x14ac:dyDescent="0.3">
      <c r="A997" s="736" t="s">
        <v>5245</v>
      </c>
      <c r="B997" s="737" t="s">
        <v>5246</v>
      </c>
      <c r="C997" s="737" t="s">
        <v>566</v>
      </c>
      <c r="D997" s="737" t="s">
        <v>3170</v>
      </c>
      <c r="E997" s="737" t="s">
        <v>5247</v>
      </c>
      <c r="F997" s="737" t="s">
        <v>5316</v>
      </c>
      <c r="G997" s="737" t="s">
        <v>5317</v>
      </c>
      <c r="H997" s="740"/>
      <c r="I997" s="740"/>
      <c r="J997" s="737"/>
      <c r="K997" s="737"/>
      <c r="L997" s="740">
        <v>20.36</v>
      </c>
      <c r="M997" s="740">
        <v>143474.94</v>
      </c>
      <c r="N997" s="737">
        <v>1</v>
      </c>
      <c r="O997" s="737">
        <v>7046.9027504911592</v>
      </c>
      <c r="P997" s="740">
        <v>36.06</v>
      </c>
      <c r="Q997" s="740">
        <v>84845.3</v>
      </c>
      <c r="R997" s="753">
        <v>0.59135971759249384</v>
      </c>
      <c r="S997" s="741">
        <v>2352.8924015529674</v>
      </c>
    </row>
    <row r="998" spans="1:19" ht="14.4" customHeight="1" x14ac:dyDescent="0.3">
      <c r="A998" s="736" t="s">
        <v>5245</v>
      </c>
      <c r="B998" s="737" t="s">
        <v>5246</v>
      </c>
      <c r="C998" s="737" t="s">
        <v>566</v>
      </c>
      <c r="D998" s="737" t="s">
        <v>3170</v>
      </c>
      <c r="E998" s="737" t="s">
        <v>5247</v>
      </c>
      <c r="F998" s="737" t="s">
        <v>5318</v>
      </c>
      <c r="G998" s="737" t="s">
        <v>2912</v>
      </c>
      <c r="H998" s="740"/>
      <c r="I998" s="740"/>
      <c r="J998" s="737"/>
      <c r="K998" s="737"/>
      <c r="L998" s="740">
        <v>5.55</v>
      </c>
      <c r="M998" s="740">
        <v>12790.470000000001</v>
      </c>
      <c r="N998" s="737">
        <v>1</v>
      </c>
      <c r="O998" s="737">
        <v>2304.5891891891893</v>
      </c>
      <c r="P998" s="740"/>
      <c r="Q998" s="740"/>
      <c r="R998" s="753"/>
      <c r="S998" s="741"/>
    </row>
    <row r="999" spans="1:19" ht="14.4" customHeight="1" x14ac:dyDescent="0.3">
      <c r="A999" s="736" t="s">
        <v>5245</v>
      </c>
      <c r="B999" s="737" t="s">
        <v>5246</v>
      </c>
      <c r="C999" s="737" t="s">
        <v>566</v>
      </c>
      <c r="D999" s="737" t="s">
        <v>3170</v>
      </c>
      <c r="E999" s="737" t="s">
        <v>5247</v>
      </c>
      <c r="F999" s="737" t="s">
        <v>5319</v>
      </c>
      <c r="G999" s="737" t="s">
        <v>5320</v>
      </c>
      <c r="H999" s="740"/>
      <c r="I999" s="740"/>
      <c r="J999" s="737"/>
      <c r="K999" s="737"/>
      <c r="L999" s="740"/>
      <c r="M999" s="740"/>
      <c r="N999" s="737"/>
      <c r="O999" s="737"/>
      <c r="P999" s="740">
        <v>0.68</v>
      </c>
      <c r="Q999" s="740">
        <v>338.48</v>
      </c>
      <c r="R999" s="753"/>
      <c r="S999" s="741">
        <v>497.76470588235293</v>
      </c>
    </row>
    <row r="1000" spans="1:19" ht="14.4" customHeight="1" x14ac:dyDescent="0.3">
      <c r="A1000" s="736" t="s">
        <v>5245</v>
      </c>
      <c r="B1000" s="737" t="s">
        <v>5246</v>
      </c>
      <c r="C1000" s="737" t="s">
        <v>566</v>
      </c>
      <c r="D1000" s="737" t="s">
        <v>3170</v>
      </c>
      <c r="E1000" s="737" t="s">
        <v>5247</v>
      </c>
      <c r="F1000" s="737" t="s">
        <v>5321</v>
      </c>
      <c r="G1000" s="737" t="s">
        <v>5320</v>
      </c>
      <c r="H1000" s="740"/>
      <c r="I1000" s="740"/>
      <c r="J1000" s="737"/>
      <c r="K1000" s="737"/>
      <c r="L1000" s="740">
        <v>1.98</v>
      </c>
      <c r="M1000" s="740">
        <v>436.38</v>
      </c>
      <c r="N1000" s="737">
        <v>1</v>
      </c>
      <c r="O1000" s="737">
        <v>220.39393939393941</v>
      </c>
      <c r="P1000" s="740">
        <v>5.5</v>
      </c>
      <c r="Q1000" s="740">
        <v>912.56000000000006</v>
      </c>
      <c r="R1000" s="753">
        <v>2.0912049131490904</v>
      </c>
      <c r="S1000" s="741">
        <v>165.92000000000002</v>
      </c>
    </row>
    <row r="1001" spans="1:19" ht="14.4" customHeight="1" x14ac:dyDescent="0.3">
      <c r="A1001" s="736" t="s">
        <v>5245</v>
      </c>
      <c r="B1001" s="737" t="s">
        <v>5246</v>
      </c>
      <c r="C1001" s="737" t="s">
        <v>566</v>
      </c>
      <c r="D1001" s="737" t="s">
        <v>3170</v>
      </c>
      <c r="E1001" s="737" t="s">
        <v>5247</v>
      </c>
      <c r="F1001" s="737" t="s">
        <v>5322</v>
      </c>
      <c r="G1001" s="737" t="s">
        <v>5323</v>
      </c>
      <c r="H1001" s="740"/>
      <c r="I1001" s="740"/>
      <c r="J1001" s="737"/>
      <c r="K1001" s="737"/>
      <c r="L1001" s="740">
        <v>2</v>
      </c>
      <c r="M1001" s="740">
        <v>12375.82</v>
      </c>
      <c r="N1001" s="737">
        <v>1</v>
      </c>
      <c r="O1001" s="737">
        <v>6187.91</v>
      </c>
      <c r="P1001" s="740"/>
      <c r="Q1001" s="740"/>
      <c r="R1001" s="753"/>
      <c r="S1001" s="741"/>
    </row>
    <row r="1002" spans="1:19" ht="14.4" customHeight="1" x14ac:dyDescent="0.3">
      <c r="A1002" s="736" t="s">
        <v>5245</v>
      </c>
      <c r="B1002" s="737" t="s">
        <v>5246</v>
      </c>
      <c r="C1002" s="737" t="s">
        <v>566</v>
      </c>
      <c r="D1002" s="737" t="s">
        <v>3170</v>
      </c>
      <c r="E1002" s="737" t="s">
        <v>5247</v>
      </c>
      <c r="F1002" s="737" t="s">
        <v>5327</v>
      </c>
      <c r="G1002" s="737" t="s">
        <v>5328</v>
      </c>
      <c r="H1002" s="740"/>
      <c r="I1002" s="740"/>
      <c r="J1002" s="737"/>
      <c r="K1002" s="737"/>
      <c r="L1002" s="740">
        <v>2.56</v>
      </c>
      <c r="M1002" s="740">
        <v>1832.13</v>
      </c>
      <c r="N1002" s="737">
        <v>1</v>
      </c>
      <c r="O1002" s="737">
        <v>715.67578125</v>
      </c>
      <c r="P1002" s="740">
        <v>2.46</v>
      </c>
      <c r="Q1002" s="740">
        <v>1760.57</v>
      </c>
      <c r="R1002" s="753">
        <v>0.96094163623760309</v>
      </c>
      <c r="S1002" s="741">
        <v>715.67886178861784</v>
      </c>
    </row>
    <row r="1003" spans="1:19" ht="14.4" customHeight="1" x14ac:dyDescent="0.3">
      <c r="A1003" s="736" t="s">
        <v>5245</v>
      </c>
      <c r="B1003" s="737" t="s">
        <v>5246</v>
      </c>
      <c r="C1003" s="737" t="s">
        <v>566</v>
      </c>
      <c r="D1003" s="737" t="s">
        <v>3170</v>
      </c>
      <c r="E1003" s="737" t="s">
        <v>5247</v>
      </c>
      <c r="F1003" s="737" t="s">
        <v>5329</v>
      </c>
      <c r="G1003" s="737" t="s">
        <v>5328</v>
      </c>
      <c r="H1003" s="740"/>
      <c r="I1003" s="740"/>
      <c r="J1003" s="737"/>
      <c r="K1003" s="737"/>
      <c r="L1003" s="740">
        <v>5.84</v>
      </c>
      <c r="M1003" s="740">
        <v>8359.06</v>
      </c>
      <c r="N1003" s="737">
        <v>1</v>
      </c>
      <c r="O1003" s="737">
        <v>1431.3458904109589</v>
      </c>
      <c r="P1003" s="740">
        <v>2.19</v>
      </c>
      <c r="Q1003" s="740">
        <v>3134.65</v>
      </c>
      <c r="R1003" s="753">
        <v>0.37500029907669047</v>
      </c>
      <c r="S1003" s="741">
        <v>1431.3470319634705</v>
      </c>
    </row>
    <row r="1004" spans="1:19" ht="14.4" customHeight="1" x14ac:dyDescent="0.3">
      <c r="A1004" s="736" t="s">
        <v>5245</v>
      </c>
      <c r="B1004" s="737" t="s">
        <v>5246</v>
      </c>
      <c r="C1004" s="737" t="s">
        <v>566</v>
      </c>
      <c r="D1004" s="737" t="s">
        <v>3170</v>
      </c>
      <c r="E1004" s="737" t="s">
        <v>5247</v>
      </c>
      <c r="F1004" s="737" t="s">
        <v>5337</v>
      </c>
      <c r="G1004" s="737" t="s">
        <v>5338</v>
      </c>
      <c r="H1004" s="740">
        <v>1.6</v>
      </c>
      <c r="I1004" s="740">
        <v>17956.400000000001</v>
      </c>
      <c r="J1004" s="737"/>
      <c r="K1004" s="737">
        <v>11222.75</v>
      </c>
      <c r="L1004" s="740"/>
      <c r="M1004" s="740"/>
      <c r="N1004" s="737"/>
      <c r="O1004" s="737"/>
      <c r="P1004" s="740"/>
      <c r="Q1004" s="740"/>
      <c r="R1004" s="753"/>
      <c r="S1004" s="741"/>
    </row>
    <row r="1005" spans="1:19" ht="14.4" customHeight="1" x14ac:dyDescent="0.3">
      <c r="A1005" s="736" t="s">
        <v>5245</v>
      </c>
      <c r="B1005" s="737" t="s">
        <v>5246</v>
      </c>
      <c r="C1005" s="737" t="s">
        <v>566</v>
      </c>
      <c r="D1005" s="737" t="s">
        <v>3170</v>
      </c>
      <c r="E1005" s="737" t="s">
        <v>5247</v>
      </c>
      <c r="F1005" s="737" t="s">
        <v>5339</v>
      </c>
      <c r="G1005" s="737" t="s">
        <v>5340</v>
      </c>
      <c r="H1005" s="740"/>
      <c r="I1005" s="740"/>
      <c r="J1005" s="737"/>
      <c r="K1005" s="737"/>
      <c r="L1005" s="740">
        <v>4.49</v>
      </c>
      <c r="M1005" s="740">
        <v>1184.3699999999999</v>
      </c>
      <c r="N1005" s="737">
        <v>1</v>
      </c>
      <c r="O1005" s="737">
        <v>263.77951002227167</v>
      </c>
      <c r="P1005" s="740">
        <v>2.48</v>
      </c>
      <c r="Q1005" s="740">
        <v>654.16999999999996</v>
      </c>
      <c r="R1005" s="753">
        <v>0.55233584099563482</v>
      </c>
      <c r="S1005" s="741">
        <v>263.77822580645159</v>
      </c>
    </row>
    <row r="1006" spans="1:19" ht="14.4" customHeight="1" x14ac:dyDescent="0.3">
      <c r="A1006" s="736" t="s">
        <v>5245</v>
      </c>
      <c r="B1006" s="737" t="s">
        <v>5246</v>
      </c>
      <c r="C1006" s="737" t="s">
        <v>566</v>
      </c>
      <c r="D1006" s="737" t="s">
        <v>3170</v>
      </c>
      <c r="E1006" s="737" t="s">
        <v>5247</v>
      </c>
      <c r="F1006" s="737" t="s">
        <v>5356</v>
      </c>
      <c r="G1006" s="737" t="s">
        <v>5357</v>
      </c>
      <c r="H1006" s="740"/>
      <c r="I1006" s="740"/>
      <c r="J1006" s="737"/>
      <c r="K1006" s="737"/>
      <c r="L1006" s="740">
        <v>6</v>
      </c>
      <c r="M1006" s="740">
        <v>40269.72</v>
      </c>
      <c r="N1006" s="737">
        <v>1</v>
      </c>
      <c r="O1006" s="737">
        <v>6711.62</v>
      </c>
      <c r="P1006" s="740">
        <v>13</v>
      </c>
      <c r="Q1006" s="740">
        <v>87251.06</v>
      </c>
      <c r="R1006" s="753">
        <v>2.1666666666666665</v>
      </c>
      <c r="S1006" s="741">
        <v>6711.62</v>
      </c>
    </row>
    <row r="1007" spans="1:19" ht="14.4" customHeight="1" x14ac:dyDescent="0.3">
      <c r="A1007" s="736" t="s">
        <v>5245</v>
      </c>
      <c r="B1007" s="737" t="s">
        <v>5246</v>
      </c>
      <c r="C1007" s="737" t="s">
        <v>566</v>
      </c>
      <c r="D1007" s="737" t="s">
        <v>3170</v>
      </c>
      <c r="E1007" s="737" t="s">
        <v>5247</v>
      </c>
      <c r="F1007" s="737" t="s">
        <v>5359</v>
      </c>
      <c r="G1007" s="737" t="s">
        <v>5340</v>
      </c>
      <c r="H1007" s="740"/>
      <c r="I1007" s="740"/>
      <c r="J1007" s="737"/>
      <c r="K1007" s="737"/>
      <c r="L1007" s="740">
        <v>3.8600000000000003</v>
      </c>
      <c r="M1007" s="740">
        <v>5090.9799999999996</v>
      </c>
      <c r="N1007" s="737">
        <v>1</v>
      </c>
      <c r="O1007" s="737">
        <v>1318.9067357512952</v>
      </c>
      <c r="P1007" s="740">
        <v>1</v>
      </c>
      <c r="Q1007" s="740">
        <v>1318.91</v>
      </c>
      <c r="R1007" s="753">
        <v>0.25906799869573249</v>
      </c>
      <c r="S1007" s="741">
        <v>1318.91</v>
      </c>
    </row>
    <row r="1008" spans="1:19" ht="14.4" customHeight="1" x14ac:dyDescent="0.3">
      <c r="A1008" s="736" t="s">
        <v>5245</v>
      </c>
      <c r="B1008" s="737" t="s">
        <v>5246</v>
      </c>
      <c r="C1008" s="737" t="s">
        <v>566</v>
      </c>
      <c r="D1008" s="737" t="s">
        <v>3170</v>
      </c>
      <c r="E1008" s="737" t="s">
        <v>5247</v>
      </c>
      <c r="F1008" s="737" t="s">
        <v>5362</v>
      </c>
      <c r="G1008" s="737" t="s">
        <v>2919</v>
      </c>
      <c r="H1008" s="740">
        <v>1</v>
      </c>
      <c r="I1008" s="740">
        <v>8516.2000000000007</v>
      </c>
      <c r="J1008" s="737">
        <v>0.57101630603502329</v>
      </c>
      <c r="K1008" s="737">
        <v>8516.2000000000007</v>
      </c>
      <c r="L1008" s="740">
        <v>2.2000000000000002</v>
      </c>
      <c r="M1008" s="740">
        <v>14914.11</v>
      </c>
      <c r="N1008" s="737">
        <v>1</v>
      </c>
      <c r="O1008" s="737">
        <v>6779.1409090909092</v>
      </c>
      <c r="P1008" s="740">
        <v>5.3999999999999995</v>
      </c>
      <c r="Q1008" s="740">
        <v>36349.83</v>
      </c>
      <c r="R1008" s="753">
        <v>2.4372778529861989</v>
      </c>
      <c r="S1008" s="741">
        <v>6731.4500000000007</v>
      </c>
    </row>
    <row r="1009" spans="1:19" ht="14.4" customHeight="1" x14ac:dyDescent="0.3">
      <c r="A1009" s="736" t="s">
        <v>5245</v>
      </c>
      <c r="B1009" s="737" t="s">
        <v>5246</v>
      </c>
      <c r="C1009" s="737" t="s">
        <v>566</v>
      </c>
      <c r="D1009" s="737" t="s">
        <v>3170</v>
      </c>
      <c r="E1009" s="737" t="s">
        <v>5247</v>
      </c>
      <c r="F1009" s="737" t="s">
        <v>1184</v>
      </c>
      <c r="G1009" s="737" t="s">
        <v>5364</v>
      </c>
      <c r="H1009" s="740">
        <v>4</v>
      </c>
      <c r="I1009" s="740">
        <v>481733</v>
      </c>
      <c r="J1009" s="737"/>
      <c r="K1009" s="737">
        <v>120433.25</v>
      </c>
      <c r="L1009" s="740"/>
      <c r="M1009" s="740"/>
      <c r="N1009" s="737"/>
      <c r="O1009" s="737"/>
      <c r="P1009" s="740"/>
      <c r="Q1009" s="740"/>
      <c r="R1009" s="753"/>
      <c r="S1009" s="741"/>
    </row>
    <row r="1010" spans="1:19" ht="14.4" customHeight="1" x14ac:dyDescent="0.3">
      <c r="A1010" s="736" t="s">
        <v>5245</v>
      </c>
      <c r="B1010" s="737" t="s">
        <v>5246</v>
      </c>
      <c r="C1010" s="737" t="s">
        <v>566</v>
      </c>
      <c r="D1010" s="737" t="s">
        <v>3170</v>
      </c>
      <c r="E1010" s="737" t="s">
        <v>5247</v>
      </c>
      <c r="F1010" s="737" t="s">
        <v>5378</v>
      </c>
      <c r="G1010" s="737" t="s">
        <v>5379</v>
      </c>
      <c r="H1010" s="740"/>
      <c r="I1010" s="740"/>
      <c r="J1010" s="737"/>
      <c r="K1010" s="737"/>
      <c r="L1010" s="740">
        <v>4.0500000000000007</v>
      </c>
      <c r="M1010" s="740">
        <v>4390.5600000000004</v>
      </c>
      <c r="N1010" s="737">
        <v>1</v>
      </c>
      <c r="O1010" s="737">
        <v>1084.0888888888887</v>
      </c>
      <c r="P1010" s="740">
        <v>9.31</v>
      </c>
      <c r="Q1010" s="740">
        <v>10092.880000000001</v>
      </c>
      <c r="R1010" s="753">
        <v>2.2987682664625924</v>
      </c>
      <c r="S1010" s="741">
        <v>1084.0902255639098</v>
      </c>
    </row>
    <row r="1011" spans="1:19" ht="14.4" customHeight="1" x14ac:dyDescent="0.3">
      <c r="A1011" s="736" t="s">
        <v>5245</v>
      </c>
      <c r="B1011" s="737" t="s">
        <v>5246</v>
      </c>
      <c r="C1011" s="737" t="s">
        <v>566</v>
      </c>
      <c r="D1011" s="737" t="s">
        <v>3170</v>
      </c>
      <c r="E1011" s="737" t="s">
        <v>5247</v>
      </c>
      <c r="F1011" s="737" t="s">
        <v>5380</v>
      </c>
      <c r="G1011" s="737" t="s">
        <v>5379</v>
      </c>
      <c r="H1011" s="740"/>
      <c r="I1011" s="740"/>
      <c r="J1011" s="737"/>
      <c r="K1011" s="737"/>
      <c r="L1011" s="740">
        <v>13.379999999999999</v>
      </c>
      <c r="M1011" s="740">
        <v>4835.08</v>
      </c>
      <c r="N1011" s="737">
        <v>1</v>
      </c>
      <c r="O1011" s="737">
        <v>361.36621823617344</v>
      </c>
      <c r="P1011" s="740">
        <v>12.66</v>
      </c>
      <c r="Q1011" s="740">
        <v>4574.92</v>
      </c>
      <c r="R1011" s="753">
        <v>0.9461932377540806</v>
      </c>
      <c r="S1011" s="741">
        <v>361.36808846761454</v>
      </c>
    </row>
    <row r="1012" spans="1:19" ht="14.4" customHeight="1" x14ac:dyDescent="0.3">
      <c r="A1012" s="736" t="s">
        <v>5245</v>
      </c>
      <c r="B1012" s="737" t="s">
        <v>5246</v>
      </c>
      <c r="C1012" s="737" t="s">
        <v>566</v>
      </c>
      <c r="D1012" s="737" t="s">
        <v>3170</v>
      </c>
      <c r="E1012" s="737" t="s">
        <v>5247</v>
      </c>
      <c r="F1012" s="737" t="s">
        <v>5381</v>
      </c>
      <c r="G1012" s="737" t="s">
        <v>5379</v>
      </c>
      <c r="H1012" s="740"/>
      <c r="I1012" s="740"/>
      <c r="J1012" s="737"/>
      <c r="K1012" s="737"/>
      <c r="L1012" s="740">
        <v>9.4600000000000009</v>
      </c>
      <c r="M1012" s="740">
        <v>1139.4099999999999</v>
      </c>
      <c r="N1012" s="737">
        <v>1</v>
      </c>
      <c r="O1012" s="737">
        <v>120.44503171247355</v>
      </c>
      <c r="P1012" s="740">
        <v>10.84</v>
      </c>
      <c r="Q1012" s="740">
        <v>1305.6300000000001</v>
      </c>
      <c r="R1012" s="753">
        <v>1.1458825181453562</v>
      </c>
      <c r="S1012" s="741">
        <v>120.44557195571957</v>
      </c>
    </row>
    <row r="1013" spans="1:19" ht="14.4" customHeight="1" x14ac:dyDescent="0.3">
      <c r="A1013" s="736" t="s">
        <v>5245</v>
      </c>
      <c r="B1013" s="737" t="s">
        <v>5246</v>
      </c>
      <c r="C1013" s="737" t="s">
        <v>566</v>
      </c>
      <c r="D1013" s="737" t="s">
        <v>3170</v>
      </c>
      <c r="E1013" s="737" t="s">
        <v>5247</v>
      </c>
      <c r="F1013" s="737" t="s">
        <v>5384</v>
      </c>
      <c r="G1013" s="737" t="s">
        <v>5379</v>
      </c>
      <c r="H1013" s="740"/>
      <c r="I1013" s="740"/>
      <c r="J1013" s="737"/>
      <c r="K1013" s="737"/>
      <c r="L1013" s="740">
        <v>1.9400000000000002</v>
      </c>
      <c r="M1013" s="740">
        <v>2804.1600000000003</v>
      </c>
      <c r="N1013" s="737">
        <v>1</v>
      </c>
      <c r="O1013" s="737">
        <v>1445.4432989690722</v>
      </c>
      <c r="P1013" s="740">
        <v>2.16</v>
      </c>
      <c r="Q1013" s="740">
        <v>3122.1800000000003</v>
      </c>
      <c r="R1013" s="753">
        <v>1.1134100764578341</v>
      </c>
      <c r="S1013" s="741">
        <v>1445.4537037037037</v>
      </c>
    </row>
    <row r="1014" spans="1:19" ht="14.4" customHeight="1" x14ac:dyDescent="0.3">
      <c r="A1014" s="736" t="s">
        <v>5245</v>
      </c>
      <c r="B1014" s="737" t="s">
        <v>5246</v>
      </c>
      <c r="C1014" s="737" t="s">
        <v>566</v>
      </c>
      <c r="D1014" s="737" t="s">
        <v>3170</v>
      </c>
      <c r="E1014" s="737" t="s">
        <v>5247</v>
      </c>
      <c r="F1014" s="737" t="s">
        <v>5388</v>
      </c>
      <c r="G1014" s="737" t="s">
        <v>5317</v>
      </c>
      <c r="H1014" s="740"/>
      <c r="I1014" s="740"/>
      <c r="J1014" s="737"/>
      <c r="K1014" s="737"/>
      <c r="L1014" s="740">
        <v>9.1</v>
      </c>
      <c r="M1014" s="740">
        <v>21375.59</v>
      </c>
      <c r="N1014" s="737">
        <v>1</v>
      </c>
      <c r="O1014" s="737">
        <v>2348.9659340659341</v>
      </c>
      <c r="P1014" s="740">
        <v>12.629999999999999</v>
      </c>
      <c r="Q1014" s="740">
        <v>9905.6299999999992</v>
      </c>
      <c r="R1014" s="753">
        <v>0.4634084953912383</v>
      </c>
      <c r="S1014" s="741">
        <v>784.29374505146473</v>
      </c>
    </row>
    <row r="1015" spans="1:19" ht="14.4" customHeight="1" x14ac:dyDescent="0.3">
      <c r="A1015" s="736" t="s">
        <v>5245</v>
      </c>
      <c r="B1015" s="737" t="s">
        <v>5246</v>
      </c>
      <c r="C1015" s="737" t="s">
        <v>566</v>
      </c>
      <c r="D1015" s="737" t="s">
        <v>3170</v>
      </c>
      <c r="E1015" s="737" t="s">
        <v>5247</v>
      </c>
      <c r="F1015" s="737" t="s">
        <v>5392</v>
      </c>
      <c r="G1015" s="737" t="s">
        <v>2912</v>
      </c>
      <c r="H1015" s="740"/>
      <c r="I1015" s="740"/>
      <c r="J1015" s="737"/>
      <c r="K1015" s="737"/>
      <c r="L1015" s="740">
        <v>2.4699999999999998</v>
      </c>
      <c r="M1015" s="740">
        <v>758.98</v>
      </c>
      <c r="N1015" s="737">
        <v>1</v>
      </c>
      <c r="O1015" s="737">
        <v>307.27935222672068</v>
      </c>
      <c r="P1015" s="740"/>
      <c r="Q1015" s="740"/>
      <c r="R1015" s="753"/>
      <c r="S1015" s="741"/>
    </row>
    <row r="1016" spans="1:19" ht="14.4" customHeight="1" x14ac:dyDescent="0.3">
      <c r="A1016" s="736" t="s">
        <v>5245</v>
      </c>
      <c r="B1016" s="737" t="s">
        <v>5246</v>
      </c>
      <c r="C1016" s="737" t="s">
        <v>566</v>
      </c>
      <c r="D1016" s="737" t="s">
        <v>3170</v>
      </c>
      <c r="E1016" s="737" t="s">
        <v>5247</v>
      </c>
      <c r="F1016" s="737" t="s">
        <v>5393</v>
      </c>
      <c r="G1016" s="737" t="s">
        <v>2912</v>
      </c>
      <c r="H1016" s="740"/>
      <c r="I1016" s="740"/>
      <c r="J1016" s="737"/>
      <c r="K1016" s="737"/>
      <c r="L1016" s="740">
        <v>7.17</v>
      </c>
      <c r="M1016" s="740">
        <v>5507.96</v>
      </c>
      <c r="N1016" s="737">
        <v>1</v>
      </c>
      <c r="O1016" s="737">
        <v>768.1952580195258</v>
      </c>
      <c r="P1016" s="740"/>
      <c r="Q1016" s="740"/>
      <c r="R1016" s="753"/>
      <c r="S1016" s="741"/>
    </row>
    <row r="1017" spans="1:19" ht="14.4" customHeight="1" x14ac:dyDescent="0.3">
      <c r="A1017" s="736" t="s">
        <v>5245</v>
      </c>
      <c r="B1017" s="737" t="s">
        <v>5246</v>
      </c>
      <c r="C1017" s="737" t="s">
        <v>566</v>
      </c>
      <c r="D1017" s="737" t="s">
        <v>3170</v>
      </c>
      <c r="E1017" s="737" t="s">
        <v>5247</v>
      </c>
      <c r="F1017" s="737" t="s">
        <v>5394</v>
      </c>
      <c r="G1017" s="737" t="s">
        <v>5395</v>
      </c>
      <c r="H1017" s="740"/>
      <c r="I1017" s="740"/>
      <c r="J1017" s="737"/>
      <c r="K1017" s="737"/>
      <c r="L1017" s="740">
        <v>1</v>
      </c>
      <c r="M1017" s="740">
        <v>78680.22</v>
      </c>
      <c r="N1017" s="737">
        <v>1</v>
      </c>
      <c r="O1017" s="737">
        <v>78680.22</v>
      </c>
      <c r="P1017" s="740">
        <v>2</v>
      </c>
      <c r="Q1017" s="740">
        <v>159970</v>
      </c>
      <c r="R1017" s="753">
        <v>2.0331666586595718</v>
      </c>
      <c r="S1017" s="741">
        <v>79985</v>
      </c>
    </row>
    <row r="1018" spans="1:19" ht="14.4" customHeight="1" x14ac:dyDescent="0.3">
      <c r="A1018" s="736" t="s">
        <v>5245</v>
      </c>
      <c r="B1018" s="737" t="s">
        <v>5246</v>
      </c>
      <c r="C1018" s="737" t="s">
        <v>566</v>
      </c>
      <c r="D1018" s="737" t="s">
        <v>3170</v>
      </c>
      <c r="E1018" s="737" t="s">
        <v>5247</v>
      </c>
      <c r="F1018" s="737" t="s">
        <v>5396</v>
      </c>
      <c r="G1018" s="737" t="s">
        <v>5397</v>
      </c>
      <c r="H1018" s="740"/>
      <c r="I1018" s="740"/>
      <c r="J1018" s="737"/>
      <c r="K1018" s="737"/>
      <c r="L1018" s="740">
        <v>13.6</v>
      </c>
      <c r="M1018" s="740">
        <v>5605.4</v>
      </c>
      <c r="N1018" s="737">
        <v>1</v>
      </c>
      <c r="O1018" s="737">
        <v>412.16176470588232</v>
      </c>
      <c r="P1018" s="740">
        <v>1.04</v>
      </c>
      <c r="Q1018" s="740">
        <v>380.43</v>
      </c>
      <c r="R1018" s="753">
        <v>6.7868483961893891E-2</v>
      </c>
      <c r="S1018" s="741">
        <v>365.79807692307691</v>
      </c>
    </row>
    <row r="1019" spans="1:19" ht="14.4" customHeight="1" x14ac:dyDescent="0.3">
      <c r="A1019" s="736" t="s">
        <v>5245</v>
      </c>
      <c r="B1019" s="737" t="s">
        <v>5246</v>
      </c>
      <c r="C1019" s="737" t="s">
        <v>566</v>
      </c>
      <c r="D1019" s="737" t="s">
        <v>3170</v>
      </c>
      <c r="E1019" s="737" t="s">
        <v>5247</v>
      </c>
      <c r="F1019" s="737" t="s">
        <v>5398</v>
      </c>
      <c r="G1019" s="737" t="s">
        <v>5397</v>
      </c>
      <c r="H1019" s="740"/>
      <c r="I1019" s="740"/>
      <c r="J1019" s="737"/>
      <c r="K1019" s="737"/>
      <c r="L1019" s="740">
        <v>1.72</v>
      </c>
      <c r="M1019" s="740">
        <v>208.91</v>
      </c>
      <c r="N1019" s="737">
        <v>1</v>
      </c>
      <c r="O1019" s="737">
        <v>121.45930232558139</v>
      </c>
      <c r="P1019" s="740"/>
      <c r="Q1019" s="740"/>
      <c r="R1019" s="753"/>
      <c r="S1019" s="741"/>
    </row>
    <row r="1020" spans="1:19" ht="14.4" customHeight="1" x14ac:dyDescent="0.3">
      <c r="A1020" s="736" t="s">
        <v>5245</v>
      </c>
      <c r="B1020" s="737" t="s">
        <v>5246</v>
      </c>
      <c r="C1020" s="737" t="s">
        <v>566</v>
      </c>
      <c r="D1020" s="737" t="s">
        <v>3170</v>
      </c>
      <c r="E1020" s="737" t="s">
        <v>5247</v>
      </c>
      <c r="F1020" s="737" t="s">
        <v>5399</v>
      </c>
      <c r="G1020" s="737" t="s">
        <v>3090</v>
      </c>
      <c r="H1020" s="740"/>
      <c r="I1020" s="740"/>
      <c r="J1020" s="737"/>
      <c r="K1020" s="737"/>
      <c r="L1020" s="740">
        <v>9</v>
      </c>
      <c r="M1020" s="740">
        <v>403285.94999999995</v>
      </c>
      <c r="N1020" s="737">
        <v>1</v>
      </c>
      <c r="O1020" s="737">
        <v>44809.549999999996</v>
      </c>
      <c r="P1020" s="740">
        <v>17</v>
      </c>
      <c r="Q1020" s="740">
        <v>721291.32</v>
      </c>
      <c r="R1020" s="753">
        <v>1.7885357027687179</v>
      </c>
      <c r="S1020" s="741">
        <v>42428.901176470587</v>
      </c>
    </row>
    <row r="1021" spans="1:19" ht="14.4" customHeight="1" x14ac:dyDescent="0.3">
      <c r="A1021" s="736" t="s">
        <v>5245</v>
      </c>
      <c r="B1021" s="737" t="s">
        <v>5246</v>
      </c>
      <c r="C1021" s="737" t="s">
        <v>566</v>
      </c>
      <c r="D1021" s="737" t="s">
        <v>3170</v>
      </c>
      <c r="E1021" s="737" t="s">
        <v>5247</v>
      </c>
      <c r="F1021" s="737" t="s">
        <v>5403</v>
      </c>
      <c r="G1021" s="737" t="s">
        <v>5317</v>
      </c>
      <c r="H1021" s="740"/>
      <c r="I1021" s="740"/>
      <c r="J1021" s="737"/>
      <c r="K1021" s="737"/>
      <c r="L1021" s="740">
        <v>2.58</v>
      </c>
      <c r="M1021" s="740">
        <v>1818.1000000000001</v>
      </c>
      <c r="N1021" s="737">
        <v>1</v>
      </c>
      <c r="O1021" s="737">
        <v>704.68992248062023</v>
      </c>
      <c r="P1021" s="740">
        <v>5.45</v>
      </c>
      <c r="Q1021" s="740">
        <v>1282.3</v>
      </c>
      <c r="R1021" s="753">
        <v>0.70529673835322582</v>
      </c>
      <c r="S1021" s="741">
        <v>235.28440366972475</v>
      </c>
    </row>
    <row r="1022" spans="1:19" ht="14.4" customHeight="1" x14ac:dyDescent="0.3">
      <c r="A1022" s="736" t="s">
        <v>5245</v>
      </c>
      <c r="B1022" s="737" t="s">
        <v>5246</v>
      </c>
      <c r="C1022" s="737" t="s">
        <v>566</v>
      </c>
      <c r="D1022" s="737" t="s">
        <v>3170</v>
      </c>
      <c r="E1022" s="737" t="s">
        <v>5247</v>
      </c>
      <c r="F1022" s="737" t="s">
        <v>5407</v>
      </c>
      <c r="G1022" s="737" t="s">
        <v>5408</v>
      </c>
      <c r="H1022" s="740"/>
      <c r="I1022" s="740"/>
      <c r="J1022" s="737"/>
      <c r="K1022" s="737"/>
      <c r="L1022" s="740">
        <v>2</v>
      </c>
      <c r="M1022" s="740">
        <v>2637.82</v>
      </c>
      <c r="N1022" s="737">
        <v>1</v>
      </c>
      <c r="O1022" s="737">
        <v>1318.91</v>
      </c>
      <c r="P1022" s="740"/>
      <c r="Q1022" s="740"/>
      <c r="R1022" s="753"/>
      <c r="S1022" s="741"/>
    </row>
    <row r="1023" spans="1:19" ht="14.4" customHeight="1" x14ac:dyDescent="0.3">
      <c r="A1023" s="736" t="s">
        <v>5245</v>
      </c>
      <c r="B1023" s="737" t="s">
        <v>5246</v>
      </c>
      <c r="C1023" s="737" t="s">
        <v>566</v>
      </c>
      <c r="D1023" s="737" t="s">
        <v>3170</v>
      </c>
      <c r="E1023" s="737" t="s">
        <v>5247</v>
      </c>
      <c r="F1023" s="737" t="s">
        <v>5410</v>
      </c>
      <c r="G1023" s="737" t="s">
        <v>5411</v>
      </c>
      <c r="H1023" s="740"/>
      <c r="I1023" s="740"/>
      <c r="J1023" s="737"/>
      <c r="K1023" s="737"/>
      <c r="L1023" s="740"/>
      <c r="M1023" s="740"/>
      <c r="N1023" s="737"/>
      <c r="O1023" s="737"/>
      <c r="P1023" s="740">
        <v>4</v>
      </c>
      <c r="Q1023" s="740">
        <v>1464.04</v>
      </c>
      <c r="R1023" s="753"/>
      <c r="S1023" s="741">
        <v>366.01</v>
      </c>
    </row>
    <row r="1024" spans="1:19" ht="14.4" customHeight="1" x14ac:dyDescent="0.3">
      <c r="A1024" s="736" t="s">
        <v>5245</v>
      </c>
      <c r="B1024" s="737" t="s">
        <v>5246</v>
      </c>
      <c r="C1024" s="737" t="s">
        <v>566</v>
      </c>
      <c r="D1024" s="737" t="s">
        <v>3170</v>
      </c>
      <c r="E1024" s="737" t="s">
        <v>5247</v>
      </c>
      <c r="F1024" s="737" t="s">
        <v>5414</v>
      </c>
      <c r="G1024" s="737" t="s">
        <v>5411</v>
      </c>
      <c r="H1024" s="740"/>
      <c r="I1024" s="740"/>
      <c r="J1024" s="737"/>
      <c r="K1024" s="737"/>
      <c r="L1024" s="740"/>
      <c r="M1024" s="740"/>
      <c r="N1024" s="737"/>
      <c r="O1024" s="737"/>
      <c r="P1024" s="740">
        <v>3.51</v>
      </c>
      <c r="Q1024" s="740">
        <v>5138.71</v>
      </c>
      <c r="R1024" s="753"/>
      <c r="S1024" s="741">
        <v>1464.0199430199432</v>
      </c>
    </row>
    <row r="1025" spans="1:19" ht="14.4" customHeight="1" x14ac:dyDescent="0.3">
      <c r="A1025" s="736" t="s">
        <v>5245</v>
      </c>
      <c r="B1025" s="737" t="s">
        <v>5246</v>
      </c>
      <c r="C1025" s="737" t="s">
        <v>566</v>
      </c>
      <c r="D1025" s="737" t="s">
        <v>3170</v>
      </c>
      <c r="E1025" s="737" t="s">
        <v>5247</v>
      </c>
      <c r="F1025" s="737" t="s">
        <v>5416</v>
      </c>
      <c r="G1025" s="737" t="s">
        <v>3102</v>
      </c>
      <c r="H1025" s="740"/>
      <c r="I1025" s="740"/>
      <c r="J1025" s="737"/>
      <c r="K1025" s="737"/>
      <c r="L1025" s="740">
        <v>1</v>
      </c>
      <c r="M1025" s="740">
        <v>80955.960000000006</v>
      </c>
      <c r="N1025" s="737">
        <v>1</v>
      </c>
      <c r="O1025" s="737">
        <v>80955.960000000006</v>
      </c>
      <c r="P1025" s="740"/>
      <c r="Q1025" s="740"/>
      <c r="R1025" s="753"/>
      <c r="S1025" s="741"/>
    </row>
    <row r="1026" spans="1:19" ht="14.4" customHeight="1" x14ac:dyDescent="0.3">
      <c r="A1026" s="736" t="s">
        <v>5245</v>
      </c>
      <c r="B1026" s="737" t="s">
        <v>5246</v>
      </c>
      <c r="C1026" s="737" t="s">
        <v>566</v>
      </c>
      <c r="D1026" s="737" t="s">
        <v>3170</v>
      </c>
      <c r="E1026" s="737" t="s">
        <v>5247</v>
      </c>
      <c r="F1026" s="737" t="s">
        <v>5417</v>
      </c>
      <c r="G1026" s="737" t="s">
        <v>5418</v>
      </c>
      <c r="H1026" s="740"/>
      <c r="I1026" s="740"/>
      <c r="J1026" s="737"/>
      <c r="K1026" s="737"/>
      <c r="L1026" s="740">
        <v>0.51</v>
      </c>
      <c r="M1026" s="740">
        <v>274.66000000000003</v>
      </c>
      <c r="N1026" s="737">
        <v>1</v>
      </c>
      <c r="O1026" s="737">
        <v>538.54901960784321</v>
      </c>
      <c r="P1026" s="740">
        <v>3.11</v>
      </c>
      <c r="Q1026" s="740">
        <v>1674.88</v>
      </c>
      <c r="R1026" s="753">
        <v>6.0980120876720303</v>
      </c>
      <c r="S1026" s="741">
        <v>538.54662379421222</v>
      </c>
    </row>
    <row r="1027" spans="1:19" ht="14.4" customHeight="1" x14ac:dyDescent="0.3">
      <c r="A1027" s="736" t="s">
        <v>5245</v>
      </c>
      <c r="B1027" s="737" t="s">
        <v>5246</v>
      </c>
      <c r="C1027" s="737" t="s">
        <v>566</v>
      </c>
      <c r="D1027" s="737" t="s">
        <v>3170</v>
      </c>
      <c r="E1027" s="737" t="s">
        <v>5247</v>
      </c>
      <c r="F1027" s="737" t="s">
        <v>5419</v>
      </c>
      <c r="G1027" s="737" t="s">
        <v>3102</v>
      </c>
      <c r="H1027" s="740"/>
      <c r="I1027" s="740"/>
      <c r="J1027" s="737"/>
      <c r="K1027" s="737"/>
      <c r="L1027" s="740">
        <v>10.51</v>
      </c>
      <c r="M1027" s="740">
        <v>543069.82999999996</v>
      </c>
      <c r="N1027" s="737">
        <v>1</v>
      </c>
      <c r="O1027" s="737">
        <v>51671.725023786865</v>
      </c>
      <c r="P1027" s="740">
        <v>5.09</v>
      </c>
      <c r="Q1027" s="740">
        <v>254888.87</v>
      </c>
      <c r="R1027" s="753">
        <v>0.46934824201152919</v>
      </c>
      <c r="S1027" s="741">
        <v>50076.398821218078</v>
      </c>
    </row>
    <row r="1028" spans="1:19" ht="14.4" customHeight="1" x14ac:dyDescent="0.3">
      <c r="A1028" s="736" t="s">
        <v>5245</v>
      </c>
      <c r="B1028" s="737" t="s">
        <v>5246</v>
      </c>
      <c r="C1028" s="737" t="s">
        <v>566</v>
      </c>
      <c r="D1028" s="737" t="s">
        <v>3170</v>
      </c>
      <c r="E1028" s="737" t="s">
        <v>5247</v>
      </c>
      <c r="F1028" s="737" t="s">
        <v>5421</v>
      </c>
      <c r="G1028" s="737" t="s">
        <v>3556</v>
      </c>
      <c r="H1028" s="740"/>
      <c r="I1028" s="740"/>
      <c r="J1028" s="737"/>
      <c r="K1028" s="737"/>
      <c r="L1028" s="740">
        <v>9.1999999999999993</v>
      </c>
      <c r="M1028" s="740">
        <v>650.44000000000005</v>
      </c>
      <c r="N1028" s="737">
        <v>1</v>
      </c>
      <c r="O1028" s="737">
        <v>70.700000000000017</v>
      </c>
      <c r="P1028" s="740"/>
      <c r="Q1028" s="740"/>
      <c r="R1028" s="753"/>
      <c r="S1028" s="741"/>
    </row>
    <row r="1029" spans="1:19" ht="14.4" customHeight="1" x14ac:dyDescent="0.3">
      <c r="A1029" s="736" t="s">
        <v>5245</v>
      </c>
      <c r="B1029" s="737" t="s">
        <v>5246</v>
      </c>
      <c r="C1029" s="737" t="s">
        <v>566</v>
      </c>
      <c r="D1029" s="737" t="s">
        <v>3170</v>
      </c>
      <c r="E1029" s="737" t="s">
        <v>5247</v>
      </c>
      <c r="F1029" s="737" t="s">
        <v>5422</v>
      </c>
      <c r="G1029" s="737" t="s">
        <v>1322</v>
      </c>
      <c r="H1029" s="740"/>
      <c r="I1029" s="740"/>
      <c r="J1029" s="737"/>
      <c r="K1029" s="737"/>
      <c r="L1029" s="740">
        <v>5</v>
      </c>
      <c r="M1029" s="740">
        <v>742.30000000000007</v>
      </c>
      <c r="N1029" s="737">
        <v>1</v>
      </c>
      <c r="O1029" s="737">
        <v>148.46</v>
      </c>
      <c r="P1029" s="740">
        <v>9</v>
      </c>
      <c r="Q1029" s="740">
        <v>1336.14</v>
      </c>
      <c r="R1029" s="753">
        <v>1.8</v>
      </c>
      <c r="S1029" s="741">
        <v>148.46</v>
      </c>
    </row>
    <row r="1030" spans="1:19" ht="14.4" customHeight="1" x14ac:dyDescent="0.3">
      <c r="A1030" s="736" t="s">
        <v>5245</v>
      </c>
      <c r="B1030" s="737" t="s">
        <v>5246</v>
      </c>
      <c r="C1030" s="737" t="s">
        <v>566</v>
      </c>
      <c r="D1030" s="737" t="s">
        <v>3170</v>
      </c>
      <c r="E1030" s="737" t="s">
        <v>5247</v>
      </c>
      <c r="F1030" s="737" t="s">
        <v>5423</v>
      </c>
      <c r="G1030" s="737" t="s">
        <v>5424</v>
      </c>
      <c r="H1030" s="740"/>
      <c r="I1030" s="740"/>
      <c r="J1030" s="737"/>
      <c r="K1030" s="737"/>
      <c r="L1030" s="740">
        <v>3</v>
      </c>
      <c r="M1030" s="740">
        <v>263917.28000000003</v>
      </c>
      <c r="N1030" s="737">
        <v>1</v>
      </c>
      <c r="O1030" s="737">
        <v>87972.426666666681</v>
      </c>
      <c r="P1030" s="740">
        <v>4</v>
      </c>
      <c r="Q1030" s="740">
        <v>291197.53999999998</v>
      </c>
      <c r="R1030" s="753">
        <v>1.1033667064164951</v>
      </c>
      <c r="S1030" s="741">
        <v>72799.384999999995</v>
      </c>
    </row>
    <row r="1031" spans="1:19" ht="14.4" customHeight="1" x14ac:dyDescent="0.3">
      <c r="A1031" s="736" t="s">
        <v>5245</v>
      </c>
      <c r="B1031" s="737" t="s">
        <v>5246</v>
      </c>
      <c r="C1031" s="737" t="s">
        <v>566</v>
      </c>
      <c r="D1031" s="737" t="s">
        <v>3170</v>
      </c>
      <c r="E1031" s="737" t="s">
        <v>5247</v>
      </c>
      <c r="F1031" s="737" t="s">
        <v>5425</v>
      </c>
      <c r="G1031" s="737" t="s">
        <v>5426</v>
      </c>
      <c r="H1031" s="740"/>
      <c r="I1031" s="740"/>
      <c r="J1031" s="737"/>
      <c r="K1031" s="737"/>
      <c r="L1031" s="740">
        <v>0.2</v>
      </c>
      <c r="M1031" s="740">
        <v>84.89</v>
      </c>
      <c r="N1031" s="737">
        <v>1</v>
      </c>
      <c r="O1031" s="737">
        <v>424.45</v>
      </c>
      <c r="P1031" s="740"/>
      <c r="Q1031" s="740"/>
      <c r="R1031" s="753"/>
      <c r="S1031" s="741"/>
    </row>
    <row r="1032" spans="1:19" ht="14.4" customHeight="1" x14ac:dyDescent="0.3">
      <c r="A1032" s="736" t="s">
        <v>5245</v>
      </c>
      <c r="B1032" s="737" t="s">
        <v>5246</v>
      </c>
      <c r="C1032" s="737" t="s">
        <v>566</v>
      </c>
      <c r="D1032" s="737" t="s">
        <v>3170</v>
      </c>
      <c r="E1032" s="737" t="s">
        <v>5247</v>
      </c>
      <c r="F1032" s="737" t="s">
        <v>5427</v>
      </c>
      <c r="G1032" s="737" t="s">
        <v>3046</v>
      </c>
      <c r="H1032" s="740"/>
      <c r="I1032" s="740"/>
      <c r="J1032" s="737"/>
      <c r="K1032" s="737"/>
      <c r="L1032" s="740">
        <v>6</v>
      </c>
      <c r="M1032" s="740">
        <v>10494.48</v>
      </c>
      <c r="N1032" s="737">
        <v>1</v>
      </c>
      <c r="O1032" s="737">
        <v>1749.08</v>
      </c>
      <c r="P1032" s="740">
        <v>5</v>
      </c>
      <c r="Q1032" s="740">
        <v>8745.4</v>
      </c>
      <c r="R1032" s="753">
        <v>0.83333333333333337</v>
      </c>
      <c r="S1032" s="741">
        <v>1749.08</v>
      </c>
    </row>
    <row r="1033" spans="1:19" ht="14.4" customHeight="1" x14ac:dyDescent="0.3">
      <c r="A1033" s="736" t="s">
        <v>5245</v>
      </c>
      <c r="B1033" s="737" t="s">
        <v>5246</v>
      </c>
      <c r="C1033" s="737" t="s">
        <v>566</v>
      </c>
      <c r="D1033" s="737" t="s">
        <v>3170</v>
      </c>
      <c r="E1033" s="737" t="s">
        <v>5247</v>
      </c>
      <c r="F1033" s="737" t="s">
        <v>5428</v>
      </c>
      <c r="G1033" s="737" t="s">
        <v>2988</v>
      </c>
      <c r="H1033" s="740"/>
      <c r="I1033" s="740"/>
      <c r="J1033" s="737"/>
      <c r="K1033" s="737"/>
      <c r="L1033" s="740">
        <v>1.65</v>
      </c>
      <c r="M1033" s="740">
        <v>466.62</v>
      </c>
      <c r="N1033" s="737">
        <v>1</v>
      </c>
      <c r="O1033" s="737">
        <v>282.8</v>
      </c>
      <c r="P1033" s="740">
        <v>6</v>
      </c>
      <c r="Q1033" s="740">
        <v>1696.96</v>
      </c>
      <c r="R1033" s="753">
        <v>3.6367065277956367</v>
      </c>
      <c r="S1033" s="741">
        <v>282.82666666666665</v>
      </c>
    </row>
    <row r="1034" spans="1:19" ht="14.4" customHeight="1" x14ac:dyDescent="0.3">
      <c r="A1034" s="736" t="s">
        <v>5245</v>
      </c>
      <c r="B1034" s="737" t="s">
        <v>5246</v>
      </c>
      <c r="C1034" s="737" t="s">
        <v>566</v>
      </c>
      <c r="D1034" s="737" t="s">
        <v>3170</v>
      </c>
      <c r="E1034" s="737" t="s">
        <v>5247</v>
      </c>
      <c r="F1034" s="737" t="s">
        <v>5429</v>
      </c>
      <c r="G1034" s="737" t="s">
        <v>5320</v>
      </c>
      <c r="H1034" s="740"/>
      <c r="I1034" s="740"/>
      <c r="J1034" s="737"/>
      <c r="K1034" s="737"/>
      <c r="L1034" s="740">
        <v>0.94</v>
      </c>
      <c r="M1034" s="740">
        <v>600.93000000000006</v>
      </c>
      <c r="N1034" s="737">
        <v>1</v>
      </c>
      <c r="O1034" s="737">
        <v>639.28723404255334</v>
      </c>
      <c r="P1034" s="740"/>
      <c r="Q1034" s="740"/>
      <c r="R1034" s="753"/>
      <c r="S1034" s="741"/>
    </row>
    <row r="1035" spans="1:19" ht="14.4" customHeight="1" x14ac:dyDescent="0.3">
      <c r="A1035" s="736" t="s">
        <v>5245</v>
      </c>
      <c r="B1035" s="737" t="s">
        <v>5246</v>
      </c>
      <c r="C1035" s="737" t="s">
        <v>566</v>
      </c>
      <c r="D1035" s="737" t="s">
        <v>3170</v>
      </c>
      <c r="E1035" s="737" t="s">
        <v>5247</v>
      </c>
      <c r="F1035" s="737" t="s">
        <v>5433</v>
      </c>
      <c r="G1035" s="737" t="s">
        <v>5431</v>
      </c>
      <c r="H1035" s="740"/>
      <c r="I1035" s="740"/>
      <c r="J1035" s="737"/>
      <c r="K1035" s="737"/>
      <c r="L1035" s="740">
        <v>1.72</v>
      </c>
      <c r="M1035" s="740">
        <v>7541.73</v>
      </c>
      <c r="N1035" s="737">
        <v>1</v>
      </c>
      <c r="O1035" s="737">
        <v>4384.7267441860467</v>
      </c>
      <c r="P1035" s="740"/>
      <c r="Q1035" s="740"/>
      <c r="R1035" s="753"/>
      <c r="S1035" s="741"/>
    </row>
    <row r="1036" spans="1:19" ht="14.4" customHeight="1" x14ac:dyDescent="0.3">
      <c r="A1036" s="736" t="s">
        <v>5245</v>
      </c>
      <c r="B1036" s="737" t="s">
        <v>5246</v>
      </c>
      <c r="C1036" s="737" t="s">
        <v>566</v>
      </c>
      <c r="D1036" s="737" t="s">
        <v>3170</v>
      </c>
      <c r="E1036" s="737" t="s">
        <v>5247</v>
      </c>
      <c r="F1036" s="737" t="s">
        <v>5448</v>
      </c>
      <c r="G1036" s="737" t="s">
        <v>1490</v>
      </c>
      <c r="H1036" s="740"/>
      <c r="I1036" s="740"/>
      <c r="J1036" s="737"/>
      <c r="K1036" s="737"/>
      <c r="L1036" s="740"/>
      <c r="M1036" s="740"/>
      <c r="N1036" s="737"/>
      <c r="O1036" s="737"/>
      <c r="P1036" s="740">
        <v>1.43</v>
      </c>
      <c r="Q1036" s="740">
        <v>1307.17</v>
      </c>
      <c r="R1036" s="753"/>
      <c r="S1036" s="741">
        <v>914.10489510489515</v>
      </c>
    </row>
    <row r="1037" spans="1:19" ht="14.4" customHeight="1" x14ac:dyDescent="0.3">
      <c r="A1037" s="736" t="s">
        <v>5245</v>
      </c>
      <c r="B1037" s="737" t="s">
        <v>5246</v>
      </c>
      <c r="C1037" s="737" t="s">
        <v>566</v>
      </c>
      <c r="D1037" s="737" t="s">
        <v>3170</v>
      </c>
      <c r="E1037" s="737" t="s">
        <v>5247</v>
      </c>
      <c r="F1037" s="737" t="s">
        <v>5449</v>
      </c>
      <c r="G1037" s="737" t="s">
        <v>1490</v>
      </c>
      <c r="H1037" s="740"/>
      <c r="I1037" s="740"/>
      <c r="J1037" s="737"/>
      <c r="K1037" s="737"/>
      <c r="L1037" s="740"/>
      <c r="M1037" s="740"/>
      <c r="N1037" s="737"/>
      <c r="O1037" s="737"/>
      <c r="P1037" s="740">
        <v>9</v>
      </c>
      <c r="Q1037" s="740">
        <v>11465.01</v>
      </c>
      <c r="R1037" s="753"/>
      <c r="S1037" s="741">
        <v>1273.8900000000001</v>
      </c>
    </row>
    <row r="1038" spans="1:19" ht="14.4" customHeight="1" x14ac:dyDescent="0.3">
      <c r="A1038" s="736" t="s">
        <v>5245</v>
      </c>
      <c r="B1038" s="737" t="s">
        <v>5246</v>
      </c>
      <c r="C1038" s="737" t="s">
        <v>566</v>
      </c>
      <c r="D1038" s="737" t="s">
        <v>3170</v>
      </c>
      <c r="E1038" s="737" t="s">
        <v>5455</v>
      </c>
      <c r="F1038" s="737" t="s">
        <v>5456</v>
      </c>
      <c r="G1038" s="737" t="s">
        <v>5457</v>
      </c>
      <c r="H1038" s="740"/>
      <c r="I1038" s="740"/>
      <c r="J1038" s="737"/>
      <c r="K1038" s="737"/>
      <c r="L1038" s="740"/>
      <c r="M1038" s="740"/>
      <c r="N1038" s="737"/>
      <c r="O1038" s="737"/>
      <c r="P1038" s="740">
        <v>1</v>
      </c>
      <c r="Q1038" s="740">
        <v>2159.5700000000002</v>
      </c>
      <c r="R1038" s="753"/>
      <c r="S1038" s="741">
        <v>2159.5700000000002</v>
      </c>
    </row>
    <row r="1039" spans="1:19" ht="14.4" customHeight="1" x14ac:dyDescent="0.3">
      <c r="A1039" s="736" t="s">
        <v>5245</v>
      </c>
      <c r="B1039" s="737" t="s">
        <v>5246</v>
      </c>
      <c r="C1039" s="737" t="s">
        <v>566</v>
      </c>
      <c r="D1039" s="737" t="s">
        <v>3170</v>
      </c>
      <c r="E1039" s="737" t="s">
        <v>5455</v>
      </c>
      <c r="F1039" s="737" t="s">
        <v>5458</v>
      </c>
      <c r="G1039" s="737" t="s">
        <v>5459</v>
      </c>
      <c r="H1039" s="740"/>
      <c r="I1039" s="740"/>
      <c r="J1039" s="737"/>
      <c r="K1039" s="737"/>
      <c r="L1039" s="740"/>
      <c r="M1039" s="740"/>
      <c r="N1039" s="737"/>
      <c r="O1039" s="737"/>
      <c r="P1039" s="740">
        <v>1</v>
      </c>
      <c r="Q1039" s="740">
        <v>2641.15</v>
      </c>
      <c r="R1039" s="753"/>
      <c r="S1039" s="741">
        <v>2641.15</v>
      </c>
    </row>
    <row r="1040" spans="1:19" ht="14.4" customHeight="1" x14ac:dyDescent="0.3">
      <c r="A1040" s="736" t="s">
        <v>5245</v>
      </c>
      <c r="B1040" s="737" t="s">
        <v>5246</v>
      </c>
      <c r="C1040" s="737" t="s">
        <v>566</v>
      </c>
      <c r="D1040" s="737" t="s">
        <v>3170</v>
      </c>
      <c r="E1040" s="737" t="s">
        <v>5460</v>
      </c>
      <c r="F1040" s="737" t="s">
        <v>5461</v>
      </c>
      <c r="G1040" s="737" t="s">
        <v>5462</v>
      </c>
      <c r="H1040" s="740"/>
      <c r="I1040" s="740"/>
      <c r="J1040" s="737"/>
      <c r="K1040" s="737"/>
      <c r="L1040" s="740">
        <v>5</v>
      </c>
      <c r="M1040" s="740">
        <v>4335</v>
      </c>
      <c r="N1040" s="737">
        <v>1</v>
      </c>
      <c r="O1040" s="737">
        <v>867</v>
      </c>
      <c r="P1040" s="740"/>
      <c r="Q1040" s="740"/>
      <c r="R1040" s="753"/>
      <c r="S1040" s="741"/>
    </row>
    <row r="1041" spans="1:19" ht="14.4" customHeight="1" x14ac:dyDescent="0.3">
      <c r="A1041" s="736" t="s">
        <v>5245</v>
      </c>
      <c r="B1041" s="737" t="s">
        <v>5246</v>
      </c>
      <c r="C1041" s="737" t="s">
        <v>566</v>
      </c>
      <c r="D1041" s="737" t="s">
        <v>3170</v>
      </c>
      <c r="E1041" s="737" t="s">
        <v>5460</v>
      </c>
      <c r="F1041" s="737" t="s">
        <v>5463</v>
      </c>
      <c r="G1041" s="737" t="s">
        <v>5464</v>
      </c>
      <c r="H1041" s="740"/>
      <c r="I1041" s="740"/>
      <c r="J1041" s="737"/>
      <c r="K1041" s="737"/>
      <c r="L1041" s="740">
        <v>12</v>
      </c>
      <c r="M1041" s="740">
        <v>10404</v>
      </c>
      <c r="N1041" s="737">
        <v>1</v>
      </c>
      <c r="O1041" s="737">
        <v>867</v>
      </c>
      <c r="P1041" s="740">
        <v>5</v>
      </c>
      <c r="Q1041" s="740">
        <v>4335</v>
      </c>
      <c r="R1041" s="753">
        <v>0.41666666666666669</v>
      </c>
      <c r="S1041" s="741">
        <v>867</v>
      </c>
    </row>
    <row r="1042" spans="1:19" ht="14.4" customHeight="1" x14ac:dyDescent="0.3">
      <c r="A1042" s="736" t="s">
        <v>5245</v>
      </c>
      <c r="B1042" s="737" t="s">
        <v>5246</v>
      </c>
      <c r="C1042" s="737" t="s">
        <v>566</v>
      </c>
      <c r="D1042" s="737" t="s">
        <v>3170</v>
      </c>
      <c r="E1042" s="737" t="s">
        <v>5469</v>
      </c>
      <c r="F1042" s="737" t="s">
        <v>5470</v>
      </c>
      <c r="G1042" s="737" t="s">
        <v>5471</v>
      </c>
      <c r="H1042" s="740"/>
      <c r="I1042" s="740"/>
      <c r="J1042" s="737"/>
      <c r="K1042" s="737"/>
      <c r="L1042" s="740"/>
      <c r="M1042" s="740"/>
      <c r="N1042" s="737"/>
      <c r="O1042" s="737"/>
      <c r="P1042" s="740">
        <v>1</v>
      </c>
      <c r="Q1042" s="740">
        <v>300</v>
      </c>
      <c r="R1042" s="753"/>
      <c r="S1042" s="741">
        <v>300</v>
      </c>
    </row>
    <row r="1043" spans="1:19" ht="14.4" customHeight="1" x14ac:dyDescent="0.3">
      <c r="A1043" s="736" t="s">
        <v>5245</v>
      </c>
      <c r="B1043" s="737" t="s">
        <v>5246</v>
      </c>
      <c r="C1043" s="737" t="s">
        <v>566</v>
      </c>
      <c r="D1043" s="737" t="s">
        <v>3170</v>
      </c>
      <c r="E1043" s="737" t="s">
        <v>5469</v>
      </c>
      <c r="F1043" s="737" t="s">
        <v>5472</v>
      </c>
      <c r="G1043" s="737" t="s">
        <v>5473</v>
      </c>
      <c r="H1043" s="740"/>
      <c r="I1043" s="740"/>
      <c r="J1043" s="737"/>
      <c r="K1043" s="737"/>
      <c r="L1043" s="740">
        <v>5</v>
      </c>
      <c r="M1043" s="740">
        <v>610</v>
      </c>
      <c r="N1043" s="737">
        <v>1</v>
      </c>
      <c r="O1043" s="737">
        <v>122</v>
      </c>
      <c r="P1043" s="740">
        <v>12</v>
      </c>
      <c r="Q1043" s="740">
        <v>1464</v>
      </c>
      <c r="R1043" s="753">
        <v>2.4</v>
      </c>
      <c r="S1043" s="741">
        <v>122</v>
      </c>
    </row>
    <row r="1044" spans="1:19" ht="14.4" customHeight="1" x14ac:dyDescent="0.3">
      <c r="A1044" s="736" t="s">
        <v>5245</v>
      </c>
      <c r="B1044" s="737" t="s">
        <v>5246</v>
      </c>
      <c r="C1044" s="737" t="s">
        <v>566</v>
      </c>
      <c r="D1044" s="737" t="s">
        <v>3170</v>
      </c>
      <c r="E1044" s="737" t="s">
        <v>5469</v>
      </c>
      <c r="F1044" s="737" t="s">
        <v>5474</v>
      </c>
      <c r="G1044" s="737" t="s">
        <v>5475</v>
      </c>
      <c r="H1044" s="740">
        <v>1</v>
      </c>
      <c r="I1044" s="740">
        <v>144</v>
      </c>
      <c r="J1044" s="737">
        <v>2.1441334127456819E-2</v>
      </c>
      <c r="K1044" s="737">
        <v>144</v>
      </c>
      <c r="L1044" s="740">
        <v>46</v>
      </c>
      <c r="M1044" s="740">
        <v>6716</v>
      </c>
      <c r="N1044" s="737">
        <v>1</v>
      </c>
      <c r="O1044" s="737">
        <v>146</v>
      </c>
      <c r="P1044" s="740">
        <v>98</v>
      </c>
      <c r="Q1044" s="740">
        <v>14406</v>
      </c>
      <c r="R1044" s="753">
        <v>2.1450268016676595</v>
      </c>
      <c r="S1044" s="741">
        <v>147</v>
      </c>
    </row>
    <row r="1045" spans="1:19" ht="14.4" customHeight="1" x14ac:dyDescent="0.3">
      <c r="A1045" s="736" t="s">
        <v>5245</v>
      </c>
      <c r="B1045" s="737" t="s">
        <v>5246</v>
      </c>
      <c r="C1045" s="737" t="s">
        <v>566</v>
      </c>
      <c r="D1045" s="737" t="s">
        <v>3170</v>
      </c>
      <c r="E1045" s="737" t="s">
        <v>5469</v>
      </c>
      <c r="F1045" s="737" t="s">
        <v>5476</v>
      </c>
      <c r="G1045" s="737" t="s">
        <v>5477</v>
      </c>
      <c r="H1045" s="740"/>
      <c r="I1045" s="740"/>
      <c r="J1045" s="737"/>
      <c r="K1045" s="737"/>
      <c r="L1045" s="740"/>
      <c r="M1045" s="740"/>
      <c r="N1045" s="737"/>
      <c r="O1045" s="737"/>
      <c r="P1045" s="740">
        <v>2</v>
      </c>
      <c r="Q1045" s="740">
        <v>392</v>
      </c>
      <c r="R1045" s="753"/>
      <c r="S1045" s="741">
        <v>196</v>
      </c>
    </row>
    <row r="1046" spans="1:19" ht="14.4" customHeight="1" x14ac:dyDescent="0.3">
      <c r="A1046" s="736" t="s">
        <v>5245</v>
      </c>
      <c r="B1046" s="737" t="s">
        <v>5246</v>
      </c>
      <c r="C1046" s="737" t="s">
        <v>566</v>
      </c>
      <c r="D1046" s="737" t="s">
        <v>3170</v>
      </c>
      <c r="E1046" s="737" t="s">
        <v>5469</v>
      </c>
      <c r="F1046" s="737" t="s">
        <v>5478</v>
      </c>
      <c r="G1046" s="737" t="s">
        <v>5479</v>
      </c>
      <c r="H1046" s="740">
        <v>30</v>
      </c>
      <c r="I1046" s="740">
        <v>1050</v>
      </c>
      <c r="J1046" s="737">
        <v>0.15507310589277803</v>
      </c>
      <c r="K1046" s="737">
        <v>35</v>
      </c>
      <c r="L1046" s="740">
        <v>183</v>
      </c>
      <c r="M1046" s="740">
        <v>6771</v>
      </c>
      <c r="N1046" s="737">
        <v>1</v>
      </c>
      <c r="O1046" s="737">
        <v>37</v>
      </c>
      <c r="P1046" s="740">
        <v>175</v>
      </c>
      <c r="Q1046" s="740">
        <v>6475</v>
      </c>
      <c r="R1046" s="753">
        <v>0.95628415300546443</v>
      </c>
      <c r="S1046" s="741">
        <v>37</v>
      </c>
    </row>
    <row r="1047" spans="1:19" ht="14.4" customHeight="1" x14ac:dyDescent="0.3">
      <c r="A1047" s="736" t="s">
        <v>5245</v>
      </c>
      <c r="B1047" s="737" t="s">
        <v>5246</v>
      </c>
      <c r="C1047" s="737" t="s">
        <v>566</v>
      </c>
      <c r="D1047" s="737" t="s">
        <v>3170</v>
      </c>
      <c r="E1047" s="737" t="s">
        <v>5469</v>
      </c>
      <c r="F1047" s="737" t="s">
        <v>5482</v>
      </c>
      <c r="G1047" s="737" t="s">
        <v>5483</v>
      </c>
      <c r="H1047" s="740"/>
      <c r="I1047" s="740"/>
      <c r="J1047" s="737"/>
      <c r="K1047" s="737"/>
      <c r="L1047" s="740">
        <v>374</v>
      </c>
      <c r="M1047" s="740">
        <v>66198</v>
      </c>
      <c r="N1047" s="737">
        <v>1</v>
      </c>
      <c r="O1047" s="737">
        <v>177</v>
      </c>
      <c r="P1047" s="740">
        <v>506</v>
      </c>
      <c r="Q1047" s="740">
        <v>89562</v>
      </c>
      <c r="R1047" s="753">
        <v>1.3529411764705883</v>
      </c>
      <c r="S1047" s="741">
        <v>177</v>
      </c>
    </row>
    <row r="1048" spans="1:19" ht="14.4" customHeight="1" x14ac:dyDescent="0.3">
      <c r="A1048" s="736" t="s">
        <v>5245</v>
      </c>
      <c r="B1048" s="737" t="s">
        <v>5246</v>
      </c>
      <c r="C1048" s="737" t="s">
        <v>566</v>
      </c>
      <c r="D1048" s="737" t="s">
        <v>3170</v>
      </c>
      <c r="E1048" s="737" t="s">
        <v>5469</v>
      </c>
      <c r="F1048" s="737" t="s">
        <v>5484</v>
      </c>
      <c r="G1048" s="737" t="s">
        <v>5485</v>
      </c>
      <c r="H1048" s="740">
        <v>53</v>
      </c>
      <c r="I1048" s="740">
        <v>0</v>
      </c>
      <c r="J1048" s="737"/>
      <c r="K1048" s="737">
        <v>0</v>
      </c>
      <c r="L1048" s="740">
        <v>111</v>
      </c>
      <c r="M1048" s="740">
        <v>0</v>
      </c>
      <c r="N1048" s="737"/>
      <c r="O1048" s="737">
        <v>0</v>
      </c>
      <c r="P1048" s="740">
        <v>81</v>
      </c>
      <c r="Q1048" s="740">
        <v>0</v>
      </c>
      <c r="R1048" s="753"/>
      <c r="S1048" s="741">
        <v>0</v>
      </c>
    </row>
    <row r="1049" spans="1:19" ht="14.4" customHeight="1" x14ac:dyDescent="0.3">
      <c r="A1049" s="736" t="s">
        <v>5245</v>
      </c>
      <c r="B1049" s="737" t="s">
        <v>5246</v>
      </c>
      <c r="C1049" s="737" t="s">
        <v>566</v>
      </c>
      <c r="D1049" s="737" t="s">
        <v>3170</v>
      </c>
      <c r="E1049" s="737" t="s">
        <v>5469</v>
      </c>
      <c r="F1049" s="737" t="s">
        <v>5486</v>
      </c>
      <c r="G1049" s="737" t="s">
        <v>5487</v>
      </c>
      <c r="H1049" s="740">
        <v>1</v>
      </c>
      <c r="I1049" s="740">
        <v>106</v>
      </c>
      <c r="J1049" s="737">
        <v>5.413687436159346E-3</v>
      </c>
      <c r="K1049" s="737">
        <v>106</v>
      </c>
      <c r="L1049" s="740">
        <v>178</v>
      </c>
      <c r="M1049" s="740">
        <v>19580</v>
      </c>
      <c r="N1049" s="737">
        <v>1</v>
      </c>
      <c r="O1049" s="737">
        <v>110</v>
      </c>
      <c r="P1049" s="740">
        <v>222</v>
      </c>
      <c r="Q1049" s="740">
        <v>53946</v>
      </c>
      <c r="R1049" s="753">
        <v>2.7551583248212461</v>
      </c>
      <c r="S1049" s="741">
        <v>243</v>
      </c>
    </row>
    <row r="1050" spans="1:19" ht="14.4" customHeight="1" x14ac:dyDescent="0.3">
      <c r="A1050" s="736" t="s">
        <v>5245</v>
      </c>
      <c r="B1050" s="737" t="s">
        <v>5246</v>
      </c>
      <c r="C1050" s="737" t="s">
        <v>566</v>
      </c>
      <c r="D1050" s="737" t="s">
        <v>3170</v>
      </c>
      <c r="E1050" s="737" t="s">
        <v>5469</v>
      </c>
      <c r="F1050" s="737" t="s">
        <v>5488</v>
      </c>
      <c r="G1050" s="737" t="s">
        <v>5489</v>
      </c>
      <c r="H1050" s="740"/>
      <c r="I1050" s="740"/>
      <c r="J1050" s="737"/>
      <c r="K1050" s="737"/>
      <c r="L1050" s="740">
        <v>351</v>
      </c>
      <c r="M1050" s="740">
        <v>11699.98</v>
      </c>
      <c r="N1050" s="737">
        <v>1</v>
      </c>
      <c r="O1050" s="737">
        <v>33.333276353276354</v>
      </c>
      <c r="P1050" s="740">
        <v>536</v>
      </c>
      <c r="Q1050" s="740">
        <v>17866.630000000005</v>
      </c>
      <c r="R1050" s="753">
        <v>1.5270650035299209</v>
      </c>
      <c r="S1050" s="741">
        <v>33.333264925373143</v>
      </c>
    </row>
    <row r="1051" spans="1:19" ht="14.4" customHeight="1" x14ac:dyDescent="0.3">
      <c r="A1051" s="736" t="s">
        <v>5245</v>
      </c>
      <c r="B1051" s="737" t="s">
        <v>5246</v>
      </c>
      <c r="C1051" s="737" t="s">
        <v>566</v>
      </c>
      <c r="D1051" s="737" t="s">
        <v>3170</v>
      </c>
      <c r="E1051" s="737" t="s">
        <v>5469</v>
      </c>
      <c r="F1051" s="737" t="s">
        <v>5490</v>
      </c>
      <c r="G1051" s="737" t="s">
        <v>5491</v>
      </c>
      <c r="H1051" s="740">
        <v>1</v>
      </c>
      <c r="I1051" s="740">
        <v>36</v>
      </c>
      <c r="J1051" s="737">
        <v>2.8120606155288236E-3</v>
      </c>
      <c r="K1051" s="737">
        <v>36</v>
      </c>
      <c r="L1051" s="740">
        <v>346</v>
      </c>
      <c r="M1051" s="740">
        <v>12802</v>
      </c>
      <c r="N1051" s="737">
        <v>1</v>
      </c>
      <c r="O1051" s="737">
        <v>37</v>
      </c>
      <c r="P1051" s="740">
        <v>440</v>
      </c>
      <c r="Q1051" s="740">
        <v>16280</v>
      </c>
      <c r="R1051" s="753">
        <v>1.2716763005780347</v>
      </c>
      <c r="S1051" s="741">
        <v>37</v>
      </c>
    </row>
    <row r="1052" spans="1:19" ht="14.4" customHeight="1" x14ac:dyDescent="0.3">
      <c r="A1052" s="736" t="s">
        <v>5245</v>
      </c>
      <c r="B1052" s="737" t="s">
        <v>5246</v>
      </c>
      <c r="C1052" s="737" t="s">
        <v>566</v>
      </c>
      <c r="D1052" s="737" t="s">
        <v>3170</v>
      </c>
      <c r="E1052" s="737" t="s">
        <v>5469</v>
      </c>
      <c r="F1052" s="737" t="s">
        <v>5492</v>
      </c>
      <c r="G1052" s="737" t="s">
        <v>5493</v>
      </c>
      <c r="H1052" s="740"/>
      <c r="I1052" s="740"/>
      <c r="J1052" s="737"/>
      <c r="K1052" s="737"/>
      <c r="L1052" s="740"/>
      <c r="M1052" s="740"/>
      <c r="N1052" s="737"/>
      <c r="O1052" s="737"/>
      <c r="P1052" s="740">
        <v>1</v>
      </c>
      <c r="Q1052" s="740">
        <v>86</v>
      </c>
      <c r="R1052" s="753"/>
      <c r="S1052" s="741">
        <v>86</v>
      </c>
    </row>
    <row r="1053" spans="1:19" ht="14.4" customHeight="1" x14ac:dyDescent="0.3">
      <c r="A1053" s="736" t="s">
        <v>5245</v>
      </c>
      <c r="B1053" s="737" t="s">
        <v>5246</v>
      </c>
      <c r="C1053" s="737" t="s">
        <v>566</v>
      </c>
      <c r="D1053" s="737" t="s">
        <v>3170</v>
      </c>
      <c r="E1053" s="737" t="s">
        <v>5469</v>
      </c>
      <c r="F1053" s="737" t="s">
        <v>5494</v>
      </c>
      <c r="G1053" s="737" t="s">
        <v>5495</v>
      </c>
      <c r="H1053" s="740">
        <v>13</v>
      </c>
      <c r="I1053" s="740">
        <v>403</v>
      </c>
      <c r="J1053" s="737">
        <v>0.22897727272727272</v>
      </c>
      <c r="K1053" s="737">
        <v>31</v>
      </c>
      <c r="L1053" s="740">
        <v>55</v>
      </c>
      <c r="M1053" s="740">
        <v>1760</v>
      </c>
      <c r="N1053" s="737">
        <v>1</v>
      </c>
      <c r="O1053" s="737">
        <v>32</v>
      </c>
      <c r="P1053" s="740">
        <v>89</v>
      </c>
      <c r="Q1053" s="740">
        <v>2848</v>
      </c>
      <c r="R1053" s="753">
        <v>1.6181818181818182</v>
      </c>
      <c r="S1053" s="741">
        <v>32</v>
      </c>
    </row>
    <row r="1054" spans="1:19" ht="14.4" customHeight="1" x14ac:dyDescent="0.3">
      <c r="A1054" s="736" t="s">
        <v>5245</v>
      </c>
      <c r="B1054" s="737" t="s">
        <v>5246</v>
      </c>
      <c r="C1054" s="737" t="s">
        <v>566</v>
      </c>
      <c r="D1054" s="737" t="s">
        <v>3170</v>
      </c>
      <c r="E1054" s="737" t="s">
        <v>5469</v>
      </c>
      <c r="F1054" s="737" t="s">
        <v>5498</v>
      </c>
      <c r="G1054" s="737" t="s">
        <v>5499</v>
      </c>
      <c r="H1054" s="740">
        <v>1</v>
      </c>
      <c r="I1054" s="740">
        <v>129</v>
      </c>
      <c r="J1054" s="737">
        <v>1.7276014463640015E-2</v>
      </c>
      <c r="K1054" s="737">
        <v>129</v>
      </c>
      <c r="L1054" s="740">
        <v>57</v>
      </c>
      <c r="M1054" s="740">
        <v>7467</v>
      </c>
      <c r="N1054" s="737">
        <v>1</v>
      </c>
      <c r="O1054" s="737">
        <v>131</v>
      </c>
      <c r="P1054" s="740">
        <v>33</v>
      </c>
      <c r="Q1054" s="740">
        <v>4356</v>
      </c>
      <c r="R1054" s="753">
        <v>0.58336681398151868</v>
      </c>
      <c r="S1054" s="741">
        <v>132</v>
      </c>
    </row>
    <row r="1055" spans="1:19" ht="14.4" customHeight="1" x14ac:dyDescent="0.3">
      <c r="A1055" s="736" t="s">
        <v>5245</v>
      </c>
      <c r="B1055" s="737" t="s">
        <v>5246</v>
      </c>
      <c r="C1055" s="737" t="s">
        <v>566</v>
      </c>
      <c r="D1055" s="737" t="s">
        <v>3170</v>
      </c>
      <c r="E1055" s="737" t="s">
        <v>5469</v>
      </c>
      <c r="F1055" s="737" t="s">
        <v>5501</v>
      </c>
      <c r="G1055" s="737" t="s">
        <v>5502</v>
      </c>
      <c r="H1055" s="740">
        <v>118</v>
      </c>
      <c r="I1055" s="740">
        <v>39058</v>
      </c>
      <c r="J1055" s="737">
        <v>0.71182795698924728</v>
      </c>
      <c r="K1055" s="737">
        <v>331</v>
      </c>
      <c r="L1055" s="740">
        <v>155</v>
      </c>
      <c r="M1055" s="740">
        <v>54870</v>
      </c>
      <c r="N1055" s="737">
        <v>1</v>
      </c>
      <c r="O1055" s="737">
        <v>354</v>
      </c>
      <c r="P1055" s="740">
        <v>13</v>
      </c>
      <c r="Q1055" s="740">
        <v>4615</v>
      </c>
      <c r="R1055" s="753">
        <v>8.4107891379624572E-2</v>
      </c>
      <c r="S1055" s="741">
        <v>355</v>
      </c>
    </row>
    <row r="1056" spans="1:19" ht="14.4" customHeight="1" x14ac:dyDescent="0.3">
      <c r="A1056" s="736" t="s">
        <v>5245</v>
      </c>
      <c r="B1056" s="737" t="s">
        <v>5246</v>
      </c>
      <c r="C1056" s="737" t="s">
        <v>566</v>
      </c>
      <c r="D1056" s="737" t="s">
        <v>3170</v>
      </c>
      <c r="E1056" s="737" t="s">
        <v>5469</v>
      </c>
      <c r="F1056" s="737" t="s">
        <v>5503</v>
      </c>
      <c r="G1056" s="737" t="s">
        <v>5504</v>
      </c>
      <c r="H1056" s="740">
        <v>4</v>
      </c>
      <c r="I1056" s="740">
        <v>228</v>
      </c>
      <c r="J1056" s="737">
        <v>3.0428399839850528E-2</v>
      </c>
      <c r="K1056" s="737">
        <v>57</v>
      </c>
      <c r="L1056" s="740">
        <v>127</v>
      </c>
      <c r="M1056" s="740">
        <v>7493</v>
      </c>
      <c r="N1056" s="737">
        <v>1</v>
      </c>
      <c r="O1056" s="737">
        <v>59</v>
      </c>
      <c r="P1056" s="740">
        <v>147</v>
      </c>
      <c r="Q1056" s="740">
        <v>8673</v>
      </c>
      <c r="R1056" s="753">
        <v>1.1574803149606299</v>
      </c>
      <c r="S1056" s="741">
        <v>59</v>
      </c>
    </row>
    <row r="1057" spans="1:19" ht="14.4" customHeight="1" x14ac:dyDescent="0.3">
      <c r="A1057" s="736" t="s">
        <v>5245</v>
      </c>
      <c r="B1057" s="737" t="s">
        <v>5246</v>
      </c>
      <c r="C1057" s="737" t="s">
        <v>566</v>
      </c>
      <c r="D1057" s="737" t="s">
        <v>3170</v>
      </c>
      <c r="E1057" s="737" t="s">
        <v>5469</v>
      </c>
      <c r="F1057" s="737" t="s">
        <v>5505</v>
      </c>
      <c r="G1057" s="737" t="s">
        <v>5506</v>
      </c>
      <c r="H1057" s="740">
        <v>2</v>
      </c>
      <c r="I1057" s="740">
        <v>1306</v>
      </c>
      <c r="J1057" s="737">
        <v>5.8220399429386588E-2</v>
      </c>
      <c r="K1057" s="737">
        <v>653</v>
      </c>
      <c r="L1057" s="740">
        <v>32</v>
      </c>
      <c r="M1057" s="740">
        <v>22432</v>
      </c>
      <c r="N1057" s="737">
        <v>1</v>
      </c>
      <c r="O1057" s="737">
        <v>701</v>
      </c>
      <c r="P1057" s="740">
        <v>17</v>
      </c>
      <c r="Q1057" s="740">
        <v>11917</v>
      </c>
      <c r="R1057" s="753">
        <v>0.53125</v>
      </c>
      <c r="S1057" s="741">
        <v>701</v>
      </c>
    </row>
    <row r="1058" spans="1:19" ht="14.4" customHeight="1" x14ac:dyDescent="0.3">
      <c r="A1058" s="736" t="s">
        <v>5245</v>
      </c>
      <c r="B1058" s="737" t="s">
        <v>5246</v>
      </c>
      <c r="C1058" s="737" t="s">
        <v>566</v>
      </c>
      <c r="D1058" s="737" t="s">
        <v>3170</v>
      </c>
      <c r="E1058" s="737" t="s">
        <v>5469</v>
      </c>
      <c r="F1058" s="737" t="s">
        <v>5509</v>
      </c>
      <c r="G1058" s="737" t="s">
        <v>5510</v>
      </c>
      <c r="H1058" s="740"/>
      <c r="I1058" s="740"/>
      <c r="J1058" s="737"/>
      <c r="K1058" s="737"/>
      <c r="L1058" s="740"/>
      <c r="M1058" s="740"/>
      <c r="N1058" s="737"/>
      <c r="O1058" s="737"/>
      <c r="P1058" s="740">
        <v>1</v>
      </c>
      <c r="Q1058" s="740">
        <v>116</v>
      </c>
      <c r="R1058" s="753"/>
      <c r="S1058" s="741">
        <v>116</v>
      </c>
    </row>
    <row r="1059" spans="1:19" ht="14.4" customHeight="1" x14ac:dyDescent="0.3">
      <c r="A1059" s="736" t="s">
        <v>5245</v>
      </c>
      <c r="B1059" s="737" t="s">
        <v>5246</v>
      </c>
      <c r="C1059" s="737" t="s">
        <v>566</v>
      </c>
      <c r="D1059" s="737" t="s">
        <v>5243</v>
      </c>
      <c r="E1059" s="737" t="s">
        <v>5247</v>
      </c>
      <c r="F1059" s="737" t="s">
        <v>5283</v>
      </c>
      <c r="G1059" s="737" t="s">
        <v>2298</v>
      </c>
      <c r="H1059" s="740">
        <v>7</v>
      </c>
      <c r="I1059" s="740">
        <v>165543.15000000002</v>
      </c>
      <c r="J1059" s="737">
        <v>7.0584973455455451</v>
      </c>
      <c r="K1059" s="737">
        <v>23649.021428571432</v>
      </c>
      <c r="L1059" s="740">
        <v>1</v>
      </c>
      <c r="M1059" s="740">
        <v>23453.03</v>
      </c>
      <c r="N1059" s="737">
        <v>1</v>
      </c>
      <c r="O1059" s="737">
        <v>23453.03</v>
      </c>
      <c r="P1059" s="740"/>
      <c r="Q1059" s="740"/>
      <c r="R1059" s="753"/>
      <c r="S1059" s="741"/>
    </row>
    <row r="1060" spans="1:19" ht="14.4" customHeight="1" x14ac:dyDescent="0.3">
      <c r="A1060" s="736" t="s">
        <v>5245</v>
      </c>
      <c r="B1060" s="737" t="s">
        <v>5246</v>
      </c>
      <c r="C1060" s="737" t="s">
        <v>566</v>
      </c>
      <c r="D1060" s="737" t="s">
        <v>5243</v>
      </c>
      <c r="E1060" s="737" t="s">
        <v>5247</v>
      </c>
      <c r="F1060" s="737" t="s">
        <v>5308</v>
      </c>
      <c r="G1060" s="737" t="s">
        <v>5309</v>
      </c>
      <c r="H1060" s="740"/>
      <c r="I1060" s="740"/>
      <c r="J1060" s="737"/>
      <c r="K1060" s="737"/>
      <c r="L1060" s="740">
        <v>0.4</v>
      </c>
      <c r="M1060" s="740">
        <v>46.92</v>
      </c>
      <c r="N1060" s="737">
        <v>1</v>
      </c>
      <c r="O1060" s="737">
        <v>117.3</v>
      </c>
      <c r="P1060" s="740"/>
      <c r="Q1060" s="740"/>
      <c r="R1060" s="753"/>
      <c r="S1060" s="741"/>
    </row>
    <row r="1061" spans="1:19" ht="14.4" customHeight="1" x14ac:dyDescent="0.3">
      <c r="A1061" s="736" t="s">
        <v>5245</v>
      </c>
      <c r="B1061" s="737" t="s">
        <v>5246</v>
      </c>
      <c r="C1061" s="737" t="s">
        <v>566</v>
      </c>
      <c r="D1061" s="737" t="s">
        <v>5243</v>
      </c>
      <c r="E1061" s="737" t="s">
        <v>5247</v>
      </c>
      <c r="F1061" s="737" t="s">
        <v>5337</v>
      </c>
      <c r="G1061" s="737" t="s">
        <v>5338</v>
      </c>
      <c r="H1061" s="740">
        <v>1.2</v>
      </c>
      <c r="I1061" s="740">
        <v>13374.25</v>
      </c>
      <c r="J1061" s="737"/>
      <c r="K1061" s="737">
        <v>11145.208333333334</v>
      </c>
      <c r="L1061" s="740"/>
      <c r="M1061" s="740"/>
      <c r="N1061" s="737"/>
      <c r="O1061" s="737"/>
      <c r="P1061" s="740"/>
      <c r="Q1061" s="740"/>
      <c r="R1061" s="753"/>
      <c r="S1061" s="741"/>
    </row>
    <row r="1062" spans="1:19" ht="14.4" customHeight="1" x14ac:dyDescent="0.3">
      <c r="A1062" s="736" t="s">
        <v>5245</v>
      </c>
      <c r="B1062" s="737" t="s">
        <v>5246</v>
      </c>
      <c r="C1062" s="737" t="s">
        <v>566</v>
      </c>
      <c r="D1062" s="737" t="s">
        <v>5243</v>
      </c>
      <c r="E1062" s="737" t="s">
        <v>5247</v>
      </c>
      <c r="F1062" s="737" t="s">
        <v>5362</v>
      </c>
      <c r="G1062" s="737" t="s">
        <v>2919</v>
      </c>
      <c r="H1062" s="740"/>
      <c r="I1062" s="740"/>
      <c r="J1062" s="737"/>
      <c r="K1062" s="737"/>
      <c r="L1062" s="740">
        <v>1.2</v>
      </c>
      <c r="M1062" s="740">
        <v>8182.66</v>
      </c>
      <c r="N1062" s="737">
        <v>1</v>
      </c>
      <c r="O1062" s="737">
        <v>6818.8833333333332</v>
      </c>
      <c r="P1062" s="740"/>
      <c r="Q1062" s="740"/>
      <c r="R1062" s="753"/>
      <c r="S1062" s="741"/>
    </row>
    <row r="1063" spans="1:19" ht="14.4" customHeight="1" x14ac:dyDescent="0.3">
      <c r="A1063" s="736" t="s">
        <v>5245</v>
      </c>
      <c r="B1063" s="737" t="s">
        <v>5246</v>
      </c>
      <c r="C1063" s="737" t="s">
        <v>566</v>
      </c>
      <c r="D1063" s="737" t="s">
        <v>5243</v>
      </c>
      <c r="E1063" s="737" t="s">
        <v>5469</v>
      </c>
      <c r="F1063" s="737" t="s">
        <v>5478</v>
      </c>
      <c r="G1063" s="737" t="s">
        <v>5479</v>
      </c>
      <c r="H1063" s="740">
        <v>13</v>
      </c>
      <c r="I1063" s="740">
        <v>455</v>
      </c>
      <c r="J1063" s="737">
        <v>0.72337042925278217</v>
      </c>
      <c r="K1063" s="737">
        <v>35</v>
      </c>
      <c r="L1063" s="740">
        <v>17</v>
      </c>
      <c r="M1063" s="740">
        <v>629</v>
      </c>
      <c r="N1063" s="737">
        <v>1</v>
      </c>
      <c r="O1063" s="737">
        <v>37</v>
      </c>
      <c r="P1063" s="740"/>
      <c r="Q1063" s="740"/>
      <c r="R1063" s="753"/>
      <c r="S1063" s="741"/>
    </row>
    <row r="1064" spans="1:19" ht="14.4" customHeight="1" x14ac:dyDescent="0.3">
      <c r="A1064" s="736" t="s">
        <v>5245</v>
      </c>
      <c r="B1064" s="737" t="s">
        <v>5246</v>
      </c>
      <c r="C1064" s="737" t="s">
        <v>566</v>
      </c>
      <c r="D1064" s="737" t="s">
        <v>5243</v>
      </c>
      <c r="E1064" s="737" t="s">
        <v>5469</v>
      </c>
      <c r="F1064" s="737" t="s">
        <v>5482</v>
      </c>
      <c r="G1064" s="737" t="s">
        <v>5483</v>
      </c>
      <c r="H1064" s="740">
        <v>42</v>
      </c>
      <c r="I1064" s="740">
        <v>6930</v>
      </c>
      <c r="J1064" s="737">
        <v>1.1864406779661016</v>
      </c>
      <c r="K1064" s="737">
        <v>165</v>
      </c>
      <c r="L1064" s="740">
        <v>33</v>
      </c>
      <c r="M1064" s="740">
        <v>5841</v>
      </c>
      <c r="N1064" s="737">
        <v>1</v>
      </c>
      <c r="O1064" s="737">
        <v>177</v>
      </c>
      <c r="P1064" s="740"/>
      <c r="Q1064" s="740"/>
      <c r="R1064" s="753"/>
      <c r="S1064" s="741"/>
    </row>
    <row r="1065" spans="1:19" ht="14.4" customHeight="1" x14ac:dyDescent="0.3">
      <c r="A1065" s="736" t="s">
        <v>5245</v>
      </c>
      <c r="B1065" s="737" t="s">
        <v>5246</v>
      </c>
      <c r="C1065" s="737" t="s">
        <v>566</v>
      </c>
      <c r="D1065" s="737" t="s">
        <v>5243</v>
      </c>
      <c r="E1065" s="737" t="s">
        <v>5469</v>
      </c>
      <c r="F1065" s="737" t="s">
        <v>5488</v>
      </c>
      <c r="G1065" s="737" t="s">
        <v>5489</v>
      </c>
      <c r="H1065" s="740"/>
      <c r="I1065" s="740"/>
      <c r="J1065" s="737"/>
      <c r="K1065" s="737"/>
      <c r="L1065" s="740">
        <v>22</v>
      </c>
      <c r="M1065" s="740">
        <v>733.32</v>
      </c>
      <c r="N1065" s="737">
        <v>1</v>
      </c>
      <c r="O1065" s="737">
        <v>33.332727272727276</v>
      </c>
      <c r="P1065" s="740"/>
      <c r="Q1065" s="740"/>
      <c r="R1065" s="753"/>
      <c r="S1065" s="741"/>
    </row>
    <row r="1066" spans="1:19" ht="14.4" customHeight="1" x14ac:dyDescent="0.3">
      <c r="A1066" s="736" t="s">
        <v>5245</v>
      </c>
      <c r="B1066" s="737" t="s">
        <v>5246</v>
      </c>
      <c r="C1066" s="737" t="s">
        <v>566</v>
      </c>
      <c r="D1066" s="737" t="s">
        <v>5243</v>
      </c>
      <c r="E1066" s="737" t="s">
        <v>5469</v>
      </c>
      <c r="F1066" s="737" t="s">
        <v>5490</v>
      </c>
      <c r="G1066" s="737" t="s">
        <v>5491</v>
      </c>
      <c r="H1066" s="740">
        <v>2</v>
      </c>
      <c r="I1066" s="740">
        <v>72</v>
      </c>
      <c r="J1066" s="737">
        <v>0.27799227799227799</v>
      </c>
      <c r="K1066" s="737">
        <v>36</v>
      </c>
      <c r="L1066" s="740">
        <v>7</v>
      </c>
      <c r="M1066" s="740">
        <v>259</v>
      </c>
      <c r="N1066" s="737">
        <v>1</v>
      </c>
      <c r="O1066" s="737">
        <v>37</v>
      </c>
      <c r="P1066" s="740"/>
      <c r="Q1066" s="740"/>
      <c r="R1066" s="753"/>
      <c r="S1066" s="741"/>
    </row>
    <row r="1067" spans="1:19" ht="14.4" customHeight="1" x14ac:dyDescent="0.3">
      <c r="A1067" s="736" t="s">
        <v>5245</v>
      </c>
      <c r="B1067" s="737" t="s">
        <v>5246</v>
      </c>
      <c r="C1067" s="737" t="s">
        <v>566</v>
      </c>
      <c r="D1067" s="737" t="s">
        <v>5243</v>
      </c>
      <c r="E1067" s="737" t="s">
        <v>5469</v>
      </c>
      <c r="F1067" s="737" t="s">
        <v>5494</v>
      </c>
      <c r="G1067" s="737" t="s">
        <v>5495</v>
      </c>
      <c r="H1067" s="740">
        <v>9</v>
      </c>
      <c r="I1067" s="740">
        <v>279</v>
      </c>
      <c r="J1067" s="737">
        <v>1.08984375</v>
      </c>
      <c r="K1067" s="737">
        <v>31</v>
      </c>
      <c r="L1067" s="740">
        <v>8</v>
      </c>
      <c r="M1067" s="740">
        <v>256</v>
      </c>
      <c r="N1067" s="737">
        <v>1</v>
      </c>
      <c r="O1067" s="737">
        <v>32</v>
      </c>
      <c r="P1067" s="740"/>
      <c r="Q1067" s="740"/>
      <c r="R1067" s="753"/>
      <c r="S1067" s="741"/>
    </row>
    <row r="1068" spans="1:19" ht="14.4" customHeight="1" x14ac:dyDescent="0.3">
      <c r="A1068" s="736" t="s">
        <v>5245</v>
      </c>
      <c r="B1068" s="737" t="s">
        <v>5246</v>
      </c>
      <c r="C1068" s="737" t="s">
        <v>566</v>
      </c>
      <c r="D1068" s="737" t="s">
        <v>5243</v>
      </c>
      <c r="E1068" s="737" t="s">
        <v>5469</v>
      </c>
      <c r="F1068" s="737" t="s">
        <v>5501</v>
      </c>
      <c r="G1068" s="737" t="s">
        <v>5502</v>
      </c>
      <c r="H1068" s="740">
        <v>7</v>
      </c>
      <c r="I1068" s="740">
        <v>2317</v>
      </c>
      <c r="J1068" s="737">
        <v>3.272598870056497</v>
      </c>
      <c r="K1068" s="737">
        <v>331</v>
      </c>
      <c r="L1068" s="740">
        <v>2</v>
      </c>
      <c r="M1068" s="740">
        <v>708</v>
      </c>
      <c r="N1068" s="737">
        <v>1</v>
      </c>
      <c r="O1068" s="737">
        <v>354</v>
      </c>
      <c r="P1068" s="740"/>
      <c r="Q1068" s="740"/>
      <c r="R1068" s="753"/>
      <c r="S1068" s="741"/>
    </row>
    <row r="1069" spans="1:19" ht="14.4" customHeight="1" x14ac:dyDescent="0.3">
      <c r="A1069" s="736" t="s">
        <v>5245</v>
      </c>
      <c r="B1069" s="737" t="s">
        <v>5246</v>
      </c>
      <c r="C1069" s="737" t="s">
        <v>566</v>
      </c>
      <c r="D1069" s="737" t="s">
        <v>5243</v>
      </c>
      <c r="E1069" s="737" t="s">
        <v>5469</v>
      </c>
      <c r="F1069" s="737" t="s">
        <v>5503</v>
      </c>
      <c r="G1069" s="737" t="s">
        <v>5504</v>
      </c>
      <c r="H1069" s="740"/>
      <c r="I1069" s="740"/>
      <c r="J1069" s="737"/>
      <c r="K1069" s="737"/>
      <c r="L1069" s="740">
        <v>4</v>
      </c>
      <c r="M1069" s="740">
        <v>236</v>
      </c>
      <c r="N1069" s="737">
        <v>1</v>
      </c>
      <c r="O1069" s="737">
        <v>59</v>
      </c>
      <c r="P1069" s="740"/>
      <c r="Q1069" s="740"/>
      <c r="R1069" s="753"/>
      <c r="S1069" s="741"/>
    </row>
    <row r="1070" spans="1:19" ht="14.4" customHeight="1" x14ac:dyDescent="0.3">
      <c r="A1070" s="736" t="s">
        <v>5245</v>
      </c>
      <c r="B1070" s="737" t="s">
        <v>5246</v>
      </c>
      <c r="C1070" s="737" t="s">
        <v>566</v>
      </c>
      <c r="D1070" s="737" t="s">
        <v>5237</v>
      </c>
      <c r="E1070" s="737" t="s">
        <v>5247</v>
      </c>
      <c r="F1070" s="737" t="s">
        <v>5250</v>
      </c>
      <c r="G1070" s="737" t="s">
        <v>5251</v>
      </c>
      <c r="H1070" s="740">
        <v>0.2</v>
      </c>
      <c r="I1070" s="740">
        <v>21.65</v>
      </c>
      <c r="J1070" s="737"/>
      <c r="K1070" s="737">
        <v>108.24999999999999</v>
      </c>
      <c r="L1070" s="740"/>
      <c r="M1070" s="740"/>
      <c r="N1070" s="737"/>
      <c r="O1070" s="737"/>
      <c r="P1070" s="740"/>
      <c r="Q1070" s="740"/>
      <c r="R1070" s="753"/>
      <c r="S1070" s="741"/>
    </row>
    <row r="1071" spans="1:19" ht="14.4" customHeight="1" x14ac:dyDescent="0.3">
      <c r="A1071" s="736" t="s">
        <v>5245</v>
      </c>
      <c r="B1071" s="737" t="s">
        <v>5246</v>
      </c>
      <c r="C1071" s="737" t="s">
        <v>566</v>
      </c>
      <c r="D1071" s="737" t="s">
        <v>5237</v>
      </c>
      <c r="E1071" s="737" t="s">
        <v>5247</v>
      </c>
      <c r="F1071" s="737" t="s">
        <v>5255</v>
      </c>
      <c r="G1071" s="737" t="s">
        <v>5256</v>
      </c>
      <c r="H1071" s="740">
        <v>0.4</v>
      </c>
      <c r="I1071" s="740">
        <v>4.4800000000000004</v>
      </c>
      <c r="J1071" s="737"/>
      <c r="K1071" s="737">
        <v>11.200000000000001</v>
      </c>
      <c r="L1071" s="740"/>
      <c r="M1071" s="740"/>
      <c r="N1071" s="737"/>
      <c r="O1071" s="737"/>
      <c r="P1071" s="740"/>
      <c r="Q1071" s="740"/>
      <c r="R1071" s="753"/>
      <c r="S1071" s="741"/>
    </row>
    <row r="1072" spans="1:19" ht="14.4" customHeight="1" x14ac:dyDescent="0.3">
      <c r="A1072" s="736" t="s">
        <v>5245</v>
      </c>
      <c r="B1072" s="737" t="s">
        <v>5246</v>
      </c>
      <c r="C1072" s="737" t="s">
        <v>566</v>
      </c>
      <c r="D1072" s="737" t="s">
        <v>5237</v>
      </c>
      <c r="E1072" s="737" t="s">
        <v>5247</v>
      </c>
      <c r="F1072" s="737" t="s">
        <v>5257</v>
      </c>
      <c r="G1072" s="737" t="s">
        <v>5258</v>
      </c>
      <c r="H1072" s="740">
        <v>1.7</v>
      </c>
      <c r="I1072" s="740">
        <v>320.79000000000002</v>
      </c>
      <c r="J1072" s="737"/>
      <c r="K1072" s="737">
        <v>188.70000000000002</v>
      </c>
      <c r="L1072" s="740"/>
      <c r="M1072" s="740"/>
      <c r="N1072" s="737"/>
      <c r="O1072" s="737"/>
      <c r="P1072" s="740"/>
      <c r="Q1072" s="740"/>
      <c r="R1072" s="753"/>
      <c r="S1072" s="741"/>
    </row>
    <row r="1073" spans="1:19" ht="14.4" customHeight="1" x14ac:dyDescent="0.3">
      <c r="A1073" s="736" t="s">
        <v>5245</v>
      </c>
      <c r="B1073" s="737" t="s">
        <v>5246</v>
      </c>
      <c r="C1073" s="737" t="s">
        <v>566</v>
      </c>
      <c r="D1073" s="737" t="s">
        <v>5237</v>
      </c>
      <c r="E1073" s="737" t="s">
        <v>5247</v>
      </c>
      <c r="F1073" s="737" t="s">
        <v>5287</v>
      </c>
      <c r="G1073" s="737" t="s">
        <v>2669</v>
      </c>
      <c r="H1073" s="740">
        <v>1.3900000000000001</v>
      </c>
      <c r="I1073" s="740">
        <v>10808.09</v>
      </c>
      <c r="J1073" s="737"/>
      <c r="K1073" s="737">
        <v>7775.6043165467618</v>
      </c>
      <c r="L1073" s="740"/>
      <c r="M1073" s="740"/>
      <c r="N1073" s="737"/>
      <c r="O1073" s="737"/>
      <c r="P1073" s="740"/>
      <c r="Q1073" s="740"/>
      <c r="R1073" s="753"/>
      <c r="S1073" s="741"/>
    </row>
    <row r="1074" spans="1:19" ht="14.4" customHeight="1" x14ac:dyDescent="0.3">
      <c r="A1074" s="736" t="s">
        <v>5245</v>
      </c>
      <c r="B1074" s="737" t="s">
        <v>5246</v>
      </c>
      <c r="C1074" s="737" t="s">
        <v>566</v>
      </c>
      <c r="D1074" s="737" t="s">
        <v>5237</v>
      </c>
      <c r="E1074" s="737" t="s">
        <v>5247</v>
      </c>
      <c r="F1074" s="737" t="s">
        <v>5288</v>
      </c>
      <c r="G1074" s="737" t="s">
        <v>2669</v>
      </c>
      <c r="H1074" s="740">
        <v>3.21</v>
      </c>
      <c r="I1074" s="740">
        <v>99838.79</v>
      </c>
      <c r="J1074" s="737"/>
      <c r="K1074" s="737">
        <v>31102.426791277256</v>
      </c>
      <c r="L1074" s="740"/>
      <c r="M1074" s="740"/>
      <c r="N1074" s="737"/>
      <c r="O1074" s="737"/>
      <c r="P1074" s="740"/>
      <c r="Q1074" s="740"/>
      <c r="R1074" s="753"/>
      <c r="S1074" s="741"/>
    </row>
    <row r="1075" spans="1:19" ht="14.4" customHeight="1" x14ac:dyDescent="0.3">
      <c r="A1075" s="736" t="s">
        <v>5245</v>
      </c>
      <c r="B1075" s="737" t="s">
        <v>5246</v>
      </c>
      <c r="C1075" s="737" t="s">
        <v>566</v>
      </c>
      <c r="D1075" s="737" t="s">
        <v>5237</v>
      </c>
      <c r="E1075" s="737" t="s">
        <v>5247</v>
      </c>
      <c r="F1075" s="737" t="s">
        <v>5291</v>
      </c>
      <c r="G1075" s="737" t="s">
        <v>5292</v>
      </c>
      <c r="H1075" s="740">
        <v>3</v>
      </c>
      <c r="I1075" s="740">
        <v>146.22</v>
      </c>
      <c r="J1075" s="737"/>
      <c r="K1075" s="737">
        <v>48.74</v>
      </c>
      <c r="L1075" s="740"/>
      <c r="M1075" s="740"/>
      <c r="N1075" s="737"/>
      <c r="O1075" s="737"/>
      <c r="P1075" s="740"/>
      <c r="Q1075" s="740"/>
      <c r="R1075" s="753"/>
      <c r="S1075" s="741"/>
    </row>
    <row r="1076" spans="1:19" ht="14.4" customHeight="1" x14ac:dyDescent="0.3">
      <c r="A1076" s="736" t="s">
        <v>5245</v>
      </c>
      <c r="B1076" s="737" t="s">
        <v>5246</v>
      </c>
      <c r="C1076" s="737" t="s">
        <v>566</v>
      </c>
      <c r="D1076" s="737" t="s">
        <v>5237</v>
      </c>
      <c r="E1076" s="737" t="s">
        <v>5247</v>
      </c>
      <c r="F1076" s="737" t="s">
        <v>5301</v>
      </c>
      <c r="G1076" s="737" t="s">
        <v>835</v>
      </c>
      <c r="H1076" s="740">
        <v>2.8</v>
      </c>
      <c r="I1076" s="740">
        <v>198.1</v>
      </c>
      <c r="J1076" s="737"/>
      <c r="K1076" s="737">
        <v>70.75</v>
      </c>
      <c r="L1076" s="740"/>
      <c r="M1076" s="740"/>
      <c r="N1076" s="737"/>
      <c r="O1076" s="737"/>
      <c r="P1076" s="740"/>
      <c r="Q1076" s="740"/>
      <c r="R1076" s="753"/>
      <c r="S1076" s="741"/>
    </row>
    <row r="1077" spans="1:19" ht="14.4" customHeight="1" x14ac:dyDescent="0.3">
      <c r="A1077" s="736" t="s">
        <v>5245</v>
      </c>
      <c r="B1077" s="737" t="s">
        <v>5246</v>
      </c>
      <c r="C1077" s="737" t="s">
        <v>566</v>
      </c>
      <c r="D1077" s="737" t="s">
        <v>5237</v>
      </c>
      <c r="E1077" s="737" t="s">
        <v>5247</v>
      </c>
      <c r="F1077" s="737" t="s">
        <v>5305</v>
      </c>
      <c r="G1077" s="737" t="s">
        <v>707</v>
      </c>
      <c r="H1077" s="740">
        <v>0.6</v>
      </c>
      <c r="I1077" s="740">
        <v>35.97</v>
      </c>
      <c r="J1077" s="737"/>
      <c r="K1077" s="737">
        <v>59.95</v>
      </c>
      <c r="L1077" s="740"/>
      <c r="M1077" s="740"/>
      <c r="N1077" s="737"/>
      <c r="O1077" s="737"/>
      <c r="P1077" s="740"/>
      <c r="Q1077" s="740"/>
      <c r="R1077" s="753"/>
      <c r="S1077" s="741"/>
    </row>
    <row r="1078" spans="1:19" ht="14.4" customHeight="1" x14ac:dyDescent="0.3">
      <c r="A1078" s="736" t="s">
        <v>5245</v>
      </c>
      <c r="B1078" s="737" t="s">
        <v>5246</v>
      </c>
      <c r="C1078" s="737" t="s">
        <v>566</v>
      </c>
      <c r="D1078" s="737" t="s">
        <v>5237</v>
      </c>
      <c r="E1078" s="737" t="s">
        <v>5247</v>
      </c>
      <c r="F1078" s="737" t="s">
        <v>5316</v>
      </c>
      <c r="G1078" s="737" t="s">
        <v>5317</v>
      </c>
      <c r="H1078" s="740">
        <v>6.96</v>
      </c>
      <c r="I1078" s="740">
        <v>49046.46</v>
      </c>
      <c r="J1078" s="737"/>
      <c r="K1078" s="737">
        <v>7046.9051724137926</v>
      </c>
      <c r="L1078" s="740"/>
      <c r="M1078" s="740"/>
      <c r="N1078" s="737"/>
      <c r="O1078" s="737"/>
      <c r="P1078" s="740"/>
      <c r="Q1078" s="740"/>
      <c r="R1078" s="753"/>
      <c r="S1078" s="741"/>
    </row>
    <row r="1079" spans="1:19" ht="14.4" customHeight="1" x14ac:dyDescent="0.3">
      <c r="A1079" s="736" t="s">
        <v>5245</v>
      </c>
      <c r="B1079" s="737" t="s">
        <v>5246</v>
      </c>
      <c r="C1079" s="737" t="s">
        <v>566</v>
      </c>
      <c r="D1079" s="737" t="s">
        <v>5237</v>
      </c>
      <c r="E1079" s="737" t="s">
        <v>5247</v>
      </c>
      <c r="F1079" s="737" t="s">
        <v>5378</v>
      </c>
      <c r="G1079" s="737" t="s">
        <v>5379</v>
      </c>
      <c r="H1079" s="740">
        <v>2</v>
      </c>
      <c r="I1079" s="740">
        <v>2801.48</v>
      </c>
      <c r="J1079" s="737"/>
      <c r="K1079" s="737">
        <v>1400.74</v>
      </c>
      <c r="L1079" s="740"/>
      <c r="M1079" s="740"/>
      <c r="N1079" s="737"/>
      <c r="O1079" s="737"/>
      <c r="P1079" s="740"/>
      <c r="Q1079" s="740"/>
      <c r="R1079" s="753"/>
      <c r="S1079" s="741"/>
    </row>
    <row r="1080" spans="1:19" ht="14.4" customHeight="1" x14ac:dyDescent="0.3">
      <c r="A1080" s="736" t="s">
        <v>5245</v>
      </c>
      <c r="B1080" s="737" t="s">
        <v>5246</v>
      </c>
      <c r="C1080" s="737" t="s">
        <v>566</v>
      </c>
      <c r="D1080" s="737" t="s">
        <v>5237</v>
      </c>
      <c r="E1080" s="737" t="s">
        <v>5247</v>
      </c>
      <c r="F1080" s="737" t="s">
        <v>5380</v>
      </c>
      <c r="G1080" s="737" t="s">
        <v>5379</v>
      </c>
      <c r="H1080" s="740">
        <v>0.87999999999999989</v>
      </c>
      <c r="I1080" s="740">
        <v>410.88</v>
      </c>
      <c r="J1080" s="737"/>
      <c r="K1080" s="737">
        <v>466.90909090909093</v>
      </c>
      <c r="L1080" s="740"/>
      <c r="M1080" s="740"/>
      <c r="N1080" s="737"/>
      <c r="O1080" s="737"/>
      <c r="P1080" s="740"/>
      <c r="Q1080" s="740"/>
      <c r="R1080" s="753"/>
      <c r="S1080" s="741"/>
    </row>
    <row r="1081" spans="1:19" ht="14.4" customHeight="1" x14ac:dyDescent="0.3">
      <c r="A1081" s="736" t="s">
        <v>5245</v>
      </c>
      <c r="B1081" s="737" t="s">
        <v>5246</v>
      </c>
      <c r="C1081" s="737" t="s">
        <v>566</v>
      </c>
      <c r="D1081" s="737" t="s">
        <v>5237</v>
      </c>
      <c r="E1081" s="737" t="s">
        <v>5247</v>
      </c>
      <c r="F1081" s="737" t="s">
        <v>5381</v>
      </c>
      <c r="G1081" s="737" t="s">
        <v>5379</v>
      </c>
      <c r="H1081" s="740">
        <v>6</v>
      </c>
      <c r="I1081" s="740">
        <v>946.54</v>
      </c>
      <c r="J1081" s="737"/>
      <c r="K1081" s="737">
        <v>157.75666666666666</v>
      </c>
      <c r="L1081" s="740"/>
      <c r="M1081" s="740"/>
      <c r="N1081" s="737"/>
      <c r="O1081" s="737"/>
      <c r="P1081" s="740"/>
      <c r="Q1081" s="740"/>
      <c r="R1081" s="753"/>
      <c r="S1081" s="741"/>
    </row>
    <row r="1082" spans="1:19" ht="14.4" customHeight="1" x14ac:dyDescent="0.3">
      <c r="A1082" s="736" t="s">
        <v>5245</v>
      </c>
      <c r="B1082" s="737" t="s">
        <v>5246</v>
      </c>
      <c r="C1082" s="737" t="s">
        <v>566</v>
      </c>
      <c r="D1082" s="737" t="s">
        <v>5237</v>
      </c>
      <c r="E1082" s="737" t="s">
        <v>5247</v>
      </c>
      <c r="F1082" s="737" t="s">
        <v>5384</v>
      </c>
      <c r="G1082" s="737" t="s">
        <v>5379</v>
      </c>
      <c r="H1082" s="740">
        <v>11.71</v>
      </c>
      <c r="I1082" s="740">
        <v>22167.83</v>
      </c>
      <c r="J1082" s="737"/>
      <c r="K1082" s="737">
        <v>1893.068317677199</v>
      </c>
      <c r="L1082" s="740"/>
      <c r="M1082" s="740"/>
      <c r="N1082" s="737"/>
      <c r="O1082" s="737"/>
      <c r="P1082" s="740"/>
      <c r="Q1082" s="740"/>
      <c r="R1082" s="753"/>
      <c r="S1082" s="741"/>
    </row>
    <row r="1083" spans="1:19" ht="14.4" customHeight="1" x14ac:dyDescent="0.3">
      <c r="A1083" s="736" t="s">
        <v>5245</v>
      </c>
      <c r="B1083" s="737" t="s">
        <v>5246</v>
      </c>
      <c r="C1083" s="737" t="s">
        <v>566</v>
      </c>
      <c r="D1083" s="737" t="s">
        <v>5237</v>
      </c>
      <c r="E1083" s="737" t="s">
        <v>5247</v>
      </c>
      <c r="F1083" s="737" t="s">
        <v>5388</v>
      </c>
      <c r="G1083" s="737" t="s">
        <v>5317</v>
      </c>
      <c r="H1083" s="740">
        <v>4.7699999999999996</v>
      </c>
      <c r="I1083" s="740">
        <v>11204.58</v>
      </c>
      <c r="J1083" s="737"/>
      <c r="K1083" s="737">
        <v>2348.9685534591199</v>
      </c>
      <c r="L1083" s="740"/>
      <c r="M1083" s="740"/>
      <c r="N1083" s="737"/>
      <c r="O1083" s="737"/>
      <c r="P1083" s="740"/>
      <c r="Q1083" s="740"/>
      <c r="R1083" s="753"/>
      <c r="S1083" s="741"/>
    </row>
    <row r="1084" spans="1:19" ht="14.4" customHeight="1" x14ac:dyDescent="0.3">
      <c r="A1084" s="736" t="s">
        <v>5245</v>
      </c>
      <c r="B1084" s="737" t="s">
        <v>5246</v>
      </c>
      <c r="C1084" s="737" t="s">
        <v>566</v>
      </c>
      <c r="D1084" s="737" t="s">
        <v>5237</v>
      </c>
      <c r="E1084" s="737" t="s">
        <v>5247</v>
      </c>
      <c r="F1084" s="737" t="s">
        <v>5403</v>
      </c>
      <c r="G1084" s="737" t="s">
        <v>5317</v>
      </c>
      <c r="H1084" s="740">
        <v>0.39</v>
      </c>
      <c r="I1084" s="740">
        <v>274.82</v>
      </c>
      <c r="J1084" s="737"/>
      <c r="K1084" s="737">
        <v>704.66666666666663</v>
      </c>
      <c r="L1084" s="740"/>
      <c r="M1084" s="740"/>
      <c r="N1084" s="737"/>
      <c r="O1084" s="737"/>
      <c r="P1084" s="740"/>
      <c r="Q1084" s="740"/>
      <c r="R1084" s="753"/>
      <c r="S1084" s="741"/>
    </row>
    <row r="1085" spans="1:19" ht="14.4" customHeight="1" x14ac:dyDescent="0.3">
      <c r="A1085" s="736" t="s">
        <v>5245</v>
      </c>
      <c r="B1085" s="737" t="s">
        <v>5246</v>
      </c>
      <c r="C1085" s="737" t="s">
        <v>566</v>
      </c>
      <c r="D1085" s="737" t="s">
        <v>5237</v>
      </c>
      <c r="E1085" s="737" t="s">
        <v>5247</v>
      </c>
      <c r="F1085" s="737" t="s">
        <v>5406</v>
      </c>
      <c r="G1085" s="737" t="s">
        <v>5317</v>
      </c>
      <c r="H1085" s="740">
        <v>6.89</v>
      </c>
      <c r="I1085" s="740">
        <v>24276.560000000001</v>
      </c>
      <c r="J1085" s="737"/>
      <c r="K1085" s="737">
        <v>3523.44847605225</v>
      </c>
      <c r="L1085" s="740"/>
      <c r="M1085" s="740"/>
      <c r="N1085" s="737"/>
      <c r="O1085" s="737"/>
      <c r="P1085" s="740"/>
      <c r="Q1085" s="740"/>
      <c r="R1085" s="753"/>
      <c r="S1085" s="741"/>
    </row>
    <row r="1086" spans="1:19" ht="14.4" customHeight="1" x14ac:dyDescent="0.3">
      <c r="A1086" s="736" t="s">
        <v>5245</v>
      </c>
      <c r="B1086" s="737" t="s">
        <v>5246</v>
      </c>
      <c r="C1086" s="737" t="s">
        <v>566</v>
      </c>
      <c r="D1086" s="737" t="s">
        <v>5237</v>
      </c>
      <c r="E1086" s="737" t="s">
        <v>5469</v>
      </c>
      <c r="F1086" s="737" t="s">
        <v>5478</v>
      </c>
      <c r="G1086" s="737" t="s">
        <v>5479</v>
      </c>
      <c r="H1086" s="740">
        <v>9</v>
      </c>
      <c r="I1086" s="740">
        <v>315</v>
      </c>
      <c r="J1086" s="737"/>
      <c r="K1086" s="737">
        <v>35</v>
      </c>
      <c r="L1086" s="740"/>
      <c r="M1086" s="740"/>
      <c r="N1086" s="737"/>
      <c r="O1086" s="737"/>
      <c r="P1086" s="740"/>
      <c r="Q1086" s="740"/>
      <c r="R1086" s="753"/>
      <c r="S1086" s="741"/>
    </row>
    <row r="1087" spans="1:19" ht="14.4" customHeight="1" x14ac:dyDescent="0.3">
      <c r="A1087" s="736" t="s">
        <v>5245</v>
      </c>
      <c r="B1087" s="737" t="s">
        <v>5246</v>
      </c>
      <c r="C1087" s="737" t="s">
        <v>566</v>
      </c>
      <c r="D1087" s="737" t="s">
        <v>5237</v>
      </c>
      <c r="E1087" s="737" t="s">
        <v>5469</v>
      </c>
      <c r="F1087" s="737" t="s">
        <v>5482</v>
      </c>
      <c r="G1087" s="737" t="s">
        <v>5483</v>
      </c>
      <c r="H1087" s="740">
        <v>1</v>
      </c>
      <c r="I1087" s="740">
        <v>165</v>
      </c>
      <c r="J1087" s="737"/>
      <c r="K1087" s="737">
        <v>165</v>
      </c>
      <c r="L1087" s="740"/>
      <c r="M1087" s="740"/>
      <c r="N1087" s="737"/>
      <c r="O1087" s="737"/>
      <c r="P1087" s="740">
        <v>21</v>
      </c>
      <c r="Q1087" s="740">
        <v>3717</v>
      </c>
      <c r="R1087" s="753"/>
      <c r="S1087" s="741">
        <v>177</v>
      </c>
    </row>
    <row r="1088" spans="1:19" ht="14.4" customHeight="1" x14ac:dyDescent="0.3">
      <c r="A1088" s="736" t="s">
        <v>5245</v>
      </c>
      <c r="B1088" s="737" t="s">
        <v>5246</v>
      </c>
      <c r="C1088" s="737" t="s">
        <v>566</v>
      </c>
      <c r="D1088" s="737" t="s">
        <v>5237</v>
      </c>
      <c r="E1088" s="737" t="s">
        <v>5469</v>
      </c>
      <c r="F1088" s="737" t="s">
        <v>5484</v>
      </c>
      <c r="G1088" s="737" t="s">
        <v>5485</v>
      </c>
      <c r="H1088" s="740">
        <v>3</v>
      </c>
      <c r="I1088" s="740">
        <v>0</v>
      </c>
      <c r="J1088" s="737"/>
      <c r="K1088" s="737">
        <v>0</v>
      </c>
      <c r="L1088" s="740"/>
      <c r="M1088" s="740"/>
      <c r="N1088" s="737"/>
      <c r="O1088" s="737"/>
      <c r="P1088" s="740"/>
      <c r="Q1088" s="740"/>
      <c r="R1088" s="753"/>
      <c r="S1088" s="741"/>
    </row>
    <row r="1089" spans="1:19" ht="14.4" customHeight="1" x14ac:dyDescent="0.3">
      <c r="A1089" s="736" t="s">
        <v>5245</v>
      </c>
      <c r="B1089" s="737" t="s">
        <v>5246</v>
      </c>
      <c r="C1089" s="737" t="s">
        <v>566</v>
      </c>
      <c r="D1089" s="737" t="s">
        <v>5237</v>
      </c>
      <c r="E1089" s="737" t="s">
        <v>5469</v>
      </c>
      <c r="F1089" s="737" t="s">
        <v>5486</v>
      </c>
      <c r="G1089" s="737" t="s">
        <v>5487</v>
      </c>
      <c r="H1089" s="740">
        <v>32</v>
      </c>
      <c r="I1089" s="740">
        <v>3392</v>
      </c>
      <c r="J1089" s="737"/>
      <c r="K1089" s="737">
        <v>106</v>
      </c>
      <c r="L1089" s="740"/>
      <c r="M1089" s="740"/>
      <c r="N1089" s="737"/>
      <c r="O1089" s="737"/>
      <c r="P1089" s="740"/>
      <c r="Q1089" s="740"/>
      <c r="R1089" s="753"/>
      <c r="S1089" s="741"/>
    </row>
    <row r="1090" spans="1:19" ht="14.4" customHeight="1" x14ac:dyDescent="0.3">
      <c r="A1090" s="736" t="s">
        <v>5245</v>
      </c>
      <c r="B1090" s="737" t="s">
        <v>5246</v>
      </c>
      <c r="C1090" s="737" t="s">
        <v>566</v>
      </c>
      <c r="D1090" s="737" t="s">
        <v>5237</v>
      </c>
      <c r="E1090" s="737" t="s">
        <v>5469</v>
      </c>
      <c r="F1090" s="737" t="s">
        <v>5488</v>
      </c>
      <c r="G1090" s="737" t="s">
        <v>5489</v>
      </c>
      <c r="H1090" s="740"/>
      <c r="I1090" s="740"/>
      <c r="J1090" s="737"/>
      <c r="K1090" s="737"/>
      <c r="L1090" s="740"/>
      <c r="M1090" s="740"/>
      <c r="N1090" s="737"/>
      <c r="O1090" s="737"/>
      <c r="P1090" s="740">
        <v>21</v>
      </c>
      <c r="Q1090" s="740">
        <v>700</v>
      </c>
      <c r="R1090" s="753"/>
      <c r="S1090" s="741">
        <v>33.333333333333336</v>
      </c>
    </row>
    <row r="1091" spans="1:19" ht="14.4" customHeight="1" x14ac:dyDescent="0.3">
      <c r="A1091" s="736" t="s">
        <v>5245</v>
      </c>
      <c r="B1091" s="737" t="s">
        <v>5246</v>
      </c>
      <c r="C1091" s="737" t="s">
        <v>566</v>
      </c>
      <c r="D1091" s="737" t="s">
        <v>5237</v>
      </c>
      <c r="E1091" s="737" t="s">
        <v>5469</v>
      </c>
      <c r="F1091" s="737" t="s">
        <v>5490</v>
      </c>
      <c r="G1091" s="737" t="s">
        <v>5491</v>
      </c>
      <c r="H1091" s="740">
        <v>8</v>
      </c>
      <c r="I1091" s="740">
        <v>288</v>
      </c>
      <c r="J1091" s="737"/>
      <c r="K1091" s="737">
        <v>36</v>
      </c>
      <c r="L1091" s="740"/>
      <c r="M1091" s="740"/>
      <c r="N1091" s="737"/>
      <c r="O1091" s="737"/>
      <c r="P1091" s="740"/>
      <c r="Q1091" s="740"/>
      <c r="R1091" s="753"/>
      <c r="S1091" s="741"/>
    </row>
    <row r="1092" spans="1:19" ht="14.4" customHeight="1" x14ac:dyDescent="0.3">
      <c r="A1092" s="736" t="s">
        <v>5245</v>
      </c>
      <c r="B1092" s="737" t="s">
        <v>5246</v>
      </c>
      <c r="C1092" s="737" t="s">
        <v>566</v>
      </c>
      <c r="D1092" s="737" t="s">
        <v>5237</v>
      </c>
      <c r="E1092" s="737" t="s">
        <v>5469</v>
      </c>
      <c r="F1092" s="737" t="s">
        <v>5498</v>
      </c>
      <c r="G1092" s="737" t="s">
        <v>5499</v>
      </c>
      <c r="H1092" s="740">
        <v>19</v>
      </c>
      <c r="I1092" s="740">
        <v>2451</v>
      </c>
      <c r="J1092" s="737"/>
      <c r="K1092" s="737">
        <v>129</v>
      </c>
      <c r="L1092" s="740"/>
      <c r="M1092" s="740"/>
      <c r="N1092" s="737"/>
      <c r="O1092" s="737"/>
      <c r="P1092" s="740"/>
      <c r="Q1092" s="740"/>
      <c r="R1092" s="753"/>
      <c r="S1092" s="741"/>
    </row>
    <row r="1093" spans="1:19" ht="14.4" customHeight="1" x14ac:dyDescent="0.3">
      <c r="A1093" s="736" t="s">
        <v>5245</v>
      </c>
      <c r="B1093" s="737" t="s">
        <v>5246</v>
      </c>
      <c r="C1093" s="737" t="s">
        <v>566</v>
      </c>
      <c r="D1093" s="737" t="s">
        <v>5237</v>
      </c>
      <c r="E1093" s="737" t="s">
        <v>5469</v>
      </c>
      <c r="F1093" s="737" t="s">
        <v>5501</v>
      </c>
      <c r="G1093" s="737" t="s">
        <v>5502</v>
      </c>
      <c r="H1093" s="740">
        <v>22</v>
      </c>
      <c r="I1093" s="740">
        <v>7282</v>
      </c>
      <c r="J1093" s="737"/>
      <c r="K1093" s="737">
        <v>331</v>
      </c>
      <c r="L1093" s="740"/>
      <c r="M1093" s="740"/>
      <c r="N1093" s="737"/>
      <c r="O1093" s="737"/>
      <c r="P1093" s="740"/>
      <c r="Q1093" s="740"/>
      <c r="R1093" s="753"/>
      <c r="S1093" s="741"/>
    </row>
    <row r="1094" spans="1:19" ht="14.4" customHeight="1" x14ac:dyDescent="0.3">
      <c r="A1094" s="736" t="s">
        <v>5245</v>
      </c>
      <c r="B1094" s="737" t="s">
        <v>5246</v>
      </c>
      <c r="C1094" s="737" t="s">
        <v>566</v>
      </c>
      <c r="D1094" s="737" t="s">
        <v>5237</v>
      </c>
      <c r="E1094" s="737" t="s">
        <v>5469</v>
      </c>
      <c r="F1094" s="737" t="s">
        <v>5503</v>
      </c>
      <c r="G1094" s="737" t="s">
        <v>5504</v>
      </c>
      <c r="H1094" s="740">
        <v>18</v>
      </c>
      <c r="I1094" s="740">
        <v>1026</v>
      </c>
      <c r="J1094" s="737"/>
      <c r="K1094" s="737">
        <v>57</v>
      </c>
      <c r="L1094" s="740"/>
      <c r="M1094" s="740"/>
      <c r="N1094" s="737"/>
      <c r="O1094" s="737"/>
      <c r="P1094" s="740"/>
      <c r="Q1094" s="740"/>
      <c r="R1094" s="753"/>
      <c r="S1094" s="741"/>
    </row>
    <row r="1095" spans="1:19" ht="14.4" customHeight="1" x14ac:dyDescent="0.3">
      <c r="A1095" s="736" t="s">
        <v>5245</v>
      </c>
      <c r="B1095" s="737" t="s">
        <v>5246</v>
      </c>
      <c r="C1095" s="737" t="s">
        <v>566</v>
      </c>
      <c r="D1095" s="737" t="s">
        <v>5237</v>
      </c>
      <c r="E1095" s="737" t="s">
        <v>5469</v>
      </c>
      <c r="F1095" s="737" t="s">
        <v>5505</v>
      </c>
      <c r="G1095" s="737" t="s">
        <v>5506</v>
      </c>
      <c r="H1095" s="740">
        <v>2</v>
      </c>
      <c r="I1095" s="740">
        <v>1306</v>
      </c>
      <c r="J1095" s="737"/>
      <c r="K1095" s="737">
        <v>653</v>
      </c>
      <c r="L1095" s="740"/>
      <c r="M1095" s="740"/>
      <c r="N1095" s="737"/>
      <c r="O1095" s="737"/>
      <c r="P1095" s="740"/>
      <c r="Q1095" s="740"/>
      <c r="R1095" s="753"/>
      <c r="S1095" s="741"/>
    </row>
    <row r="1096" spans="1:19" ht="14.4" customHeight="1" x14ac:dyDescent="0.3">
      <c r="A1096" s="736" t="s">
        <v>5245</v>
      </c>
      <c r="B1096" s="737" t="s">
        <v>5246</v>
      </c>
      <c r="C1096" s="737" t="s">
        <v>5511</v>
      </c>
      <c r="D1096" s="737" t="s">
        <v>5233</v>
      </c>
      <c r="E1096" s="737" t="s">
        <v>5247</v>
      </c>
      <c r="F1096" s="737" t="s">
        <v>5270</v>
      </c>
      <c r="G1096" s="737" t="s">
        <v>5512</v>
      </c>
      <c r="H1096" s="740">
        <v>2.1316282072803006E-14</v>
      </c>
      <c r="I1096" s="740">
        <v>1.4551915228366852E-10</v>
      </c>
      <c r="J1096" s="737">
        <v>0.625</v>
      </c>
      <c r="K1096" s="737">
        <v>6826.666666666667</v>
      </c>
      <c r="L1096" s="740">
        <v>1.4210854715202004E-14</v>
      </c>
      <c r="M1096" s="740">
        <v>2.3283064365386963E-10</v>
      </c>
      <c r="N1096" s="737">
        <v>1</v>
      </c>
      <c r="O1096" s="737">
        <v>16384</v>
      </c>
      <c r="P1096" s="740">
        <v>-1.4210854715202004E-14</v>
      </c>
      <c r="Q1096" s="740">
        <v>4.0745362639427185E-10</v>
      </c>
      <c r="R1096" s="753">
        <v>1.75</v>
      </c>
      <c r="S1096" s="741">
        <v>-28672</v>
      </c>
    </row>
    <row r="1097" spans="1:19" ht="14.4" customHeight="1" x14ac:dyDescent="0.3">
      <c r="A1097" s="736" t="s">
        <v>5245</v>
      </c>
      <c r="B1097" s="737" t="s">
        <v>5246</v>
      </c>
      <c r="C1097" s="737" t="s">
        <v>5511</v>
      </c>
      <c r="D1097" s="737" t="s">
        <v>5233</v>
      </c>
      <c r="E1097" s="737" t="s">
        <v>5247</v>
      </c>
      <c r="F1097" s="737" t="s">
        <v>5271</v>
      </c>
      <c r="G1097" s="737" t="s">
        <v>5272</v>
      </c>
      <c r="H1097" s="740">
        <v>0</v>
      </c>
      <c r="I1097" s="740">
        <v>0</v>
      </c>
      <c r="J1097" s="737"/>
      <c r="K1097" s="737"/>
      <c r="L1097" s="740">
        <v>0</v>
      </c>
      <c r="M1097" s="740">
        <v>0</v>
      </c>
      <c r="N1097" s="737"/>
      <c r="O1097" s="737"/>
      <c r="P1097" s="740">
        <v>0</v>
      </c>
      <c r="Q1097" s="740">
        <v>2.9103830456733704E-11</v>
      </c>
      <c r="R1097" s="753"/>
      <c r="S1097" s="741"/>
    </row>
    <row r="1098" spans="1:19" ht="14.4" customHeight="1" x14ac:dyDescent="0.3">
      <c r="A1098" s="736" t="s">
        <v>5245</v>
      </c>
      <c r="B1098" s="737" t="s">
        <v>5246</v>
      </c>
      <c r="C1098" s="737" t="s">
        <v>5511</v>
      </c>
      <c r="D1098" s="737" t="s">
        <v>5233</v>
      </c>
      <c r="E1098" s="737" t="s">
        <v>5247</v>
      </c>
      <c r="F1098" s="737" t="s">
        <v>5273</v>
      </c>
      <c r="G1098" s="737" t="s">
        <v>5272</v>
      </c>
      <c r="H1098" s="740">
        <v>0</v>
      </c>
      <c r="I1098" s="740">
        <v>-1.1641532182693481E-10</v>
      </c>
      <c r="J1098" s="737"/>
      <c r="K1098" s="737"/>
      <c r="L1098" s="740">
        <v>0</v>
      </c>
      <c r="M1098" s="740">
        <v>0</v>
      </c>
      <c r="N1098" s="737"/>
      <c r="O1098" s="737"/>
      <c r="P1098" s="740">
        <v>0</v>
      </c>
      <c r="Q1098" s="740">
        <v>-5.8207660913467407E-11</v>
      </c>
      <c r="R1098" s="753"/>
      <c r="S1098" s="741"/>
    </row>
    <row r="1099" spans="1:19" ht="14.4" customHeight="1" x14ac:dyDescent="0.3">
      <c r="A1099" s="736" t="s">
        <v>5245</v>
      </c>
      <c r="B1099" s="737" t="s">
        <v>5246</v>
      </c>
      <c r="C1099" s="737" t="s">
        <v>5511</v>
      </c>
      <c r="D1099" s="737" t="s">
        <v>5233</v>
      </c>
      <c r="E1099" s="737" t="s">
        <v>5247</v>
      </c>
      <c r="F1099" s="737" t="s">
        <v>5274</v>
      </c>
      <c r="G1099" s="737" t="s">
        <v>5272</v>
      </c>
      <c r="H1099" s="740">
        <v>0</v>
      </c>
      <c r="I1099" s="740">
        <v>3.7834979593753815E-10</v>
      </c>
      <c r="J1099" s="737">
        <v>1.625</v>
      </c>
      <c r="K1099" s="737"/>
      <c r="L1099" s="740">
        <v>0</v>
      </c>
      <c r="M1099" s="740">
        <v>2.3283064365386963E-10</v>
      </c>
      <c r="N1099" s="737">
        <v>1</v>
      </c>
      <c r="O1099" s="737"/>
      <c r="P1099" s="740">
        <v>0</v>
      </c>
      <c r="Q1099" s="740">
        <v>-1.4551915228366852E-10</v>
      </c>
      <c r="R1099" s="753">
        <v>-0.625</v>
      </c>
      <c r="S1099" s="741"/>
    </row>
    <row r="1100" spans="1:19" ht="14.4" customHeight="1" x14ac:dyDescent="0.3">
      <c r="A1100" s="736" t="s">
        <v>5245</v>
      </c>
      <c r="B1100" s="737" t="s">
        <v>5246</v>
      </c>
      <c r="C1100" s="737" t="s">
        <v>5511</v>
      </c>
      <c r="D1100" s="737" t="s">
        <v>5233</v>
      </c>
      <c r="E1100" s="737" t="s">
        <v>5247</v>
      </c>
      <c r="F1100" s="737" t="s">
        <v>5275</v>
      </c>
      <c r="G1100" s="737" t="s">
        <v>5513</v>
      </c>
      <c r="H1100" s="740">
        <v>0</v>
      </c>
      <c r="I1100" s="740">
        <v>0</v>
      </c>
      <c r="J1100" s="737">
        <v>0</v>
      </c>
      <c r="K1100" s="737"/>
      <c r="L1100" s="740">
        <v>0</v>
      </c>
      <c r="M1100" s="740">
        <v>2.9103830456733704E-11</v>
      </c>
      <c r="N1100" s="737">
        <v>1</v>
      </c>
      <c r="O1100" s="737"/>
      <c r="P1100" s="740">
        <v>0</v>
      </c>
      <c r="Q1100" s="740">
        <v>-1.4551915228366852E-11</v>
      </c>
      <c r="R1100" s="753">
        <v>-0.5</v>
      </c>
      <c r="S1100" s="741"/>
    </row>
    <row r="1101" spans="1:19" ht="14.4" customHeight="1" x14ac:dyDescent="0.3">
      <c r="A1101" s="736" t="s">
        <v>5245</v>
      </c>
      <c r="B1101" s="737" t="s">
        <v>5246</v>
      </c>
      <c r="C1101" s="737" t="s">
        <v>5511</v>
      </c>
      <c r="D1101" s="737" t="s">
        <v>5233</v>
      </c>
      <c r="E1101" s="737" t="s">
        <v>5247</v>
      </c>
      <c r="F1101" s="737" t="s">
        <v>5279</v>
      </c>
      <c r="G1101" s="737" t="s">
        <v>5280</v>
      </c>
      <c r="H1101" s="740">
        <v>0</v>
      </c>
      <c r="I1101" s="740">
        <v>-4.6566128730773926E-10</v>
      </c>
      <c r="J1101" s="737">
        <v>-0.5714285714285714</v>
      </c>
      <c r="K1101" s="737"/>
      <c r="L1101" s="740">
        <v>0</v>
      </c>
      <c r="M1101" s="740">
        <v>8.149072527885437E-10</v>
      </c>
      <c r="N1101" s="737">
        <v>1</v>
      </c>
      <c r="O1101" s="737"/>
      <c r="P1101" s="740">
        <v>0</v>
      </c>
      <c r="Q1101" s="740">
        <v>-4.0745362639427185E-10</v>
      </c>
      <c r="R1101" s="753">
        <v>-0.5</v>
      </c>
      <c r="S1101" s="741"/>
    </row>
    <row r="1102" spans="1:19" ht="14.4" customHeight="1" x14ac:dyDescent="0.3">
      <c r="A1102" s="736" t="s">
        <v>5245</v>
      </c>
      <c r="B1102" s="737" t="s">
        <v>5246</v>
      </c>
      <c r="C1102" s="737" t="s">
        <v>5511</v>
      </c>
      <c r="D1102" s="737" t="s">
        <v>5233</v>
      </c>
      <c r="E1102" s="737" t="s">
        <v>5247</v>
      </c>
      <c r="F1102" s="737" t="s">
        <v>5286</v>
      </c>
      <c r="G1102" s="737" t="s">
        <v>5280</v>
      </c>
      <c r="H1102" s="740">
        <v>0</v>
      </c>
      <c r="I1102" s="740">
        <v>2.3283064365386963E-10</v>
      </c>
      <c r="J1102" s="737">
        <v>2.6666666666666665</v>
      </c>
      <c r="K1102" s="737"/>
      <c r="L1102" s="740">
        <v>0</v>
      </c>
      <c r="M1102" s="740">
        <v>8.7311491370201111E-11</v>
      </c>
      <c r="N1102" s="737">
        <v>1</v>
      </c>
      <c r="O1102" s="737"/>
      <c r="P1102" s="740">
        <v>0</v>
      </c>
      <c r="Q1102" s="740">
        <v>-1.7462298274040222E-10</v>
      </c>
      <c r="R1102" s="753">
        <v>-2</v>
      </c>
      <c r="S1102" s="741"/>
    </row>
    <row r="1103" spans="1:19" ht="14.4" customHeight="1" x14ac:dyDescent="0.3">
      <c r="A1103" s="736" t="s">
        <v>5245</v>
      </c>
      <c r="B1103" s="737" t="s">
        <v>5246</v>
      </c>
      <c r="C1103" s="737" t="s">
        <v>5511</v>
      </c>
      <c r="D1103" s="737" t="s">
        <v>5233</v>
      </c>
      <c r="E1103" s="737" t="s">
        <v>5247</v>
      </c>
      <c r="F1103" s="737" t="s">
        <v>5287</v>
      </c>
      <c r="G1103" s="737" t="s">
        <v>5514</v>
      </c>
      <c r="H1103" s="740">
        <v>0</v>
      </c>
      <c r="I1103" s="740">
        <v>-1.4551915228366852E-11</v>
      </c>
      <c r="J1103" s="737">
        <v>2</v>
      </c>
      <c r="K1103" s="737"/>
      <c r="L1103" s="740">
        <v>-4.4408920985006262E-16</v>
      </c>
      <c r="M1103" s="740">
        <v>-7.2759576141834259E-12</v>
      </c>
      <c r="N1103" s="737">
        <v>1</v>
      </c>
      <c r="O1103" s="737">
        <v>16384</v>
      </c>
      <c r="P1103" s="740"/>
      <c r="Q1103" s="740"/>
      <c r="R1103" s="753"/>
      <c r="S1103" s="741"/>
    </row>
    <row r="1104" spans="1:19" ht="14.4" customHeight="1" x14ac:dyDescent="0.3">
      <c r="A1104" s="736" t="s">
        <v>5245</v>
      </c>
      <c r="B1104" s="737" t="s">
        <v>5246</v>
      </c>
      <c r="C1104" s="737" t="s">
        <v>5511</v>
      </c>
      <c r="D1104" s="737" t="s">
        <v>5233</v>
      </c>
      <c r="E1104" s="737" t="s">
        <v>5247</v>
      </c>
      <c r="F1104" s="737" t="s">
        <v>5288</v>
      </c>
      <c r="G1104" s="737" t="s">
        <v>5514</v>
      </c>
      <c r="H1104" s="740">
        <v>4.4408920985006262E-15</v>
      </c>
      <c r="I1104" s="740">
        <v>1.0186340659856796E-10</v>
      </c>
      <c r="J1104" s="737"/>
      <c r="K1104" s="737">
        <v>22937.599999999999</v>
      </c>
      <c r="L1104" s="740">
        <v>4.4408920985006262E-16</v>
      </c>
      <c r="M1104" s="740">
        <v>0</v>
      </c>
      <c r="N1104" s="737"/>
      <c r="O1104" s="737">
        <v>0</v>
      </c>
      <c r="P1104" s="740">
        <v>0</v>
      </c>
      <c r="Q1104" s="740">
        <v>0</v>
      </c>
      <c r="R1104" s="753"/>
      <c r="S1104" s="741"/>
    </row>
    <row r="1105" spans="1:19" ht="14.4" customHeight="1" x14ac:dyDescent="0.3">
      <c r="A1105" s="736" t="s">
        <v>5245</v>
      </c>
      <c r="B1105" s="737" t="s">
        <v>5246</v>
      </c>
      <c r="C1105" s="737" t="s">
        <v>5511</v>
      </c>
      <c r="D1105" s="737" t="s">
        <v>5233</v>
      </c>
      <c r="E1105" s="737" t="s">
        <v>5247</v>
      </c>
      <c r="F1105" s="737" t="s">
        <v>5289</v>
      </c>
      <c r="G1105" s="737" t="s">
        <v>5515</v>
      </c>
      <c r="H1105" s="740">
        <v>-2.8421709430404007E-14</v>
      </c>
      <c r="I1105" s="740">
        <v>4.6566128730773926E-10</v>
      </c>
      <c r="J1105" s="737">
        <v>-2.56</v>
      </c>
      <c r="K1105" s="737">
        <v>-16384</v>
      </c>
      <c r="L1105" s="740">
        <v>3.6859404417555197E-14</v>
      </c>
      <c r="M1105" s="740">
        <v>-1.8189894035458565E-10</v>
      </c>
      <c r="N1105" s="737">
        <v>1</v>
      </c>
      <c r="O1105" s="737">
        <v>-4934.939759036145</v>
      </c>
      <c r="P1105" s="740">
        <v>8.5265128291212022E-14</v>
      </c>
      <c r="Q1105" s="740">
        <v>2.3283064365386963E-10</v>
      </c>
      <c r="R1105" s="753">
        <v>-1.28</v>
      </c>
      <c r="S1105" s="741">
        <v>2730.6666666666665</v>
      </c>
    </row>
    <row r="1106" spans="1:19" ht="14.4" customHeight="1" x14ac:dyDescent="0.3">
      <c r="A1106" s="736" t="s">
        <v>5245</v>
      </c>
      <c r="B1106" s="737" t="s">
        <v>5246</v>
      </c>
      <c r="C1106" s="737" t="s">
        <v>5511</v>
      </c>
      <c r="D1106" s="737" t="s">
        <v>5233</v>
      </c>
      <c r="E1106" s="737" t="s">
        <v>5247</v>
      </c>
      <c r="F1106" s="737" t="s">
        <v>5290</v>
      </c>
      <c r="G1106" s="737" t="s">
        <v>5516</v>
      </c>
      <c r="H1106" s="740">
        <v>7.1054273576010019E-15</v>
      </c>
      <c r="I1106" s="740">
        <v>1.1641532182693481E-10</v>
      </c>
      <c r="J1106" s="737">
        <v>2.6666666666666665</v>
      </c>
      <c r="K1106" s="737">
        <v>16384</v>
      </c>
      <c r="L1106" s="740">
        <v>-5.3290705182007514E-15</v>
      </c>
      <c r="M1106" s="740">
        <v>4.3655745685100555E-11</v>
      </c>
      <c r="N1106" s="737">
        <v>1</v>
      </c>
      <c r="O1106" s="737">
        <v>-8192</v>
      </c>
      <c r="P1106" s="740">
        <v>1.4210854715202004E-14</v>
      </c>
      <c r="Q1106" s="740">
        <v>1.0186340659856796E-10</v>
      </c>
      <c r="R1106" s="753">
        <v>2.3333333333333335</v>
      </c>
      <c r="S1106" s="741">
        <v>7168</v>
      </c>
    </row>
    <row r="1107" spans="1:19" ht="14.4" customHeight="1" x14ac:dyDescent="0.3">
      <c r="A1107" s="736" t="s">
        <v>5245</v>
      </c>
      <c r="B1107" s="737" t="s">
        <v>5246</v>
      </c>
      <c r="C1107" s="737" t="s">
        <v>5511</v>
      </c>
      <c r="D1107" s="737" t="s">
        <v>5233</v>
      </c>
      <c r="E1107" s="737" t="s">
        <v>5247</v>
      </c>
      <c r="F1107" s="737" t="s">
        <v>5332</v>
      </c>
      <c r="G1107" s="737" t="s">
        <v>5517</v>
      </c>
      <c r="H1107" s="740"/>
      <c r="I1107" s="740"/>
      <c r="J1107" s="737"/>
      <c r="K1107" s="737"/>
      <c r="L1107" s="740">
        <v>0</v>
      </c>
      <c r="M1107" s="740">
        <v>0</v>
      </c>
      <c r="N1107" s="737"/>
      <c r="O1107" s="737"/>
      <c r="P1107" s="740">
        <v>0</v>
      </c>
      <c r="Q1107" s="740">
        <v>0</v>
      </c>
      <c r="R1107" s="753"/>
      <c r="S1107" s="741"/>
    </row>
    <row r="1108" spans="1:19" ht="14.4" customHeight="1" x14ac:dyDescent="0.3">
      <c r="A1108" s="736" t="s">
        <v>5245</v>
      </c>
      <c r="B1108" s="737" t="s">
        <v>5246</v>
      </c>
      <c r="C1108" s="737" t="s">
        <v>5511</v>
      </c>
      <c r="D1108" s="737" t="s">
        <v>5233</v>
      </c>
      <c r="E1108" s="737" t="s">
        <v>5247</v>
      </c>
      <c r="F1108" s="737" t="s">
        <v>5333</v>
      </c>
      <c r="G1108" s="737" t="s">
        <v>5517</v>
      </c>
      <c r="H1108" s="740">
        <v>0</v>
      </c>
      <c r="I1108" s="740">
        <v>0</v>
      </c>
      <c r="J1108" s="737"/>
      <c r="K1108" s="737"/>
      <c r="L1108" s="740">
        <v>0</v>
      </c>
      <c r="M1108" s="740">
        <v>0</v>
      </c>
      <c r="N1108" s="737"/>
      <c r="O1108" s="737"/>
      <c r="P1108" s="740">
        <v>0</v>
      </c>
      <c r="Q1108" s="740">
        <v>0</v>
      </c>
      <c r="R1108" s="753"/>
      <c r="S1108" s="741"/>
    </row>
    <row r="1109" spans="1:19" ht="14.4" customHeight="1" x14ac:dyDescent="0.3">
      <c r="A1109" s="736" t="s">
        <v>5245</v>
      </c>
      <c r="B1109" s="737" t="s">
        <v>5246</v>
      </c>
      <c r="C1109" s="737" t="s">
        <v>5511</v>
      </c>
      <c r="D1109" s="737" t="s">
        <v>5233</v>
      </c>
      <c r="E1109" s="737" t="s">
        <v>5247</v>
      </c>
      <c r="F1109" s="737" t="s">
        <v>5334</v>
      </c>
      <c r="G1109" s="737" t="s">
        <v>5335</v>
      </c>
      <c r="H1109" s="740">
        <v>0</v>
      </c>
      <c r="I1109" s="740">
        <v>0</v>
      </c>
      <c r="J1109" s="737"/>
      <c r="K1109" s="737"/>
      <c r="L1109" s="740"/>
      <c r="M1109" s="740"/>
      <c r="N1109" s="737"/>
      <c r="O1109" s="737"/>
      <c r="P1109" s="740"/>
      <c r="Q1109" s="740"/>
      <c r="R1109" s="753"/>
      <c r="S1109" s="741"/>
    </row>
    <row r="1110" spans="1:19" ht="14.4" customHeight="1" x14ac:dyDescent="0.3">
      <c r="A1110" s="736" t="s">
        <v>5245</v>
      </c>
      <c r="B1110" s="737" t="s">
        <v>5246</v>
      </c>
      <c r="C1110" s="737" t="s">
        <v>5511</v>
      </c>
      <c r="D1110" s="737" t="s">
        <v>5233</v>
      </c>
      <c r="E1110" s="737" t="s">
        <v>5247</v>
      </c>
      <c r="F1110" s="737" t="s">
        <v>5336</v>
      </c>
      <c r="G1110" s="737" t="s">
        <v>5335</v>
      </c>
      <c r="H1110" s="740">
        <v>0</v>
      </c>
      <c r="I1110" s="740">
        <v>0</v>
      </c>
      <c r="J1110" s="737"/>
      <c r="K1110" s="737"/>
      <c r="L1110" s="740"/>
      <c r="M1110" s="740"/>
      <c r="N1110" s="737"/>
      <c r="O1110" s="737"/>
      <c r="P1110" s="740"/>
      <c r="Q1110" s="740"/>
      <c r="R1110" s="753"/>
      <c r="S1110" s="741"/>
    </row>
    <row r="1111" spans="1:19" ht="14.4" customHeight="1" x14ac:dyDescent="0.3">
      <c r="A1111" s="736" t="s">
        <v>5245</v>
      </c>
      <c r="B1111" s="737" t="s">
        <v>5246</v>
      </c>
      <c r="C1111" s="737" t="s">
        <v>5511</v>
      </c>
      <c r="D1111" s="737" t="s">
        <v>5233</v>
      </c>
      <c r="E1111" s="737" t="s">
        <v>5247</v>
      </c>
      <c r="F1111" s="737" t="s">
        <v>5354</v>
      </c>
      <c r="G1111" s="737" t="s">
        <v>5518</v>
      </c>
      <c r="H1111" s="740">
        <v>0</v>
      </c>
      <c r="I1111" s="740">
        <v>1.4551915228366852E-11</v>
      </c>
      <c r="J1111" s="737"/>
      <c r="K1111" s="737"/>
      <c r="L1111" s="740">
        <v>0</v>
      </c>
      <c r="M1111" s="740">
        <v>0</v>
      </c>
      <c r="N1111" s="737"/>
      <c r="O1111" s="737"/>
      <c r="P1111" s="740">
        <v>0</v>
      </c>
      <c r="Q1111" s="740">
        <v>0</v>
      </c>
      <c r="R1111" s="753"/>
      <c r="S1111" s="741"/>
    </row>
    <row r="1112" spans="1:19" ht="14.4" customHeight="1" x14ac:dyDescent="0.3">
      <c r="A1112" s="736" t="s">
        <v>5245</v>
      </c>
      <c r="B1112" s="737" t="s">
        <v>5246</v>
      </c>
      <c r="C1112" s="737" t="s">
        <v>5511</v>
      </c>
      <c r="D1112" s="737" t="s">
        <v>5233</v>
      </c>
      <c r="E1112" s="737" t="s">
        <v>5247</v>
      </c>
      <c r="F1112" s="737" t="s">
        <v>5355</v>
      </c>
      <c r="G1112" s="737" t="s">
        <v>5518</v>
      </c>
      <c r="H1112" s="740">
        <v>0</v>
      </c>
      <c r="I1112" s="740">
        <v>1.1641532182693481E-10</v>
      </c>
      <c r="J1112" s="737"/>
      <c r="K1112" s="737"/>
      <c r="L1112" s="740">
        <v>0</v>
      </c>
      <c r="M1112" s="740">
        <v>0</v>
      </c>
      <c r="N1112" s="737"/>
      <c r="O1112" s="737"/>
      <c r="P1112" s="740">
        <v>0</v>
      </c>
      <c r="Q1112" s="740">
        <v>0</v>
      </c>
      <c r="R1112" s="753"/>
      <c r="S1112" s="741"/>
    </row>
    <row r="1113" spans="1:19" ht="14.4" customHeight="1" x14ac:dyDescent="0.3">
      <c r="A1113" s="736" t="s">
        <v>5245</v>
      </c>
      <c r="B1113" s="737" t="s">
        <v>5246</v>
      </c>
      <c r="C1113" s="737" t="s">
        <v>5511</v>
      </c>
      <c r="D1113" s="737" t="s">
        <v>5233</v>
      </c>
      <c r="E1113" s="737" t="s">
        <v>5247</v>
      </c>
      <c r="F1113" s="737" t="s">
        <v>5366</v>
      </c>
      <c r="G1113" s="737" t="s">
        <v>3105</v>
      </c>
      <c r="H1113" s="740"/>
      <c r="I1113" s="740"/>
      <c r="J1113" s="737"/>
      <c r="K1113" s="737"/>
      <c r="L1113" s="740"/>
      <c r="M1113" s="740"/>
      <c r="N1113" s="737"/>
      <c r="O1113" s="737"/>
      <c r="P1113" s="740">
        <v>0</v>
      </c>
      <c r="Q1113" s="740">
        <v>0</v>
      </c>
      <c r="R1113" s="753"/>
      <c r="S1113" s="741"/>
    </row>
    <row r="1114" spans="1:19" ht="14.4" customHeight="1" x14ac:dyDescent="0.3">
      <c r="A1114" s="736" t="s">
        <v>5245</v>
      </c>
      <c r="B1114" s="737" t="s">
        <v>5246</v>
      </c>
      <c r="C1114" s="737" t="s">
        <v>5511</v>
      </c>
      <c r="D1114" s="737" t="s">
        <v>5233</v>
      </c>
      <c r="E1114" s="737" t="s">
        <v>5247</v>
      </c>
      <c r="F1114" s="737" t="s">
        <v>5370</v>
      </c>
      <c r="G1114" s="737" t="s">
        <v>5371</v>
      </c>
      <c r="H1114" s="740">
        <v>0</v>
      </c>
      <c r="I1114" s="740">
        <v>-1.1641532182693481E-10</v>
      </c>
      <c r="J1114" s="737">
        <v>0.66666666666666663</v>
      </c>
      <c r="K1114" s="737"/>
      <c r="L1114" s="740">
        <v>0</v>
      </c>
      <c r="M1114" s="740">
        <v>-1.7462298274040222E-10</v>
      </c>
      <c r="N1114" s="737">
        <v>1</v>
      </c>
      <c r="O1114" s="737"/>
      <c r="P1114" s="740">
        <v>0</v>
      </c>
      <c r="Q1114" s="740">
        <v>0</v>
      </c>
      <c r="R1114" s="753">
        <v>0</v>
      </c>
      <c r="S1114" s="741"/>
    </row>
    <row r="1115" spans="1:19" ht="14.4" customHeight="1" x14ac:dyDescent="0.3">
      <c r="A1115" s="736" t="s">
        <v>5245</v>
      </c>
      <c r="B1115" s="737" t="s">
        <v>5246</v>
      </c>
      <c r="C1115" s="737" t="s">
        <v>5511</v>
      </c>
      <c r="D1115" s="737" t="s">
        <v>5233</v>
      </c>
      <c r="E1115" s="737" t="s">
        <v>5247</v>
      </c>
      <c r="F1115" s="737" t="s">
        <v>5372</v>
      </c>
      <c r="G1115" s="737" t="s">
        <v>5373</v>
      </c>
      <c r="H1115" s="740">
        <v>0</v>
      </c>
      <c r="I1115" s="740">
        <v>0</v>
      </c>
      <c r="J1115" s="737">
        <v>0</v>
      </c>
      <c r="K1115" s="737"/>
      <c r="L1115" s="740">
        <v>0</v>
      </c>
      <c r="M1115" s="740">
        <v>-1.1641532182693481E-10</v>
      </c>
      <c r="N1115" s="737">
        <v>1</v>
      </c>
      <c r="O1115" s="737"/>
      <c r="P1115" s="740"/>
      <c r="Q1115" s="740"/>
      <c r="R1115" s="753"/>
      <c r="S1115" s="741"/>
    </row>
    <row r="1116" spans="1:19" ht="14.4" customHeight="1" x14ac:dyDescent="0.3">
      <c r="A1116" s="736" t="s">
        <v>5245</v>
      </c>
      <c r="B1116" s="737" t="s">
        <v>5246</v>
      </c>
      <c r="C1116" s="737" t="s">
        <v>5511</v>
      </c>
      <c r="D1116" s="737" t="s">
        <v>5233</v>
      </c>
      <c r="E1116" s="737" t="s">
        <v>5247</v>
      </c>
      <c r="F1116" s="737" t="s">
        <v>5374</v>
      </c>
      <c r="G1116" s="737" t="s">
        <v>5373</v>
      </c>
      <c r="H1116" s="740"/>
      <c r="I1116" s="740"/>
      <c r="J1116" s="737"/>
      <c r="K1116" s="737"/>
      <c r="L1116" s="740">
        <v>0</v>
      </c>
      <c r="M1116" s="740">
        <v>-2.3283064365386963E-10</v>
      </c>
      <c r="N1116" s="737">
        <v>1</v>
      </c>
      <c r="O1116" s="737"/>
      <c r="P1116" s="740">
        <v>0</v>
      </c>
      <c r="Q1116" s="740">
        <v>0</v>
      </c>
      <c r="R1116" s="753">
        <v>0</v>
      </c>
      <c r="S1116" s="741"/>
    </row>
    <row r="1117" spans="1:19" ht="14.4" customHeight="1" x14ac:dyDescent="0.3">
      <c r="A1117" s="736" t="s">
        <v>5245</v>
      </c>
      <c r="B1117" s="737" t="s">
        <v>5246</v>
      </c>
      <c r="C1117" s="737" t="s">
        <v>5511</v>
      </c>
      <c r="D1117" s="737" t="s">
        <v>5233</v>
      </c>
      <c r="E1117" s="737" t="s">
        <v>5247</v>
      </c>
      <c r="F1117" s="737" t="s">
        <v>5375</v>
      </c>
      <c r="G1117" s="737" t="s">
        <v>3112</v>
      </c>
      <c r="H1117" s="740">
        <v>0</v>
      </c>
      <c r="I1117" s="740">
        <v>1.1641532182693481E-10</v>
      </c>
      <c r="J1117" s="737">
        <v>-1</v>
      </c>
      <c r="K1117" s="737"/>
      <c r="L1117" s="740">
        <v>0</v>
      </c>
      <c r="M1117" s="740">
        <v>-1.1641532182693481E-10</v>
      </c>
      <c r="N1117" s="737">
        <v>1</v>
      </c>
      <c r="O1117" s="737"/>
      <c r="P1117" s="740">
        <v>0</v>
      </c>
      <c r="Q1117" s="740">
        <v>1.1641532182693481E-10</v>
      </c>
      <c r="R1117" s="753">
        <v>-1</v>
      </c>
      <c r="S1117" s="741"/>
    </row>
    <row r="1118" spans="1:19" ht="14.4" customHeight="1" x14ac:dyDescent="0.3">
      <c r="A1118" s="736" t="s">
        <v>5245</v>
      </c>
      <c r="B1118" s="737" t="s">
        <v>5246</v>
      </c>
      <c r="C1118" s="737" t="s">
        <v>5511</v>
      </c>
      <c r="D1118" s="737" t="s">
        <v>5233</v>
      </c>
      <c r="E1118" s="737" t="s">
        <v>5247</v>
      </c>
      <c r="F1118" s="737" t="s">
        <v>5376</v>
      </c>
      <c r="G1118" s="737" t="s">
        <v>5519</v>
      </c>
      <c r="H1118" s="740">
        <v>0</v>
      </c>
      <c r="I1118" s="740">
        <v>0</v>
      </c>
      <c r="J1118" s="737">
        <v>0</v>
      </c>
      <c r="K1118" s="737"/>
      <c r="L1118" s="740">
        <v>0</v>
      </c>
      <c r="M1118" s="740">
        <v>1.1641532182693481E-10</v>
      </c>
      <c r="N1118" s="737">
        <v>1</v>
      </c>
      <c r="O1118" s="737"/>
      <c r="P1118" s="740"/>
      <c r="Q1118" s="740"/>
      <c r="R1118" s="753"/>
      <c r="S1118" s="741"/>
    </row>
    <row r="1119" spans="1:19" ht="14.4" customHeight="1" x14ac:dyDescent="0.3">
      <c r="A1119" s="736" t="s">
        <v>5245</v>
      </c>
      <c r="B1119" s="737" t="s">
        <v>5246</v>
      </c>
      <c r="C1119" s="737" t="s">
        <v>5511</v>
      </c>
      <c r="D1119" s="737" t="s">
        <v>5233</v>
      </c>
      <c r="E1119" s="737" t="s">
        <v>5247</v>
      </c>
      <c r="F1119" s="737" t="s">
        <v>5387</v>
      </c>
      <c r="G1119" s="737" t="s">
        <v>5520</v>
      </c>
      <c r="H1119" s="740">
        <v>0</v>
      </c>
      <c r="I1119" s="740">
        <v>0</v>
      </c>
      <c r="J1119" s="737"/>
      <c r="K1119" s="737"/>
      <c r="L1119" s="740">
        <v>0</v>
      </c>
      <c r="M1119" s="740">
        <v>0</v>
      </c>
      <c r="N1119" s="737"/>
      <c r="O1119" s="737"/>
      <c r="P1119" s="740">
        <v>-3.5527136788005009E-15</v>
      </c>
      <c r="Q1119" s="740">
        <v>0</v>
      </c>
      <c r="R1119" s="753"/>
      <c r="S1119" s="741">
        <v>0</v>
      </c>
    </row>
    <row r="1120" spans="1:19" ht="14.4" customHeight="1" x14ac:dyDescent="0.3">
      <c r="A1120" s="736" t="s">
        <v>5245</v>
      </c>
      <c r="B1120" s="737" t="s">
        <v>5246</v>
      </c>
      <c r="C1120" s="737" t="s">
        <v>5511</v>
      </c>
      <c r="D1120" s="737" t="s">
        <v>5233</v>
      </c>
      <c r="E1120" s="737" t="s">
        <v>5247</v>
      </c>
      <c r="F1120" s="737" t="s">
        <v>5394</v>
      </c>
      <c r="G1120" s="737" t="s">
        <v>5521</v>
      </c>
      <c r="H1120" s="740">
        <v>-3.5527136788005009E-15</v>
      </c>
      <c r="I1120" s="740">
        <v>-2.3283064365386963E-10</v>
      </c>
      <c r="J1120" s="737">
        <v>-0.5</v>
      </c>
      <c r="K1120" s="737">
        <v>65536</v>
      </c>
      <c r="L1120" s="740">
        <v>0</v>
      </c>
      <c r="M1120" s="740">
        <v>4.6566128730773926E-10</v>
      </c>
      <c r="N1120" s="737">
        <v>1</v>
      </c>
      <c r="O1120" s="737"/>
      <c r="P1120" s="740">
        <v>0</v>
      </c>
      <c r="Q1120" s="740">
        <v>-1.6007106751203537E-10</v>
      </c>
      <c r="R1120" s="753">
        <v>-0.34375</v>
      </c>
      <c r="S1120" s="741"/>
    </row>
    <row r="1121" spans="1:19" ht="14.4" customHeight="1" x14ac:dyDescent="0.3">
      <c r="A1121" s="736" t="s">
        <v>5245</v>
      </c>
      <c r="B1121" s="737" t="s">
        <v>5246</v>
      </c>
      <c r="C1121" s="737" t="s">
        <v>5511</v>
      </c>
      <c r="D1121" s="737" t="s">
        <v>5233</v>
      </c>
      <c r="E1121" s="737" t="s">
        <v>5247</v>
      </c>
      <c r="F1121" s="737" t="s">
        <v>5399</v>
      </c>
      <c r="G1121" s="737" t="s">
        <v>5512</v>
      </c>
      <c r="H1121" s="740">
        <v>0</v>
      </c>
      <c r="I1121" s="740">
        <v>-1.3096723705530167E-10</v>
      </c>
      <c r="J1121" s="737">
        <v>0.5625</v>
      </c>
      <c r="K1121" s="737"/>
      <c r="L1121" s="740">
        <v>0</v>
      </c>
      <c r="M1121" s="740">
        <v>-2.3283064365386963E-10</v>
      </c>
      <c r="N1121" s="737">
        <v>1</v>
      </c>
      <c r="O1121" s="737"/>
      <c r="P1121" s="740">
        <v>0</v>
      </c>
      <c r="Q1121" s="740">
        <v>3.4924596548080444E-10</v>
      </c>
      <c r="R1121" s="753">
        <v>-1.5</v>
      </c>
      <c r="S1121" s="741"/>
    </row>
    <row r="1122" spans="1:19" ht="14.4" customHeight="1" x14ac:dyDescent="0.3">
      <c r="A1122" s="736" t="s">
        <v>5245</v>
      </c>
      <c r="B1122" s="737" t="s">
        <v>5246</v>
      </c>
      <c r="C1122" s="737" t="s">
        <v>5511</v>
      </c>
      <c r="D1122" s="737" t="s">
        <v>5233</v>
      </c>
      <c r="E1122" s="737" t="s">
        <v>5247</v>
      </c>
      <c r="F1122" s="737" t="s">
        <v>5404</v>
      </c>
      <c r="G1122" s="737" t="s">
        <v>5522</v>
      </c>
      <c r="H1122" s="740">
        <v>0</v>
      </c>
      <c r="I1122" s="740">
        <v>0</v>
      </c>
      <c r="J1122" s="737"/>
      <c r="K1122" s="737"/>
      <c r="L1122" s="740">
        <v>0</v>
      </c>
      <c r="M1122" s="740">
        <v>0</v>
      </c>
      <c r="N1122" s="737"/>
      <c r="O1122" s="737"/>
      <c r="P1122" s="740">
        <v>0</v>
      </c>
      <c r="Q1122" s="740">
        <v>0</v>
      </c>
      <c r="R1122" s="753"/>
      <c r="S1122" s="741"/>
    </row>
    <row r="1123" spans="1:19" ht="14.4" customHeight="1" x14ac:dyDescent="0.3">
      <c r="A1123" s="736" t="s">
        <v>5245</v>
      </c>
      <c r="B1123" s="737" t="s">
        <v>5246</v>
      </c>
      <c r="C1123" s="737" t="s">
        <v>5511</v>
      </c>
      <c r="D1123" s="737" t="s">
        <v>5233</v>
      </c>
      <c r="E1123" s="737" t="s">
        <v>5247</v>
      </c>
      <c r="F1123" s="737" t="s">
        <v>5409</v>
      </c>
      <c r="G1123" s="737" t="s">
        <v>3112</v>
      </c>
      <c r="H1123" s="740">
        <v>0</v>
      </c>
      <c r="I1123" s="740">
        <v>0</v>
      </c>
      <c r="J1123" s="737"/>
      <c r="K1123" s="737"/>
      <c r="L1123" s="740">
        <v>0</v>
      </c>
      <c r="M1123" s="740">
        <v>0</v>
      </c>
      <c r="N1123" s="737"/>
      <c r="O1123" s="737"/>
      <c r="P1123" s="740">
        <v>0</v>
      </c>
      <c r="Q1123" s="740">
        <v>0</v>
      </c>
      <c r="R1123" s="753"/>
      <c r="S1123" s="741"/>
    </row>
    <row r="1124" spans="1:19" ht="14.4" customHeight="1" x14ac:dyDescent="0.3">
      <c r="A1124" s="736" t="s">
        <v>5245</v>
      </c>
      <c r="B1124" s="737" t="s">
        <v>5246</v>
      </c>
      <c r="C1124" s="737" t="s">
        <v>5511</v>
      </c>
      <c r="D1124" s="737" t="s">
        <v>5233</v>
      </c>
      <c r="E1124" s="737" t="s">
        <v>5247</v>
      </c>
      <c r="F1124" s="737" t="s">
        <v>5415</v>
      </c>
      <c r="G1124" s="737" t="s">
        <v>2654</v>
      </c>
      <c r="H1124" s="740">
        <v>0</v>
      </c>
      <c r="I1124" s="740">
        <v>5.8207660913467407E-11</v>
      </c>
      <c r="J1124" s="737">
        <v>2</v>
      </c>
      <c r="K1124" s="737"/>
      <c r="L1124" s="740">
        <v>0</v>
      </c>
      <c r="M1124" s="740">
        <v>2.9103830456733704E-11</v>
      </c>
      <c r="N1124" s="737">
        <v>1</v>
      </c>
      <c r="O1124" s="737"/>
      <c r="P1124" s="740">
        <v>0</v>
      </c>
      <c r="Q1124" s="740">
        <v>5.0931703299283981E-11</v>
      </c>
      <c r="R1124" s="753">
        <v>1.75</v>
      </c>
      <c r="S1124" s="741"/>
    </row>
    <row r="1125" spans="1:19" ht="14.4" customHeight="1" x14ac:dyDescent="0.3">
      <c r="A1125" s="736" t="s">
        <v>5245</v>
      </c>
      <c r="B1125" s="737" t="s">
        <v>5246</v>
      </c>
      <c r="C1125" s="737" t="s">
        <v>5511</v>
      </c>
      <c r="D1125" s="737" t="s">
        <v>5233</v>
      </c>
      <c r="E1125" s="737" t="s">
        <v>5247</v>
      </c>
      <c r="F1125" s="737" t="s">
        <v>5416</v>
      </c>
      <c r="G1125" s="737" t="s">
        <v>5523</v>
      </c>
      <c r="H1125" s="740"/>
      <c r="I1125" s="740"/>
      <c r="J1125" s="737"/>
      <c r="K1125" s="737"/>
      <c r="L1125" s="740">
        <v>0</v>
      </c>
      <c r="M1125" s="740">
        <v>0</v>
      </c>
      <c r="N1125" s="737"/>
      <c r="O1125" s="737"/>
      <c r="P1125" s="740"/>
      <c r="Q1125" s="740"/>
      <c r="R1125" s="753"/>
      <c r="S1125" s="741"/>
    </row>
    <row r="1126" spans="1:19" ht="14.4" customHeight="1" x14ac:dyDescent="0.3">
      <c r="A1126" s="736" t="s">
        <v>5245</v>
      </c>
      <c r="B1126" s="737" t="s">
        <v>5246</v>
      </c>
      <c r="C1126" s="737" t="s">
        <v>5511</v>
      </c>
      <c r="D1126" s="737" t="s">
        <v>5233</v>
      </c>
      <c r="E1126" s="737" t="s">
        <v>5247</v>
      </c>
      <c r="F1126" s="737" t="s">
        <v>5419</v>
      </c>
      <c r="G1126" s="737" t="s">
        <v>5523</v>
      </c>
      <c r="H1126" s="740">
        <v>0</v>
      </c>
      <c r="I1126" s="740">
        <v>0</v>
      </c>
      <c r="J1126" s="737"/>
      <c r="K1126" s="737"/>
      <c r="L1126" s="740">
        <v>0</v>
      </c>
      <c r="M1126" s="740">
        <v>0</v>
      </c>
      <c r="N1126" s="737"/>
      <c r="O1126" s="737"/>
      <c r="P1126" s="740">
        <v>0</v>
      </c>
      <c r="Q1126" s="740">
        <v>1.1641532182693481E-10</v>
      </c>
      <c r="R1126" s="753"/>
      <c r="S1126" s="741"/>
    </row>
    <row r="1127" spans="1:19" ht="14.4" customHeight="1" x14ac:dyDescent="0.3">
      <c r="A1127" s="736" t="s">
        <v>5245</v>
      </c>
      <c r="B1127" s="737" t="s">
        <v>5246</v>
      </c>
      <c r="C1127" s="737" t="s">
        <v>5511</v>
      </c>
      <c r="D1127" s="737" t="s">
        <v>5233</v>
      </c>
      <c r="E1127" s="737" t="s">
        <v>5247</v>
      </c>
      <c r="F1127" s="737" t="s">
        <v>5420</v>
      </c>
      <c r="G1127" s="737" t="s">
        <v>5522</v>
      </c>
      <c r="H1127" s="740"/>
      <c r="I1127" s="740"/>
      <c r="J1127" s="737"/>
      <c r="K1127" s="737"/>
      <c r="L1127" s="740">
        <v>0</v>
      </c>
      <c r="M1127" s="740">
        <v>0</v>
      </c>
      <c r="N1127" s="737"/>
      <c r="O1127" s="737"/>
      <c r="P1127" s="740">
        <v>0</v>
      </c>
      <c r="Q1127" s="740">
        <v>0</v>
      </c>
      <c r="R1127" s="753"/>
      <c r="S1127" s="741"/>
    </row>
    <row r="1128" spans="1:19" ht="14.4" customHeight="1" x14ac:dyDescent="0.3">
      <c r="A1128" s="736" t="s">
        <v>5245</v>
      </c>
      <c r="B1128" s="737" t="s">
        <v>5246</v>
      </c>
      <c r="C1128" s="737" t="s">
        <v>5511</v>
      </c>
      <c r="D1128" s="737" t="s">
        <v>5233</v>
      </c>
      <c r="E1128" s="737" t="s">
        <v>5247</v>
      </c>
      <c r="F1128" s="737" t="s">
        <v>5423</v>
      </c>
      <c r="G1128" s="737" t="s">
        <v>5524</v>
      </c>
      <c r="H1128" s="740"/>
      <c r="I1128" s="740"/>
      <c r="J1128" s="737"/>
      <c r="K1128" s="737"/>
      <c r="L1128" s="740">
        <v>0</v>
      </c>
      <c r="M1128" s="740">
        <v>0</v>
      </c>
      <c r="N1128" s="737"/>
      <c r="O1128" s="737"/>
      <c r="P1128" s="740"/>
      <c r="Q1128" s="740"/>
      <c r="R1128" s="753"/>
      <c r="S1128" s="741"/>
    </row>
    <row r="1129" spans="1:19" ht="14.4" customHeight="1" x14ac:dyDescent="0.3">
      <c r="A1129" s="736" t="s">
        <v>5245</v>
      </c>
      <c r="B1129" s="737" t="s">
        <v>5246</v>
      </c>
      <c r="C1129" s="737" t="s">
        <v>5511</v>
      </c>
      <c r="D1129" s="737" t="s">
        <v>5233</v>
      </c>
      <c r="E1129" s="737" t="s">
        <v>5247</v>
      </c>
      <c r="F1129" s="737" t="s">
        <v>5432</v>
      </c>
      <c r="G1129" s="737" t="s">
        <v>5525</v>
      </c>
      <c r="H1129" s="740"/>
      <c r="I1129" s="740"/>
      <c r="J1129" s="737"/>
      <c r="K1129" s="737"/>
      <c r="L1129" s="740">
        <v>0</v>
      </c>
      <c r="M1129" s="740">
        <v>0</v>
      </c>
      <c r="N1129" s="737"/>
      <c r="O1129" s="737"/>
      <c r="P1129" s="740"/>
      <c r="Q1129" s="740"/>
      <c r="R1129" s="753"/>
      <c r="S1129" s="741"/>
    </row>
    <row r="1130" spans="1:19" ht="14.4" customHeight="1" x14ac:dyDescent="0.3">
      <c r="A1130" s="736" t="s">
        <v>5245</v>
      </c>
      <c r="B1130" s="737" t="s">
        <v>5246</v>
      </c>
      <c r="C1130" s="737" t="s">
        <v>5511</v>
      </c>
      <c r="D1130" s="737" t="s">
        <v>5233</v>
      </c>
      <c r="E1130" s="737" t="s">
        <v>5247</v>
      </c>
      <c r="F1130" s="737" t="s">
        <v>5446</v>
      </c>
      <c r="G1130" s="737" t="s">
        <v>5526</v>
      </c>
      <c r="H1130" s="740"/>
      <c r="I1130" s="740"/>
      <c r="J1130" s="737"/>
      <c r="K1130" s="737"/>
      <c r="L1130" s="740"/>
      <c r="M1130" s="740"/>
      <c r="N1130" s="737"/>
      <c r="O1130" s="737"/>
      <c r="P1130" s="740">
        <v>0</v>
      </c>
      <c r="Q1130" s="740">
        <v>0</v>
      </c>
      <c r="R1130" s="753"/>
      <c r="S1130" s="741"/>
    </row>
    <row r="1131" spans="1:19" ht="14.4" customHeight="1" x14ac:dyDescent="0.3">
      <c r="A1131" s="736" t="s">
        <v>5245</v>
      </c>
      <c r="B1131" s="737" t="s">
        <v>5246</v>
      </c>
      <c r="C1131" s="737" t="s">
        <v>5511</v>
      </c>
      <c r="D1131" s="737" t="s">
        <v>5233</v>
      </c>
      <c r="E1131" s="737" t="s">
        <v>5247</v>
      </c>
      <c r="F1131" s="737" t="s">
        <v>5447</v>
      </c>
      <c r="G1131" s="737" t="s">
        <v>5526</v>
      </c>
      <c r="H1131" s="740"/>
      <c r="I1131" s="740"/>
      <c r="J1131" s="737"/>
      <c r="K1131" s="737"/>
      <c r="L1131" s="740"/>
      <c r="M1131" s="740"/>
      <c r="N1131" s="737"/>
      <c r="O1131" s="737"/>
      <c r="P1131" s="740">
        <v>0</v>
      </c>
      <c r="Q1131" s="740">
        <v>0</v>
      </c>
      <c r="R1131" s="753"/>
      <c r="S1131" s="741"/>
    </row>
    <row r="1132" spans="1:19" ht="14.4" customHeight="1" x14ac:dyDescent="0.3">
      <c r="A1132" s="736" t="s">
        <v>5245</v>
      </c>
      <c r="B1132" s="737" t="s">
        <v>5527</v>
      </c>
      <c r="C1132" s="737" t="s">
        <v>566</v>
      </c>
      <c r="D1132" s="737" t="s">
        <v>3140</v>
      </c>
      <c r="E1132" s="737" t="s">
        <v>5247</v>
      </c>
      <c r="F1132" s="737" t="s">
        <v>5248</v>
      </c>
      <c r="G1132" s="737" t="s">
        <v>5249</v>
      </c>
      <c r="H1132" s="740">
        <v>3</v>
      </c>
      <c r="I1132" s="740">
        <v>162.31</v>
      </c>
      <c r="J1132" s="737">
        <v>0.32610704813951619</v>
      </c>
      <c r="K1132" s="737">
        <v>54.103333333333332</v>
      </c>
      <c r="L1132" s="740">
        <v>9.1999999999999993</v>
      </c>
      <c r="M1132" s="740">
        <v>497.72</v>
      </c>
      <c r="N1132" s="737">
        <v>1</v>
      </c>
      <c r="O1132" s="737">
        <v>54.100000000000009</v>
      </c>
      <c r="P1132" s="740">
        <v>8.1999999999999993</v>
      </c>
      <c r="Q1132" s="740">
        <v>443.62</v>
      </c>
      <c r="R1132" s="753">
        <v>0.89130434782608692</v>
      </c>
      <c r="S1132" s="741">
        <v>54.100000000000009</v>
      </c>
    </row>
    <row r="1133" spans="1:19" ht="14.4" customHeight="1" x14ac:dyDescent="0.3">
      <c r="A1133" s="736" t="s">
        <v>5245</v>
      </c>
      <c r="B1133" s="737" t="s">
        <v>5527</v>
      </c>
      <c r="C1133" s="737" t="s">
        <v>566</v>
      </c>
      <c r="D1133" s="737" t="s">
        <v>3140</v>
      </c>
      <c r="E1133" s="737" t="s">
        <v>5247</v>
      </c>
      <c r="F1133" s="737" t="s">
        <v>5250</v>
      </c>
      <c r="G1133" s="737" t="s">
        <v>5251</v>
      </c>
      <c r="H1133" s="740">
        <v>0.2</v>
      </c>
      <c r="I1133" s="740">
        <v>21.65</v>
      </c>
      <c r="J1133" s="737">
        <v>0.19999999999999998</v>
      </c>
      <c r="K1133" s="737">
        <v>108.24999999999999</v>
      </c>
      <c r="L1133" s="740">
        <v>1</v>
      </c>
      <c r="M1133" s="740">
        <v>108.25</v>
      </c>
      <c r="N1133" s="737">
        <v>1</v>
      </c>
      <c r="O1133" s="737">
        <v>108.25</v>
      </c>
      <c r="P1133" s="740">
        <v>0.60000000000000009</v>
      </c>
      <c r="Q1133" s="740">
        <v>64.949999999999989</v>
      </c>
      <c r="R1133" s="753">
        <v>0.59999999999999987</v>
      </c>
      <c r="S1133" s="741">
        <v>108.24999999999997</v>
      </c>
    </row>
    <row r="1134" spans="1:19" ht="14.4" customHeight="1" x14ac:dyDescent="0.3">
      <c r="A1134" s="736" t="s">
        <v>5245</v>
      </c>
      <c r="B1134" s="737" t="s">
        <v>5527</v>
      </c>
      <c r="C1134" s="737" t="s">
        <v>566</v>
      </c>
      <c r="D1134" s="737" t="s">
        <v>3140</v>
      </c>
      <c r="E1134" s="737" t="s">
        <v>5247</v>
      </c>
      <c r="F1134" s="737" t="s">
        <v>5255</v>
      </c>
      <c r="G1134" s="737" t="s">
        <v>5256</v>
      </c>
      <c r="H1134" s="740"/>
      <c r="I1134" s="740"/>
      <c r="J1134" s="737"/>
      <c r="K1134" s="737"/>
      <c r="L1134" s="740">
        <v>0.6</v>
      </c>
      <c r="M1134" s="740">
        <v>7.71</v>
      </c>
      <c r="N1134" s="737">
        <v>1</v>
      </c>
      <c r="O1134" s="737">
        <v>12.85</v>
      </c>
      <c r="P1134" s="740"/>
      <c r="Q1134" s="740"/>
      <c r="R1134" s="753"/>
      <c r="S1134" s="741"/>
    </row>
    <row r="1135" spans="1:19" ht="14.4" customHeight="1" x14ac:dyDescent="0.3">
      <c r="A1135" s="736" t="s">
        <v>5245</v>
      </c>
      <c r="B1135" s="737" t="s">
        <v>5527</v>
      </c>
      <c r="C1135" s="737" t="s">
        <v>566</v>
      </c>
      <c r="D1135" s="737" t="s">
        <v>3140</v>
      </c>
      <c r="E1135" s="737" t="s">
        <v>5247</v>
      </c>
      <c r="F1135" s="737" t="s">
        <v>5257</v>
      </c>
      <c r="G1135" s="737" t="s">
        <v>5258</v>
      </c>
      <c r="H1135" s="740">
        <v>3.1</v>
      </c>
      <c r="I1135" s="740">
        <v>584.97</v>
      </c>
      <c r="J1135" s="737">
        <v>1.6315789473684212</v>
      </c>
      <c r="K1135" s="737">
        <v>188.70000000000002</v>
      </c>
      <c r="L1135" s="740">
        <v>1.9</v>
      </c>
      <c r="M1135" s="740">
        <v>358.53</v>
      </c>
      <c r="N1135" s="737">
        <v>1</v>
      </c>
      <c r="O1135" s="737">
        <v>188.7</v>
      </c>
      <c r="P1135" s="740">
        <v>6.7999999999999989</v>
      </c>
      <c r="Q1135" s="740">
        <v>1396.73</v>
      </c>
      <c r="R1135" s="753">
        <v>3.8957130505118123</v>
      </c>
      <c r="S1135" s="741">
        <v>205.40147058823533</v>
      </c>
    </row>
    <row r="1136" spans="1:19" ht="14.4" customHeight="1" x14ac:dyDescent="0.3">
      <c r="A1136" s="736" t="s">
        <v>5245</v>
      </c>
      <c r="B1136" s="737" t="s">
        <v>5527</v>
      </c>
      <c r="C1136" s="737" t="s">
        <v>566</v>
      </c>
      <c r="D1136" s="737" t="s">
        <v>3140</v>
      </c>
      <c r="E1136" s="737" t="s">
        <v>5247</v>
      </c>
      <c r="F1136" s="737" t="s">
        <v>5262</v>
      </c>
      <c r="G1136" s="737" t="s">
        <v>2497</v>
      </c>
      <c r="H1136" s="740">
        <v>2</v>
      </c>
      <c r="I1136" s="740">
        <v>15155.86</v>
      </c>
      <c r="J1136" s="737">
        <v>1.1445035983175129</v>
      </c>
      <c r="K1136" s="737">
        <v>7577.93</v>
      </c>
      <c r="L1136" s="740">
        <v>2</v>
      </c>
      <c r="M1136" s="740">
        <v>13242.3</v>
      </c>
      <c r="N1136" s="737">
        <v>1</v>
      </c>
      <c r="O1136" s="737">
        <v>6621.15</v>
      </c>
      <c r="P1136" s="740">
        <v>1</v>
      </c>
      <c r="Q1136" s="740">
        <v>6621.15</v>
      </c>
      <c r="R1136" s="753">
        <v>0.5</v>
      </c>
      <c r="S1136" s="741">
        <v>6621.15</v>
      </c>
    </row>
    <row r="1137" spans="1:19" ht="14.4" customHeight="1" x14ac:dyDescent="0.3">
      <c r="A1137" s="736" t="s">
        <v>5245</v>
      </c>
      <c r="B1137" s="737" t="s">
        <v>5527</v>
      </c>
      <c r="C1137" s="737" t="s">
        <v>566</v>
      </c>
      <c r="D1137" s="737" t="s">
        <v>3140</v>
      </c>
      <c r="E1137" s="737" t="s">
        <v>5247</v>
      </c>
      <c r="F1137" s="737" t="s">
        <v>5263</v>
      </c>
      <c r="G1137" s="737" t="s">
        <v>1315</v>
      </c>
      <c r="H1137" s="740"/>
      <c r="I1137" s="740"/>
      <c r="J1137" s="737"/>
      <c r="K1137" s="737"/>
      <c r="L1137" s="740"/>
      <c r="M1137" s="740"/>
      <c r="N1137" s="737"/>
      <c r="O1137" s="737"/>
      <c r="P1137" s="740">
        <v>37.42</v>
      </c>
      <c r="Q1137" s="740">
        <v>13688.02</v>
      </c>
      <c r="R1137" s="753"/>
      <c r="S1137" s="741">
        <v>365.79422768572954</v>
      </c>
    </row>
    <row r="1138" spans="1:19" ht="14.4" customHeight="1" x14ac:dyDescent="0.3">
      <c r="A1138" s="736" t="s">
        <v>5245</v>
      </c>
      <c r="B1138" s="737" t="s">
        <v>5527</v>
      </c>
      <c r="C1138" s="737" t="s">
        <v>566</v>
      </c>
      <c r="D1138" s="737" t="s">
        <v>3140</v>
      </c>
      <c r="E1138" s="737" t="s">
        <v>5247</v>
      </c>
      <c r="F1138" s="737" t="s">
        <v>5264</v>
      </c>
      <c r="G1138" s="737" t="s">
        <v>5265</v>
      </c>
      <c r="H1138" s="740">
        <v>6</v>
      </c>
      <c r="I1138" s="740">
        <v>171740.58</v>
      </c>
      <c r="J1138" s="737">
        <v>0.74999999999999989</v>
      </c>
      <c r="K1138" s="737">
        <v>28623.429999999997</v>
      </c>
      <c r="L1138" s="740">
        <v>8</v>
      </c>
      <c r="M1138" s="740">
        <v>228987.44</v>
      </c>
      <c r="N1138" s="737">
        <v>1</v>
      </c>
      <c r="O1138" s="737">
        <v>28623.43</v>
      </c>
      <c r="P1138" s="740">
        <v>5</v>
      </c>
      <c r="Q1138" s="740">
        <v>143117.15</v>
      </c>
      <c r="R1138" s="753">
        <v>0.625</v>
      </c>
      <c r="S1138" s="741">
        <v>28623.43</v>
      </c>
    </row>
    <row r="1139" spans="1:19" ht="14.4" customHeight="1" x14ac:dyDescent="0.3">
      <c r="A1139" s="736" t="s">
        <v>5245</v>
      </c>
      <c r="B1139" s="737" t="s">
        <v>5527</v>
      </c>
      <c r="C1139" s="737" t="s">
        <v>566</v>
      </c>
      <c r="D1139" s="737" t="s">
        <v>3140</v>
      </c>
      <c r="E1139" s="737" t="s">
        <v>5247</v>
      </c>
      <c r="F1139" s="737" t="s">
        <v>5266</v>
      </c>
      <c r="G1139" s="737" t="s">
        <v>3074</v>
      </c>
      <c r="H1139" s="740">
        <v>6</v>
      </c>
      <c r="I1139" s="740">
        <v>171744.59999999998</v>
      </c>
      <c r="J1139" s="737">
        <v>0.59999999999999987</v>
      </c>
      <c r="K1139" s="737">
        <v>28624.099999999995</v>
      </c>
      <c r="L1139" s="740">
        <v>10</v>
      </c>
      <c r="M1139" s="740">
        <v>286241</v>
      </c>
      <c r="N1139" s="737">
        <v>1</v>
      </c>
      <c r="O1139" s="737">
        <v>28624.1</v>
      </c>
      <c r="P1139" s="740">
        <v>8</v>
      </c>
      <c r="Q1139" s="740">
        <v>228992.8</v>
      </c>
      <c r="R1139" s="753">
        <v>0.79999999999999993</v>
      </c>
      <c r="S1139" s="741">
        <v>28624.1</v>
      </c>
    </row>
    <row r="1140" spans="1:19" ht="14.4" customHeight="1" x14ac:dyDescent="0.3">
      <c r="A1140" s="736" t="s">
        <v>5245</v>
      </c>
      <c r="B1140" s="737" t="s">
        <v>5527</v>
      </c>
      <c r="C1140" s="737" t="s">
        <v>566</v>
      </c>
      <c r="D1140" s="737" t="s">
        <v>3140</v>
      </c>
      <c r="E1140" s="737" t="s">
        <v>5247</v>
      </c>
      <c r="F1140" s="737" t="s">
        <v>5277</v>
      </c>
      <c r="G1140" s="737" t="s">
        <v>5278</v>
      </c>
      <c r="H1140" s="740"/>
      <c r="I1140" s="740"/>
      <c r="J1140" s="737"/>
      <c r="K1140" s="737"/>
      <c r="L1140" s="740">
        <v>3</v>
      </c>
      <c r="M1140" s="740">
        <v>5247.24</v>
      </c>
      <c r="N1140" s="737">
        <v>1</v>
      </c>
      <c r="O1140" s="737">
        <v>1749.08</v>
      </c>
      <c r="P1140" s="740"/>
      <c r="Q1140" s="740"/>
      <c r="R1140" s="753"/>
      <c r="S1140" s="741"/>
    </row>
    <row r="1141" spans="1:19" ht="14.4" customHeight="1" x14ac:dyDescent="0.3">
      <c r="A1141" s="736" t="s">
        <v>5245</v>
      </c>
      <c r="B1141" s="737" t="s">
        <v>5527</v>
      </c>
      <c r="C1141" s="737" t="s">
        <v>566</v>
      </c>
      <c r="D1141" s="737" t="s">
        <v>3140</v>
      </c>
      <c r="E1141" s="737" t="s">
        <v>5247</v>
      </c>
      <c r="F1141" s="737" t="s">
        <v>5281</v>
      </c>
      <c r="G1141" s="737" t="s">
        <v>5282</v>
      </c>
      <c r="H1141" s="740">
        <v>4</v>
      </c>
      <c r="I1141" s="740">
        <v>42543.88</v>
      </c>
      <c r="J1141" s="737">
        <v>0.73273203346974503</v>
      </c>
      <c r="K1141" s="737">
        <v>10635.97</v>
      </c>
      <c r="L1141" s="740">
        <v>7</v>
      </c>
      <c r="M1141" s="740">
        <v>58061.99</v>
      </c>
      <c r="N1141" s="737">
        <v>1</v>
      </c>
      <c r="O1141" s="737">
        <v>8294.57</v>
      </c>
      <c r="P1141" s="740">
        <v>12</v>
      </c>
      <c r="Q1141" s="740">
        <v>99534.84</v>
      </c>
      <c r="R1141" s="753">
        <v>1.7142857142857142</v>
      </c>
      <c r="S1141" s="741">
        <v>8294.57</v>
      </c>
    </row>
    <row r="1142" spans="1:19" ht="14.4" customHeight="1" x14ac:dyDescent="0.3">
      <c r="A1142" s="736" t="s">
        <v>5245</v>
      </c>
      <c r="B1142" s="737" t="s">
        <v>5527</v>
      </c>
      <c r="C1142" s="737" t="s">
        <v>566</v>
      </c>
      <c r="D1142" s="737" t="s">
        <v>3140</v>
      </c>
      <c r="E1142" s="737" t="s">
        <v>5247</v>
      </c>
      <c r="F1142" s="737" t="s">
        <v>5284</v>
      </c>
      <c r="G1142" s="737" t="s">
        <v>5285</v>
      </c>
      <c r="H1142" s="740"/>
      <c r="I1142" s="740"/>
      <c r="J1142" s="737"/>
      <c r="K1142" s="737"/>
      <c r="L1142" s="740">
        <v>5.64</v>
      </c>
      <c r="M1142" s="740">
        <v>146777.26</v>
      </c>
      <c r="N1142" s="737">
        <v>1</v>
      </c>
      <c r="O1142" s="737">
        <v>26024.336879432627</v>
      </c>
      <c r="P1142" s="740"/>
      <c r="Q1142" s="740"/>
      <c r="R1142" s="753"/>
      <c r="S1142" s="741"/>
    </row>
    <row r="1143" spans="1:19" ht="14.4" customHeight="1" x14ac:dyDescent="0.3">
      <c r="A1143" s="736" t="s">
        <v>5245</v>
      </c>
      <c r="B1143" s="737" t="s">
        <v>5527</v>
      </c>
      <c r="C1143" s="737" t="s">
        <v>566</v>
      </c>
      <c r="D1143" s="737" t="s">
        <v>3140</v>
      </c>
      <c r="E1143" s="737" t="s">
        <v>5247</v>
      </c>
      <c r="F1143" s="737" t="s">
        <v>5291</v>
      </c>
      <c r="G1143" s="737" t="s">
        <v>5292</v>
      </c>
      <c r="H1143" s="740">
        <v>3</v>
      </c>
      <c r="I1143" s="740">
        <v>146.22</v>
      </c>
      <c r="J1143" s="737">
        <v>0.75</v>
      </c>
      <c r="K1143" s="737">
        <v>48.74</v>
      </c>
      <c r="L1143" s="740">
        <v>4</v>
      </c>
      <c r="M1143" s="740">
        <v>194.96</v>
      </c>
      <c r="N1143" s="737">
        <v>1</v>
      </c>
      <c r="O1143" s="737">
        <v>48.74</v>
      </c>
      <c r="P1143" s="740">
        <v>1</v>
      </c>
      <c r="Q1143" s="740">
        <v>48.74</v>
      </c>
      <c r="R1143" s="753">
        <v>0.25</v>
      </c>
      <c r="S1143" s="741">
        <v>48.74</v>
      </c>
    </row>
    <row r="1144" spans="1:19" ht="14.4" customHeight="1" x14ac:dyDescent="0.3">
      <c r="A1144" s="736" t="s">
        <v>5245</v>
      </c>
      <c r="B1144" s="737" t="s">
        <v>5527</v>
      </c>
      <c r="C1144" s="737" t="s">
        <v>566</v>
      </c>
      <c r="D1144" s="737" t="s">
        <v>3140</v>
      </c>
      <c r="E1144" s="737" t="s">
        <v>5247</v>
      </c>
      <c r="F1144" s="737" t="s">
        <v>5293</v>
      </c>
      <c r="G1144" s="737" t="s">
        <v>1238</v>
      </c>
      <c r="H1144" s="740">
        <v>1.6099999999999999</v>
      </c>
      <c r="I1144" s="740">
        <v>170.32</v>
      </c>
      <c r="J1144" s="737">
        <v>2.4770215241419429</v>
      </c>
      <c r="K1144" s="737">
        <v>105.7888198757764</v>
      </c>
      <c r="L1144" s="740">
        <v>0.65</v>
      </c>
      <c r="M1144" s="740">
        <v>68.760000000000005</v>
      </c>
      <c r="N1144" s="737">
        <v>1</v>
      </c>
      <c r="O1144" s="737">
        <v>105.78461538461539</v>
      </c>
      <c r="P1144" s="740">
        <v>8.379999999999999</v>
      </c>
      <c r="Q1144" s="740">
        <v>1152.56</v>
      </c>
      <c r="R1144" s="753">
        <v>16.762070971495053</v>
      </c>
      <c r="S1144" s="741">
        <v>137.53699284009548</v>
      </c>
    </row>
    <row r="1145" spans="1:19" ht="14.4" customHeight="1" x14ac:dyDescent="0.3">
      <c r="A1145" s="736" t="s">
        <v>5245</v>
      </c>
      <c r="B1145" s="737" t="s">
        <v>5527</v>
      </c>
      <c r="C1145" s="737" t="s">
        <v>566</v>
      </c>
      <c r="D1145" s="737" t="s">
        <v>3140</v>
      </c>
      <c r="E1145" s="737" t="s">
        <v>5247</v>
      </c>
      <c r="F1145" s="737" t="s">
        <v>5294</v>
      </c>
      <c r="G1145" s="737" t="s">
        <v>1238</v>
      </c>
      <c r="H1145" s="740">
        <v>2</v>
      </c>
      <c r="I1145" s="740">
        <v>1057.96</v>
      </c>
      <c r="J1145" s="737">
        <v>1.3513693030860414</v>
      </c>
      <c r="K1145" s="737">
        <v>528.98</v>
      </c>
      <c r="L1145" s="740">
        <v>1.48</v>
      </c>
      <c r="M1145" s="740">
        <v>782.88</v>
      </c>
      <c r="N1145" s="737">
        <v>1</v>
      </c>
      <c r="O1145" s="737">
        <v>528.97297297297303</v>
      </c>
      <c r="P1145" s="740">
        <v>11.77</v>
      </c>
      <c r="Q1145" s="740">
        <v>8093.74</v>
      </c>
      <c r="R1145" s="753">
        <v>10.338417126507254</v>
      </c>
      <c r="S1145" s="741">
        <v>687.6584536958369</v>
      </c>
    </row>
    <row r="1146" spans="1:19" ht="14.4" customHeight="1" x14ac:dyDescent="0.3">
      <c r="A1146" s="736" t="s">
        <v>5245</v>
      </c>
      <c r="B1146" s="737" t="s">
        <v>5527</v>
      </c>
      <c r="C1146" s="737" t="s">
        <v>566</v>
      </c>
      <c r="D1146" s="737" t="s">
        <v>3140</v>
      </c>
      <c r="E1146" s="737" t="s">
        <v>5247</v>
      </c>
      <c r="F1146" s="737" t="s">
        <v>5296</v>
      </c>
      <c r="G1146" s="737" t="s">
        <v>2497</v>
      </c>
      <c r="H1146" s="740">
        <v>3</v>
      </c>
      <c r="I1146" s="740">
        <v>6845.25</v>
      </c>
      <c r="J1146" s="737">
        <v>0.82458585498419545</v>
      </c>
      <c r="K1146" s="737">
        <v>2281.75</v>
      </c>
      <c r="L1146" s="740">
        <v>4</v>
      </c>
      <c r="M1146" s="740">
        <v>8301.44</v>
      </c>
      <c r="N1146" s="737">
        <v>1</v>
      </c>
      <c r="O1146" s="737">
        <v>2075.36</v>
      </c>
      <c r="P1146" s="740">
        <v>1</v>
      </c>
      <c r="Q1146" s="740">
        <v>2075.36</v>
      </c>
      <c r="R1146" s="753">
        <v>0.25</v>
      </c>
      <c r="S1146" s="741">
        <v>2075.36</v>
      </c>
    </row>
    <row r="1147" spans="1:19" ht="14.4" customHeight="1" x14ac:dyDescent="0.3">
      <c r="A1147" s="736" t="s">
        <v>5245</v>
      </c>
      <c r="B1147" s="737" t="s">
        <v>5527</v>
      </c>
      <c r="C1147" s="737" t="s">
        <v>566</v>
      </c>
      <c r="D1147" s="737" t="s">
        <v>3140</v>
      </c>
      <c r="E1147" s="737" t="s">
        <v>5247</v>
      </c>
      <c r="F1147" s="737" t="s">
        <v>5300</v>
      </c>
      <c r="G1147" s="737" t="s">
        <v>823</v>
      </c>
      <c r="H1147" s="740"/>
      <c r="I1147" s="740"/>
      <c r="J1147" s="737"/>
      <c r="K1147" s="737"/>
      <c r="L1147" s="740">
        <v>12.8</v>
      </c>
      <c r="M1147" s="740">
        <v>2331.52</v>
      </c>
      <c r="N1147" s="737">
        <v>1</v>
      </c>
      <c r="O1147" s="737">
        <v>182.14999999999998</v>
      </c>
      <c r="P1147" s="740">
        <v>19</v>
      </c>
      <c r="Q1147" s="740">
        <v>3460.8500000000004</v>
      </c>
      <c r="R1147" s="753">
        <v>1.4843750000000002</v>
      </c>
      <c r="S1147" s="741">
        <v>182.15</v>
      </c>
    </row>
    <row r="1148" spans="1:19" ht="14.4" customHeight="1" x14ac:dyDescent="0.3">
      <c r="A1148" s="736" t="s">
        <v>5245</v>
      </c>
      <c r="B1148" s="737" t="s">
        <v>5527</v>
      </c>
      <c r="C1148" s="737" t="s">
        <v>566</v>
      </c>
      <c r="D1148" s="737" t="s">
        <v>3140</v>
      </c>
      <c r="E1148" s="737" t="s">
        <v>5247</v>
      </c>
      <c r="F1148" s="737" t="s">
        <v>5301</v>
      </c>
      <c r="G1148" s="737" t="s">
        <v>835</v>
      </c>
      <c r="H1148" s="740">
        <v>9.1999999999999993</v>
      </c>
      <c r="I1148" s="740">
        <v>650.9</v>
      </c>
      <c r="J1148" s="737">
        <v>0.59740259740259738</v>
      </c>
      <c r="K1148" s="737">
        <v>70.75</v>
      </c>
      <c r="L1148" s="740">
        <v>15.399999999999999</v>
      </c>
      <c r="M1148" s="740">
        <v>1089.55</v>
      </c>
      <c r="N1148" s="737">
        <v>1</v>
      </c>
      <c r="O1148" s="737">
        <v>70.75</v>
      </c>
      <c r="P1148" s="740">
        <v>22</v>
      </c>
      <c r="Q1148" s="740">
        <v>1556.5000000000002</v>
      </c>
      <c r="R1148" s="753">
        <v>1.4285714285714288</v>
      </c>
      <c r="S1148" s="741">
        <v>70.750000000000014</v>
      </c>
    </row>
    <row r="1149" spans="1:19" ht="14.4" customHeight="1" x14ac:dyDescent="0.3">
      <c r="A1149" s="736" t="s">
        <v>5245</v>
      </c>
      <c r="B1149" s="737" t="s">
        <v>5527</v>
      </c>
      <c r="C1149" s="737" t="s">
        <v>566</v>
      </c>
      <c r="D1149" s="737" t="s">
        <v>3140</v>
      </c>
      <c r="E1149" s="737" t="s">
        <v>5247</v>
      </c>
      <c r="F1149" s="737" t="s">
        <v>5302</v>
      </c>
      <c r="G1149" s="737" t="s">
        <v>3745</v>
      </c>
      <c r="H1149" s="740">
        <v>0.1</v>
      </c>
      <c r="I1149" s="740">
        <v>48.64</v>
      </c>
      <c r="J1149" s="737"/>
      <c r="K1149" s="737">
        <v>486.4</v>
      </c>
      <c r="L1149" s="740"/>
      <c r="M1149" s="740"/>
      <c r="N1149" s="737"/>
      <c r="O1149" s="737"/>
      <c r="P1149" s="740">
        <v>0.41000000000000003</v>
      </c>
      <c r="Q1149" s="740">
        <v>199.42</v>
      </c>
      <c r="R1149" s="753"/>
      <c r="S1149" s="741">
        <v>486.39024390243895</v>
      </c>
    </row>
    <row r="1150" spans="1:19" ht="14.4" customHeight="1" x14ac:dyDescent="0.3">
      <c r="A1150" s="736" t="s">
        <v>5245</v>
      </c>
      <c r="B1150" s="737" t="s">
        <v>5527</v>
      </c>
      <c r="C1150" s="737" t="s">
        <v>566</v>
      </c>
      <c r="D1150" s="737" t="s">
        <v>3140</v>
      </c>
      <c r="E1150" s="737" t="s">
        <v>5247</v>
      </c>
      <c r="F1150" s="737" t="s">
        <v>5303</v>
      </c>
      <c r="G1150" s="737" t="s">
        <v>3745</v>
      </c>
      <c r="H1150" s="740"/>
      <c r="I1150" s="740"/>
      <c r="J1150" s="737"/>
      <c r="K1150" s="737"/>
      <c r="L1150" s="740"/>
      <c r="M1150" s="740"/>
      <c r="N1150" s="737"/>
      <c r="O1150" s="737"/>
      <c r="P1150" s="740">
        <v>3.31</v>
      </c>
      <c r="Q1150" s="740">
        <v>402.52</v>
      </c>
      <c r="R1150" s="753"/>
      <c r="S1150" s="741">
        <v>121.607250755287</v>
      </c>
    </row>
    <row r="1151" spans="1:19" ht="14.4" customHeight="1" x14ac:dyDescent="0.3">
      <c r="A1151" s="736" t="s">
        <v>5245</v>
      </c>
      <c r="B1151" s="737" t="s">
        <v>5527</v>
      </c>
      <c r="C1151" s="737" t="s">
        <v>566</v>
      </c>
      <c r="D1151" s="737" t="s">
        <v>3140</v>
      </c>
      <c r="E1151" s="737" t="s">
        <v>5247</v>
      </c>
      <c r="F1151" s="737" t="s">
        <v>5304</v>
      </c>
      <c r="G1151" s="737" t="s">
        <v>3745</v>
      </c>
      <c r="H1151" s="740">
        <v>1</v>
      </c>
      <c r="I1151" s="740">
        <v>243.24</v>
      </c>
      <c r="J1151" s="737"/>
      <c r="K1151" s="737">
        <v>243.24</v>
      </c>
      <c r="L1151" s="740"/>
      <c r="M1151" s="740"/>
      <c r="N1151" s="737"/>
      <c r="O1151" s="737"/>
      <c r="P1151" s="740">
        <v>5.38</v>
      </c>
      <c r="Q1151" s="740">
        <v>1308.5999999999999</v>
      </c>
      <c r="R1151" s="753"/>
      <c r="S1151" s="741">
        <v>243.2342007434944</v>
      </c>
    </row>
    <row r="1152" spans="1:19" ht="14.4" customHeight="1" x14ac:dyDescent="0.3">
      <c r="A1152" s="736" t="s">
        <v>5245</v>
      </c>
      <c r="B1152" s="737" t="s">
        <v>5527</v>
      </c>
      <c r="C1152" s="737" t="s">
        <v>566</v>
      </c>
      <c r="D1152" s="737" t="s">
        <v>3140</v>
      </c>
      <c r="E1152" s="737" t="s">
        <v>5247</v>
      </c>
      <c r="F1152" s="737" t="s">
        <v>5305</v>
      </c>
      <c r="G1152" s="737" t="s">
        <v>707</v>
      </c>
      <c r="H1152" s="740"/>
      <c r="I1152" s="740"/>
      <c r="J1152" s="737"/>
      <c r="K1152" s="737"/>
      <c r="L1152" s="740">
        <v>0.4</v>
      </c>
      <c r="M1152" s="740">
        <v>23.99</v>
      </c>
      <c r="N1152" s="737">
        <v>1</v>
      </c>
      <c r="O1152" s="737">
        <v>59.974999999999994</v>
      </c>
      <c r="P1152" s="740">
        <v>0.4</v>
      </c>
      <c r="Q1152" s="740">
        <v>23.98</v>
      </c>
      <c r="R1152" s="753">
        <v>0.99958315964985422</v>
      </c>
      <c r="S1152" s="741">
        <v>59.949999999999996</v>
      </c>
    </row>
    <row r="1153" spans="1:19" ht="14.4" customHeight="1" x14ac:dyDescent="0.3">
      <c r="A1153" s="736" t="s">
        <v>5245</v>
      </c>
      <c r="B1153" s="737" t="s">
        <v>5527</v>
      </c>
      <c r="C1153" s="737" t="s">
        <v>566</v>
      </c>
      <c r="D1153" s="737" t="s">
        <v>3140</v>
      </c>
      <c r="E1153" s="737" t="s">
        <v>5247</v>
      </c>
      <c r="F1153" s="737" t="s">
        <v>5531</v>
      </c>
      <c r="G1153" s="737" t="s">
        <v>2545</v>
      </c>
      <c r="H1153" s="740"/>
      <c r="I1153" s="740"/>
      <c r="J1153" s="737"/>
      <c r="K1153" s="737"/>
      <c r="L1153" s="740"/>
      <c r="M1153" s="740"/>
      <c r="N1153" s="737"/>
      <c r="O1153" s="737"/>
      <c r="P1153" s="740">
        <v>0.01</v>
      </c>
      <c r="Q1153" s="740">
        <v>23.81</v>
      </c>
      <c r="R1153" s="753"/>
      <c r="S1153" s="741">
        <v>2381</v>
      </c>
    </row>
    <row r="1154" spans="1:19" ht="14.4" customHeight="1" x14ac:dyDescent="0.3">
      <c r="A1154" s="736" t="s">
        <v>5245</v>
      </c>
      <c r="B1154" s="737" t="s">
        <v>5527</v>
      </c>
      <c r="C1154" s="737" t="s">
        <v>566</v>
      </c>
      <c r="D1154" s="737" t="s">
        <v>3140</v>
      </c>
      <c r="E1154" s="737" t="s">
        <v>5247</v>
      </c>
      <c r="F1154" s="737" t="s">
        <v>5306</v>
      </c>
      <c r="G1154" s="737" t="s">
        <v>5307</v>
      </c>
      <c r="H1154" s="740">
        <v>0.02</v>
      </c>
      <c r="I1154" s="740">
        <v>5.12</v>
      </c>
      <c r="J1154" s="737">
        <v>0.5</v>
      </c>
      <c r="K1154" s="737">
        <v>256</v>
      </c>
      <c r="L1154" s="740">
        <v>0.04</v>
      </c>
      <c r="M1154" s="740">
        <v>10.24</v>
      </c>
      <c r="N1154" s="737">
        <v>1</v>
      </c>
      <c r="O1154" s="737">
        <v>256</v>
      </c>
      <c r="P1154" s="740"/>
      <c r="Q1154" s="740"/>
      <c r="R1154" s="753"/>
      <c r="S1154" s="741"/>
    </row>
    <row r="1155" spans="1:19" ht="14.4" customHeight="1" x14ac:dyDescent="0.3">
      <c r="A1155" s="736" t="s">
        <v>5245</v>
      </c>
      <c r="B1155" s="737" t="s">
        <v>5527</v>
      </c>
      <c r="C1155" s="737" t="s">
        <v>566</v>
      </c>
      <c r="D1155" s="737" t="s">
        <v>3140</v>
      </c>
      <c r="E1155" s="737" t="s">
        <v>5247</v>
      </c>
      <c r="F1155" s="737" t="s">
        <v>5308</v>
      </c>
      <c r="G1155" s="737" t="s">
        <v>5309</v>
      </c>
      <c r="H1155" s="740">
        <v>6.4</v>
      </c>
      <c r="I1155" s="740">
        <v>750.72</v>
      </c>
      <c r="J1155" s="737">
        <v>0.69565217391304357</v>
      </c>
      <c r="K1155" s="737">
        <v>117.3</v>
      </c>
      <c r="L1155" s="740">
        <v>9.1999999999999993</v>
      </c>
      <c r="M1155" s="740">
        <v>1079.1599999999999</v>
      </c>
      <c r="N1155" s="737">
        <v>1</v>
      </c>
      <c r="O1155" s="737">
        <v>117.3</v>
      </c>
      <c r="P1155" s="740">
        <v>8.2999999999999989</v>
      </c>
      <c r="Q1155" s="740">
        <v>973.59</v>
      </c>
      <c r="R1155" s="753">
        <v>0.90217391304347838</v>
      </c>
      <c r="S1155" s="741">
        <v>117.30000000000003</v>
      </c>
    </row>
    <row r="1156" spans="1:19" ht="14.4" customHeight="1" x14ac:dyDescent="0.3">
      <c r="A1156" s="736" t="s">
        <v>5245</v>
      </c>
      <c r="B1156" s="737" t="s">
        <v>5527</v>
      </c>
      <c r="C1156" s="737" t="s">
        <v>566</v>
      </c>
      <c r="D1156" s="737" t="s">
        <v>3140</v>
      </c>
      <c r="E1156" s="737" t="s">
        <v>5247</v>
      </c>
      <c r="F1156" s="737" t="s">
        <v>5310</v>
      </c>
      <c r="G1156" s="737" t="s">
        <v>3072</v>
      </c>
      <c r="H1156" s="740">
        <v>0.3</v>
      </c>
      <c r="I1156" s="740">
        <v>25.45</v>
      </c>
      <c r="J1156" s="737"/>
      <c r="K1156" s="737">
        <v>84.833333333333329</v>
      </c>
      <c r="L1156" s="740"/>
      <c r="M1156" s="740"/>
      <c r="N1156" s="737"/>
      <c r="O1156" s="737"/>
      <c r="P1156" s="740">
        <v>0.4</v>
      </c>
      <c r="Q1156" s="740">
        <v>35.799999999999997</v>
      </c>
      <c r="R1156" s="753"/>
      <c r="S1156" s="741">
        <v>89.499999999999986</v>
      </c>
    </row>
    <row r="1157" spans="1:19" ht="14.4" customHeight="1" x14ac:dyDescent="0.3">
      <c r="A1157" s="736" t="s">
        <v>5245</v>
      </c>
      <c r="B1157" s="737" t="s">
        <v>5527</v>
      </c>
      <c r="C1157" s="737" t="s">
        <v>566</v>
      </c>
      <c r="D1157" s="737" t="s">
        <v>3140</v>
      </c>
      <c r="E1157" s="737" t="s">
        <v>5247</v>
      </c>
      <c r="F1157" s="737" t="s">
        <v>5313</v>
      </c>
      <c r="G1157" s="737" t="s">
        <v>2519</v>
      </c>
      <c r="H1157" s="740">
        <v>0.09</v>
      </c>
      <c r="I1157" s="740">
        <v>2670.06</v>
      </c>
      <c r="J1157" s="737"/>
      <c r="K1157" s="737">
        <v>29667.333333333332</v>
      </c>
      <c r="L1157" s="740"/>
      <c r="M1157" s="740"/>
      <c r="N1157" s="737"/>
      <c r="O1157" s="737"/>
      <c r="P1157" s="740"/>
      <c r="Q1157" s="740"/>
      <c r="R1157" s="753"/>
      <c r="S1157" s="741"/>
    </row>
    <row r="1158" spans="1:19" ht="14.4" customHeight="1" x14ac:dyDescent="0.3">
      <c r="A1158" s="736" t="s">
        <v>5245</v>
      </c>
      <c r="B1158" s="737" t="s">
        <v>5527</v>
      </c>
      <c r="C1158" s="737" t="s">
        <v>566</v>
      </c>
      <c r="D1158" s="737" t="s">
        <v>3140</v>
      </c>
      <c r="E1158" s="737" t="s">
        <v>5247</v>
      </c>
      <c r="F1158" s="737" t="s">
        <v>5314</v>
      </c>
      <c r="G1158" s="737" t="s">
        <v>5315</v>
      </c>
      <c r="H1158" s="740"/>
      <c r="I1158" s="740"/>
      <c r="J1158" s="737"/>
      <c r="K1158" s="737"/>
      <c r="L1158" s="740"/>
      <c r="M1158" s="740"/>
      <c r="N1158" s="737"/>
      <c r="O1158" s="737"/>
      <c r="P1158" s="740">
        <v>0.06</v>
      </c>
      <c r="Q1158" s="740">
        <v>10.95</v>
      </c>
      <c r="R1158" s="753"/>
      <c r="S1158" s="741">
        <v>182.5</v>
      </c>
    </row>
    <row r="1159" spans="1:19" ht="14.4" customHeight="1" x14ac:dyDescent="0.3">
      <c r="A1159" s="736" t="s">
        <v>5245</v>
      </c>
      <c r="B1159" s="737" t="s">
        <v>5527</v>
      </c>
      <c r="C1159" s="737" t="s">
        <v>566</v>
      </c>
      <c r="D1159" s="737" t="s">
        <v>3140</v>
      </c>
      <c r="E1159" s="737" t="s">
        <v>5247</v>
      </c>
      <c r="F1159" s="737" t="s">
        <v>5316</v>
      </c>
      <c r="G1159" s="737" t="s">
        <v>5317</v>
      </c>
      <c r="H1159" s="740">
        <v>1.56</v>
      </c>
      <c r="I1159" s="740">
        <v>10993.17</v>
      </c>
      <c r="J1159" s="737">
        <v>0.21195644943635647</v>
      </c>
      <c r="K1159" s="737">
        <v>7046.9038461538457</v>
      </c>
      <c r="L1159" s="740">
        <v>7.3599999999999994</v>
      </c>
      <c r="M1159" s="740">
        <v>51865.23</v>
      </c>
      <c r="N1159" s="737">
        <v>1</v>
      </c>
      <c r="O1159" s="737">
        <v>7046.9062500000009</v>
      </c>
      <c r="P1159" s="740">
        <v>16.09</v>
      </c>
      <c r="Q1159" s="740">
        <v>37858.07</v>
      </c>
      <c r="R1159" s="753">
        <v>0.72993159386355744</v>
      </c>
      <c r="S1159" s="741">
        <v>2352.894344313238</v>
      </c>
    </row>
    <row r="1160" spans="1:19" ht="14.4" customHeight="1" x14ac:dyDescent="0.3">
      <c r="A1160" s="736" t="s">
        <v>5245</v>
      </c>
      <c r="B1160" s="737" t="s">
        <v>5527</v>
      </c>
      <c r="C1160" s="737" t="s">
        <v>566</v>
      </c>
      <c r="D1160" s="737" t="s">
        <v>3140</v>
      </c>
      <c r="E1160" s="737" t="s">
        <v>5247</v>
      </c>
      <c r="F1160" s="737" t="s">
        <v>5318</v>
      </c>
      <c r="G1160" s="737" t="s">
        <v>2912</v>
      </c>
      <c r="H1160" s="740">
        <v>7.8599999999999994</v>
      </c>
      <c r="I1160" s="740">
        <v>18114.060000000001</v>
      </c>
      <c r="J1160" s="737">
        <v>2.4794963821976199</v>
      </c>
      <c r="K1160" s="737">
        <v>2304.5877862595421</v>
      </c>
      <c r="L1160" s="740">
        <v>3.17</v>
      </c>
      <c r="M1160" s="740">
        <v>7305.5400000000009</v>
      </c>
      <c r="N1160" s="737">
        <v>1</v>
      </c>
      <c r="O1160" s="737">
        <v>2304.5867507886437</v>
      </c>
      <c r="P1160" s="740"/>
      <c r="Q1160" s="740"/>
      <c r="R1160" s="753"/>
      <c r="S1160" s="741"/>
    </row>
    <row r="1161" spans="1:19" ht="14.4" customHeight="1" x14ac:dyDescent="0.3">
      <c r="A1161" s="736" t="s">
        <v>5245</v>
      </c>
      <c r="B1161" s="737" t="s">
        <v>5527</v>
      </c>
      <c r="C1161" s="737" t="s">
        <v>566</v>
      </c>
      <c r="D1161" s="737" t="s">
        <v>3140</v>
      </c>
      <c r="E1161" s="737" t="s">
        <v>5247</v>
      </c>
      <c r="F1161" s="737" t="s">
        <v>5319</v>
      </c>
      <c r="G1161" s="737" t="s">
        <v>5320</v>
      </c>
      <c r="H1161" s="740">
        <v>2.0299999999999998</v>
      </c>
      <c r="I1161" s="740">
        <v>1342.23</v>
      </c>
      <c r="J1161" s="737">
        <v>1.2229328959956267</v>
      </c>
      <c r="K1161" s="737">
        <v>661.19704433497543</v>
      </c>
      <c r="L1161" s="740">
        <v>1.6600000000000001</v>
      </c>
      <c r="M1161" s="740">
        <v>1097.55</v>
      </c>
      <c r="N1161" s="737">
        <v>1</v>
      </c>
      <c r="O1161" s="737">
        <v>661.17469879518069</v>
      </c>
      <c r="P1161" s="740">
        <v>4.0600000000000005</v>
      </c>
      <c r="Q1161" s="740">
        <v>2024.37</v>
      </c>
      <c r="R1161" s="753">
        <v>1.8444444444444443</v>
      </c>
      <c r="S1161" s="741">
        <v>498.61330049261073</v>
      </c>
    </row>
    <row r="1162" spans="1:19" ht="14.4" customHeight="1" x14ac:dyDescent="0.3">
      <c r="A1162" s="736" t="s">
        <v>5245</v>
      </c>
      <c r="B1162" s="737" t="s">
        <v>5527</v>
      </c>
      <c r="C1162" s="737" t="s">
        <v>566</v>
      </c>
      <c r="D1162" s="737" t="s">
        <v>3140</v>
      </c>
      <c r="E1162" s="737" t="s">
        <v>5247</v>
      </c>
      <c r="F1162" s="737" t="s">
        <v>5321</v>
      </c>
      <c r="G1162" s="737" t="s">
        <v>5320</v>
      </c>
      <c r="H1162" s="740">
        <v>14.88</v>
      </c>
      <c r="I1162" s="740">
        <v>3279.4399999999996</v>
      </c>
      <c r="J1162" s="737">
        <v>1.5646556454113887</v>
      </c>
      <c r="K1162" s="737">
        <v>220.39247311827953</v>
      </c>
      <c r="L1162" s="740">
        <v>9.51</v>
      </c>
      <c r="M1162" s="740">
        <v>2095.9499999999998</v>
      </c>
      <c r="N1162" s="737">
        <v>1</v>
      </c>
      <c r="O1162" s="737">
        <v>220.39432176656149</v>
      </c>
      <c r="P1162" s="740">
        <v>18.11</v>
      </c>
      <c r="Q1162" s="740">
        <v>3004.78</v>
      </c>
      <c r="R1162" s="753">
        <v>1.4336124430449202</v>
      </c>
      <c r="S1162" s="741">
        <v>165.91827719491994</v>
      </c>
    </row>
    <row r="1163" spans="1:19" ht="14.4" customHeight="1" x14ac:dyDescent="0.3">
      <c r="A1163" s="736" t="s">
        <v>5245</v>
      </c>
      <c r="B1163" s="737" t="s">
        <v>5527</v>
      </c>
      <c r="C1163" s="737" t="s">
        <v>566</v>
      </c>
      <c r="D1163" s="737" t="s">
        <v>3140</v>
      </c>
      <c r="E1163" s="737" t="s">
        <v>5247</v>
      </c>
      <c r="F1163" s="737" t="s">
        <v>5327</v>
      </c>
      <c r="G1163" s="737" t="s">
        <v>5328</v>
      </c>
      <c r="H1163" s="740">
        <v>4.9000000000000004</v>
      </c>
      <c r="I1163" s="740">
        <v>3508.24</v>
      </c>
      <c r="J1163" s="737">
        <v>0.32186544412649509</v>
      </c>
      <c r="K1163" s="737">
        <v>715.96734693877545</v>
      </c>
      <c r="L1163" s="740">
        <v>15.23</v>
      </c>
      <c r="M1163" s="740">
        <v>10899.71</v>
      </c>
      <c r="N1163" s="737">
        <v>1</v>
      </c>
      <c r="O1163" s="737">
        <v>715.67367038739326</v>
      </c>
      <c r="P1163" s="740">
        <v>15.280000000000001</v>
      </c>
      <c r="Q1163" s="740">
        <v>10935.510000000002</v>
      </c>
      <c r="R1163" s="753">
        <v>1.003284491055267</v>
      </c>
      <c r="S1163" s="741">
        <v>715.6747382198954</v>
      </c>
    </row>
    <row r="1164" spans="1:19" ht="14.4" customHeight="1" x14ac:dyDescent="0.3">
      <c r="A1164" s="736" t="s">
        <v>5245</v>
      </c>
      <c r="B1164" s="737" t="s">
        <v>5527</v>
      </c>
      <c r="C1164" s="737" t="s">
        <v>566</v>
      </c>
      <c r="D1164" s="737" t="s">
        <v>3140</v>
      </c>
      <c r="E1164" s="737" t="s">
        <v>5247</v>
      </c>
      <c r="F1164" s="737" t="s">
        <v>5329</v>
      </c>
      <c r="G1164" s="737" t="s">
        <v>5328</v>
      </c>
      <c r="H1164" s="740">
        <v>19.869999999999997</v>
      </c>
      <c r="I1164" s="740">
        <v>28440.89</v>
      </c>
      <c r="J1164" s="737">
        <v>0.33971635288878871</v>
      </c>
      <c r="K1164" s="737">
        <v>1431.3482637141421</v>
      </c>
      <c r="L1164" s="740">
        <v>58.49</v>
      </c>
      <c r="M1164" s="740">
        <v>83719.51999999999</v>
      </c>
      <c r="N1164" s="737">
        <v>1</v>
      </c>
      <c r="O1164" s="737">
        <v>1431.3475807830396</v>
      </c>
      <c r="P1164" s="740">
        <v>58.67</v>
      </c>
      <c r="Q1164" s="740">
        <v>83977.600000000006</v>
      </c>
      <c r="R1164" s="753">
        <v>1.0030826741481558</v>
      </c>
      <c r="S1164" s="741">
        <v>1431.3550366456452</v>
      </c>
    </row>
    <row r="1165" spans="1:19" ht="14.4" customHeight="1" x14ac:dyDescent="0.3">
      <c r="A1165" s="736" t="s">
        <v>5245</v>
      </c>
      <c r="B1165" s="737" t="s">
        <v>5527</v>
      </c>
      <c r="C1165" s="737" t="s">
        <v>566</v>
      </c>
      <c r="D1165" s="737" t="s">
        <v>3140</v>
      </c>
      <c r="E1165" s="737" t="s">
        <v>5247</v>
      </c>
      <c r="F1165" s="737" t="s">
        <v>5330</v>
      </c>
      <c r="G1165" s="737" t="s">
        <v>5331</v>
      </c>
      <c r="H1165" s="740">
        <v>9.65</v>
      </c>
      <c r="I1165" s="740">
        <v>3209.53</v>
      </c>
      <c r="J1165" s="737">
        <v>1.6929686675809685</v>
      </c>
      <c r="K1165" s="737">
        <v>332.59378238341969</v>
      </c>
      <c r="L1165" s="740">
        <v>5.7</v>
      </c>
      <c r="M1165" s="740">
        <v>1895.8</v>
      </c>
      <c r="N1165" s="737">
        <v>1</v>
      </c>
      <c r="O1165" s="737">
        <v>332.59649122807014</v>
      </c>
      <c r="P1165" s="740">
        <v>4</v>
      </c>
      <c r="Q1165" s="740">
        <v>1233.26</v>
      </c>
      <c r="R1165" s="753">
        <v>0.6505222069838591</v>
      </c>
      <c r="S1165" s="741">
        <v>308.315</v>
      </c>
    </row>
    <row r="1166" spans="1:19" ht="14.4" customHeight="1" x14ac:dyDescent="0.3">
      <c r="A1166" s="736" t="s">
        <v>5245</v>
      </c>
      <c r="B1166" s="737" t="s">
        <v>5527</v>
      </c>
      <c r="C1166" s="737" t="s">
        <v>566</v>
      </c>
      <c r="D1166" s="737" t="s">
        <v>3140</v>
      </c>
      <c r="E1166" s="737" t="s">
        <v>5247</v>
      </c>
      <c r="F1166" s="737" t="s">
        <v>5339</v>
      </c>
      <c r="G1166" s="737" t="s">
        <v>5340</v>
      </c>
      <c r="H1166" s="740"/>
      <c r="I1166" s="740"/>
      <c r="J1166" s="737"/>
      <c r="K1166" s="737"/>
      <c r="L1166" s="740">
        <v>1.6099999999999999</v>
      </c>
      <c r="M1166" s="740">
        <v>424.68</v>
      </c>
      <c r="N1166" s="737">
        <v>1</v>
      </c>
      <c r="O1166" s="737">
        <v>263.77639751552795</v>
      </c>
      <c r="P1166" s="740">
        <v>7.41</v>
      </c>
      <c r="Q1166" s="740">
        <v>1954.6</v>
      </c>
      <c r="R1166" s="753">
        <v>4.6025242535556181</v>
      </c>
      <c r="S1166" s="741">
        <v>263.77867746288797</v>
      </c>
    </row>
    <row r="1167" spans="1:19" ht="14.4" customHeight="1" x14ac:dyDescent="0.3">
      <c r="A1167" s="736" t="s">
        <v>5245</v>
      </c>
      <c r="B1167" s="737" t="s">
        <v>5527</v>
      </c>
      <c r="C1167" s="737" t="s">
        <v>566</v>
      </c>
      <c r="D1167" s="737" t="s">
        <v>3140</v>
      </c>
      <c r="E1167" s="737" t="s">
        <v>5247</v>
      </c>
      <c r="F1167" s="737" t="s">
        <v>5342</v>
      </c>
      <c r="G1167" s="737" t="s">
        <v>5343</v>
      </c>
      <c r="H1167" s="740">
        <v>2</v>
      </c>
      <c r="I1167" s="740">
        <v>3142.7</v>
      </c>
      <c r="J1167" s="737"/>
      <c r="K1167" s="737">
        <v>1571.35</v>
      </c>
      <c r="L1167" s="740"/>
      <c r="M1167" s="740"/>
      <c r="N1167" s="737"/>
      <c r="O1167" s="737"/>
      <c r="P1167" s="740"/>
      <c r="Q1167" s="740"/>
      <c r="R1167" s="753"/>
      <c r="S1167" s="741"/>
    </row>
    <row r="1168" spans="1:19" ht="14.4" customHeight="1" x14ac:dyDescent="0.3">
      <c r="A1168" s="736" t="s">
        <v>5245</v>
      </c>
      <c r="B1168" s="737" t="s">
        <v>5527</v>
      </c>
      <c r="C1168" s="737" t="s">
        <v>566</v>
      </c>
      <c r="D1168" s="737" t="s">
        <v>3140</v>
      </c>
      <c r="E1168" s="737" t="s">
        <v>5247</v>
      </c>
      <c r="F1168" s="737" t="s">
        <v>5346</v>
      </c>
      <c r="G1168" s="737" t="s">
        <v>5347</v>
      </c>
      <c r="H1168" s="740">
        <v>11.12</v>
      </c>
      <c r="I1168" s="740">
        <v>1703.9</v>
      </c>
      <c r="J1168" s="737">
        <v>1.4574085003378581</v>
      </c>
      <c r="K1168" s="737">
        <v>153.22841726618708</v>
      </c>
      <c r="L1168" s="740">
        <v>7.63</v>
      </c>
      <c r="M1168" s="740">
        <v>1169.1300000000001</v>
      </c>
      <c r="N1168" s="737">
        <v>1</v>
      </c>
      <c r="O1168" s="737">
        <v>153.22804718217563</v>
      </c>
      <c r="P1168" s="740">
        <v>1</v>
      </c>
      <c r="Q1168" s="740">
        <v>136.75</v>
      </c>
      <c r="R1168" s="753">
        <v>0.1169673175780281</v>
      </c>
      <c r="S1168" s="741">
        <v>136.75</v>
      </c>
    </row>
    <row r="1169" spans="1:19" ht="14.4" customHeight="1" x14ac:dyDescent="0.3">
      <c r="A1169" s="736" t="s">
        <v>5245</v>
      </c>
      <c r="B1169" s="737" t="s">
        <v>5527</v>
      </c>
      <c r="C1169" s="737" t="s">
        <v>566</v>
      </c>
      <c r="D1169" s="737" t="s">
        <v>3140</v>
      </c>
      <c r="E1169" s="737" t="s">
        <v>5247</v>
      </c>
      <c r="F1169" s="737" t="s">
        <v>5356</v>
      </c>
      <c r="G1169" s="737" t="s">
        <v>5357</v>
      </c>
      <c r="H1169" s="740"/>
      <c r="I1169" s="740"/>
      <c r="J1169" s="737"/>
      <c r="K1169" s="737"/>
      <c r="L1169" s="740">
        <v>2</v>
      </c>
      <c r="M1169" s="740">
        <v>13423.24</v>
      </c>
      <c r="N1169" s="737">
        <v>1</v>
      </c>
      <c r="O1169" s="737">
        <v>6711.62</v>
      </c>
      <c r="P1169" s="740">
        <v>3</v>
      </c>
      <c r="Q1169" s="740">
        <v>20134.86</v>
      </c>
      <c r="R1169" s="753">
        <v>1.5</v>
      </c>
      <c r="S1169" s="741">
        <v>6711.62</v>
      </c>
    </row>
    <row r="1170" spans="1:19" ht="14.4" customHeight="1" x14ac:dyDescent="0.3">
      <c r="A1170" s="736" t="s">
        <v>5245</v>
      </c>
      <c r="B1170" s="737" t="s">
        <v>5527</v>
      </c>
      <c r="C1170" s="737" t="s">
        <v>566</v>
      </c>
      <c r="D1170" s="737" t="s">
        <v>3140</v>
      </c>
      <c r="E1170" s="737" t="s">
        <v>5247</v>
      </c>
      <c r="F1170" s="737" t="s">
        <v>5358</v>
      </c>
      <c r="G1170" s="737" t="s">
        <v>5340</v>
      </c>
      <c r="H1170" s="740"/>
      <c r="I1170" s="740"/>
      <c r="J1170" s="737"/>
      <c r="K1170" s="737"/>
      <c r="L1170" s="740">
        <v>0.94</v>
      </c>
      <c r="M1170" s="740">
        <v>2479.56</v>
      </c>
      <c r="N1170" s="737">
        <v>1</v>
      </c>
      <c r="O1170" s="737">
        <v>2637.8297872340427</v>
      </c>
      <c r="P1170" s="740">
        <v>2.2400000000000002</v>
      </c>
      <c r="Q1170" s="740">
        <v>5908.76</v>
      </c>
      <c r="R1170" s="753">
        <v>2.3829873041991321</v>
      </c>
      <c r="S1170" s="741">
        <v>2637.8392857142858</v>
      </c>
    </row>
    <row r="1171" spans="1:19" ht="14.4" customHeight="1" x14ac:dyDescent="0.3">
      <c r="A1171" s="736" t="s">
        <v>5245</v>
      </c>
      <c r="B1171" s="737" t="s">
        <v>5527</v>
      </c>
      <c r="C1171" s="737" t="s">
        <v>566</v>
      </c>
      <c r="D1171" s="737" t="s">
        <v>3140</v>
      </c>
      <c r="E1171" s="737" t="s">
        <v>5247</v>
      </c>
      <c r="F1171" s="737" t="s">
        <v>5359</v>
      </c>
      <c r="G1171" s="737" t="s">
        <v>5340</v>
      </c>
      <c r="H1171" s="740"/>
      <c r="I1171" s="740"/>
      <c r="J1171" s="737"/>
      <c r="K1171" s="737"/>
      <c r="L1171" s="740">
        <v>1.1100000000000001</v>
      </c>
      <c r="M1171" s="740">
        <v>1463.99</v>
      </c>
      <c r="N1171" s="737">
        <v>1</v>
      </c>
      <c r="O1171" s="737">
        <v>1318.9099099099099</v>
      </c>
      <c r="P1171" s="740">
        <v>3</v>
      </c>
      <c r="Q1171" s="740">
        <v>3956.73</v>
      </c>
      <c r="R1171" s="753">
        <v>2.7027028873148042</v>
      </c>
      <c r="S1171" s="741">
        <v>1318.91</v>
      </c>
    </row>
    <row r="1172" spans="1:19" ht="14.4" customHeight="1" x14ac:dyDescent="0.3">
      <c r="A1172" s="736" t="s">
        <v>5245</v>
      </c>
      <c r="B1172" s="737" t="s">
        <v>5527</v>
      </c>
      <c r="C1172" s="737" t="s">
        <v>566</v>
      </c>
      <c r="D1172" s="737" t="s">
        <v>3140</v>
      </c>
      <c r="E1172" s="737" t="s">
        <v>5247</v>
      </c>
      <c r="F1172" s="737" t="s">
        <v>5361</v>
      </c>
      <c r="G1172" s="737" t="s">
        <v>2919</v>
      </c>
      <c r="H1172" s="740">
        <v>0.4</v>
      </c>
      <c r="I1172" s="740">
        <v>2678.9</v>
      </c>
      <c r="J1172" s="737"/>
      <c r="K1172" s="737">
        <v>6697.25</v>
      </c>
      <c r="L1172" s="740"/>
      <c r="M1172" s="740"/>
      <c r="N1172" s="737"/>
      <c r="O1172" s="737"/>
      <c r="P1172" s="740"/>
      <c r="Q1172" s="740"/>
      <c r="R1172" s="753"/>
      <c r="S1172" s="741"/>
    </row>
    <row r="1173" spans="1:19" ht="14.4" customHeight="1" x14ac:dyDescent="0.3">
      <c r="A1173" s="736" t="s">
        <v>5245</v>
      </c>
      <c r="B1173" s="737" t="s">
        <v>5527</v>
      </c>
      <c r="C1173" s="737" t="s">
        <v>566</v>
      </c>
      <c r="D1173" s="737" t="s">
        <v>3140</v>
      </c>
      <c r="E1173" s="737" t="s">
        <v>5247</v>
      </c>
      <c r="F1173" s="737" t="s">
        <v>5362</v>
      </c>
      <c r="G1173" s="737" t="s">
        <v>2919</v>
      </c>
      <c r="H1173" s="740"/>
      <c r="I1173" s="740"/>
      <c r="J1173" s="737"/>
      <c r="K1173" s="737"/>
      <c r="L1173" s="740"/>
      <c r="M1173" s="740"/>
      <c r="N1173" s="737"/>
      <c r="O1173" s="737"/>
      <c r="P1173" s="740">
        <v>0.2</v>
      </c>
      <c r="Q1173" s="740">
        <v>1346.29</v>
      </c>
      <c r="R1173" s="753"/>
      <c r="S1173" s="741">
        <v>6731.45</v>
      </c>
    </row>
    <row r="1174" spans="1:19" ht="14.4" customHeight="1" x14ac:dyDescent="0.3">
      <c r="A1174" s="736" t="s">
        <v>5245</v>
      </c>
      <c r="B1174" s="737" t="s">
        <v>5527</v>
      </c>
      <c r="C1174" s="737" t="s">
        <v>566</v>
      </c>
      <c r="D1174" s="737" t="s">
        <v>3140</v>
      </c>
      <c r="E1174" s="737" t="s">
        <v>5247</v>
      </c>
      <c r="F1174" s="737" t="s">
        <v>5367</v>
      </c>
      <c r="G1174" s="737" t="s">
        <v>5368</v>
      </c>
      <c r="H1174" s="740"/>
      <c r="I1174" s="740"/>
      <c r="J1174" s="737"/>
      <c r="K1174" s="737"/>
      <c r="L1174" s="740">
        <v>3</v>
      </c>
      <c r="M1174" s="740">
        <v>11399.64</v>
      </c>
      <c r="N1174" s="737">
        <v>1</v>
      </c>
      <c r="O1174" s="737">
        <v>3799.8799999999997</v>
      </c>
      <c r="P1174" s="740">
        <v>3</v>
      </c>
      <c r="Q1174" s="740">
        <v>11399.64</v>
      </c>
      <c r="R1174" s="753">
        <v>1</v>
      </c>
      <c r="S1174" s="741">
        <v>3799.8799999999997</v>
      </c>
    </row>
    <row r="1175" spans="1:19" ht="14.4" customHeight="1" x14ac:dyDescent="0.3">
      <c r="A1175" s="736" t="s">
        <v>5245</v>
      </c>
      <c r="B1175" s="737" t="s">
        <v>5527</v>
      </c>
      <c r="C1175" s="737" t="s">
        <v>566</v>
      </c>
      <c r="D1175" s="737" t="s">
        <v>3140</v>
      </c>
      <c r="E1175" s="737" t="s">
        <v>5247</v>
      </c>
      <c r="F1175" s="737" t="s">
        <v>5378</v>
      </c>
      <c r="G1175" s="737" t="s">
        <v>5379</v>
      </c>
      <c r="H1175" s="740">
        <v>0.79</v>
      </c>
      <c r="I1175" s="740">
        <v>1106.58</v>
      </c>
      <c r="J1175" s="737">
        <v>1.1469051863521411</v>
      </c>
      <c r="K1175" s="737">
        <v>1400.7341772151897</v>
      </c>
      <c r="L1175" s="740">
        <v>0.89</v>
      </c>
      <c r="M1175" s="740">
        <v>964.84</v>
      </c>
      <c r="N1175" s="737">
        <v>1</v>
      </c>
      <c r="O1175" s="737">
        <v>1084.0898876404494</v>
      </c>
      <c r="P1175" s="740">
        <v>1.01</v>
      </c>
      <c r="Q1175" s="740">
        <v>1094.92</v>
      </c>
      <c r="R1175" s="753">
        <v>1.1348202810828738</v>
      </c>
      <c r="S1175" s="741">
        <v>1084.0792079207922</v>
      </c>
    </row>
    <row r="1176" spans="1:19" ht="14.4" customHeight="1" x14ac:dyDescent="0.3">
      <c r="A1176" s="736" t="s">
        <v>5245</v>
      </c>
      <c r="B1176" s="737" t="s">
        <v>5527</v>
      </c>
      <c r="C1176" s="737" t="s">
        <v>566</v>
      </c>
      <c r="D1176" s="737" t="s">
        <v>3140</v>
      </c>
      <c r="E1176" s="737" t="s">
        <v>5247</v>
      </c>
      <c r="F1176" s="737" t="s">
        <v>5380</v>
      </c>
      <c r="G1176" s="737" t="s">
        <v>5379</v>
      </c>
      <c r="H1176" s="740">
        <v>3.87</v>
      </c>
      <c r="I1176" s="740">
        <v>1806.97</v>
      </c>
      <c r="J1176" s="737">
        <v>1.0417454570611568</v>
      </c>
      <c r="K1176" s="737">
        <v>466.91731266149873</v>
      </c>
      <c r="L1176" s="740">
        <v>4.8</v>
      </c>
      <c r="M1176" s="740">
        <v>1734.56</v>
      </c>
      <c r="N1176" s="737">
        <v>1</v>
      </c>
      <c r="O1176" s="737">
        <v>361.36666666666667</v>
      </c>
      <c r="P1176" s="740">
        <v>8.51</v>
      </c>
      <c r="Q1176" s="740">
        <v>3075.23</v>
      </c>
      <c r="R1176" s="753">
        <v>1.7729164744949728</v>
      </c>
      <c r="S1176" s="741">
        <v>361.36662749706227</v>
      </c>
    </row>
    <row r="1177" spans="1:19" ht="14.4" customHeight="1" x14ac:dyDescent="0.3">
      <c r="A1177" s="736" t="s">
        <v>5245</v>
      </c>
      <c r="B1177" s="737" t="s">
        <v>5527</v>
      </c>
      <c r="C1177" s="737" t="s">
        <v>566</v>
      </c>
      <c r="D1177" s="737" t="s">
        <v>3140</v>
      </c>
      <c r="E1177" s="737" t="s">
        <v>5247</v>
      </c>
      <c r="F1177" s="737" t="s">
        <v>5381</v>
      </c>
      <c r="G1177" s="737" t="s">
        <v>5379</v>
      </c>
      <c r="H1177" s="740">
        <v>2.04</v>
      </c>
      <c r="I1177" s="740">
        <v>321.82</v>
      </c>
      <c r="J1177" s="737">
        <v>0.3736835382775397</v>
      </c>
      <c r="K1177" s="737">
        <v>157.75490196078431</v>
      </c>
      <c r="L1177" s="740">
        <v>7.15</v>
      </c>
      <c r="M1177" s="740">
        <v>861.21</v>
      </c>
      <c r="N1177" s="737">
        <v>1</v>
      </c>
      <c r="O1177" s="737">
        <v>120.44895104895105</v>
      </c>
      <c r="P1177" s="740">
        <v>1.73</v>
      </c>
      <c r="Q1177" s="740">
        <v>208.35</v>
      </c>
      <c r="R1177" s="753">
        <v>0.24192705611871668</v>
      </c>
      <c r="S1177" s="741">
        <v>120.43352601156069</v>
      </c>
    </row>
    <row r="1178" spans="1:19" ht="14.4" customHeight="1" x14ac:dyDescent="0.3">
      <c r="A1178" s="736" t="s">
        <v>5245</v>
      </c>
      <c r="B1178" s="737" t="s">
        <v>5527</v>
      </c>
      <c r="C1178" s="737" t="s">
        <v>566</v>
      </c>
      <c r="D1178" s="737" t="s">
        <v>3140</v>
      </c>
      <c r="E1178" s="737" t="s">
        <v>5247</v>
      </c>
      <c r="F1178" s="737" t="s">
        <v>5384</v>
      </c>
      <c r="G1178" s="737" t="s">
        <v>5379</v>
      </c>
      <c r="H1178" s="740"/>
      <c r="I1178" s="740"/>
      <c r="J1178" s="737"/>
      <c r="K1178" s="737"/>
      <c r="L1178" s="740">
        <v>1.22</v>
      </c>
      <c r="M1178" s="740">
        <v>1763.46</v>
      </c>
      <c r="N1178" s="737">
        <v>1</v>
      </c>
      <c r="O1178" s="737">
        <v>1445.4590163934427</v>
      </c>
      <c r="P1178" s="740"/>
      <c r="Q1178" s="740"/>
      <c r="R1178" s="753"/>
      <c r="S1178" s="741"/>
    </row>
    <row r="1179" spans="1:19" ht="14.4" customHeight="1" x14ac:dyDescent="0.3">
      <c r="A1179" s="736" t="s">
        <v>5245</v>
      </c>
      <c r="B1179" s="737" t="s">
        <v>5527</v>
      </c>
      <c r="C1179" s="737" t="s">
        <v>566</v>
      </c>
      <c r="D1179" s="737" t="s">
        <v>3140</v>
      </c>
      <c r="E1179" s="737" t="s">
        <v>5247</v>
      </c>
      <c r="F1179" s="737" t="s">
        <v>5532</v>
      </c>
      <c r="G1179" s="737" t="s">
        <v>5364</v>
      </c>
      <c r="H1179" s="740"/>
      <c r="I1179" s="740"/>
      <c r="J1179" s="737"/>
      <c r="K1179" s="737"/>
      <c r="L1179" s="740"/>
      <c r="M1179" s="740"/>
      <c r="N1179" s="737"/>
      <c r="O1179" s="737"/>
      <c r="P1179" s="740">
        <v>4</v>
      </c>
      <c r="Q1179" s="740">
        <v>677.6</v>
      </c>
      <c r="R1179" s="753"/>
      <c r="S1179" s="741">
        <v>169.4</v>
      </c>
    </row>
    <row r="1180" spans="1:19" ht="14.4" customHeight="1" x14ac:dyDescent="0.3">
      <c r="A1180" s="736" t="s">
        <v>5245</v>
      </c>
      <c r="B1180" s="737" t="s">
        <v>5527</v>
      </c>
      <c r="C1180" s="737" t="s">
        <v>566</v>
      </c>
      <c r="D1180" s="737" t="s">
        <v>3140</v>
      </c>
      <c r="E1180" s="737" t="s">
        <v>5247</v>
      </c>
      <c r="F1180" s="737" t="s">
        <v>5388</v>
      </c>
      <c r="G1180" s="737" t="s">
        <v>5317</v>
      </c>
      <c r="H1180" s="740">
        <v>12.33</v>
      </c>
      <c r="I1180" s="740">
        <v>28962.769999999997</v>
      </c>
      <c r="J1180" s="737">
        <v>4.2226059851464797</v>
      </c>
      <c r="K1180" s="737">
        <v>2348.9675587996753</v>
      </c>
      <c r="L1180" s="740">
        <v>2.92</v>
      </c>
      <c r="M1180" s="740">
        <v>6858.98</v>
      </c>
      <c r="N1180" s="737">
        <v>1</v>
      </c>
      <c r="O1180" s="737">
        <v>2348.9657534246576</v>
      </c>
      <c r="P1180" s="740">
        <v>11.68</v>
      </c>
      <c r="Q1180" s="740">
        <v>9160.58</v>
      </c>
      <c r="R1180" s="753">
        <v>1.3355600978571158</v>
      </c>
      <c r="S1180" s="741">
        <v>784.29623287671234</v>
      </c>
    </row>
    <row r="1181" spans="1:19" ht="14.4" customHeight="1" x14ac:dyDescent="0.3">
      <c r="A1181" s="736" t="s">
        <v>5245</v>
      </c>
      <c r="B1181" s="737" t="s">
        <v>5527</v>
      </c>
      <c r="C1181" s="737" t="s">
        <v>566</v>
      </c>
      <c r="D1181" s="737" t="s">
        <v>3140</v>
      </c>
      <c r="E1181" s="737" t="s">
        <v>5247</v>
      </c>
      <c r="F1181" s="737" t="s">
        <v>5392</v>
      </c>
      <c r="G1181" s="737" t="s">
        <v>2912</v>
      </c>
      <c r="H1181" s="740">
        <v>11.72</v>
      </c>
      <c r="I1181" s="740">
        <v>3601.29</v>
      </c>
      <c r="J1181" s="737"/>
      <c r="K1181" s="737">
        <v>307.2773037542662</v>
      </c>
      <c r="L1181" s="740"/>
      <c r="M1181" s="740"/>
      <c r="N1181" s="737"/>
      <c r="O1181" s="737"/>
      <c r="P1181" s="740">
        <v>0.64</v>
      </c>
      <c r="Q1181" s="740">
        <v>196.65</v>
      </c>
      <c r="R1181" s="753"/>
      <c r="S1181" s="741">
        <v>307.265625</v>
      </c>
    </row>
    <row r="1182" spans="1:19" ht="14.4" customHeight="1" x14ac:dyDescent="0.3">
      <c r="A1182" s="736" t="s">
        <v>5245</v>
      </c>
      <c r="B1182" s="737" t="s">
        <v>5527</v>
      </c>
      <c r="C1182" s="737" t="s">
        <v>566</v>
      </c>
      <c r="D1182" s="737" t="s">
        <v>3140</v>
      </c>
      <c r="E1182" s="737" t="s">
        <v>5247</v>
      </c>
      <c r="F1182" s="737" t="s">
        <v>5393</v>
      </c>
      <c r="G1182" s="737" t="s">
        <v>2912</v>
      </c>
      <c r="H1182" s="740">
        <v>14.370000000000001</v>
      </c>
      <c r="I1182" s="740">
        <v>11039.019999999999</v>
      </c>
      <c r="J1182" s="737">
        <v>0.7780181891992467</v>
      </c>
      <c r="K1182" s="737">
        <v>768.19902574808611</v>
      </c>
      <c r="L1182" s="740">
        <v>18.47</v>
      </c>
      <c r="M1182" s="740">
        <v>14188.64</v>
      </c>
      <c r="N1182" s="737">
        <v>1</v>
      </c>
      <c r="O1182" s="737">
        <v>768.19924201407684</v>
      </c>
      <c r="P1182" s="740">
        <v>8.02</v>
      </c>
      <c r="Q1182" s="740">
        <v>6160.95</v>
      </c>
      <c r="R1182" s="753">
        <v>0.43421709198344594</v>
      </c>
      <c r="S1182" s="741">
        <v>768.19825436408985</v>
      </c>
    </row>
    <row r="1183" spans="1:19" ht="14.4" customHeight="1" x14ac:dyDescent="0.3">
      <c r="A1183" s="736" t="s">
        <v>5245</v>
      </c>
      <c r="B1183" s="737" t="s">
        <v>5527</v>
      </c>
      <c r="C1183" s="737" t="s">
        <v>566</v>
      </c>
      <c r="D1183" s="737" t="s">
        <v>3140</v>
      </c>
      <c r="E1183" s="737" t="s">
        <v>5247</v>
      </c>
      <c r="F1183" s="737" t="s">
        <v>5396</v>
      </c>
      <c r="G1183" s="737" t="s">
        <v>5397</v>
      </c>
      <c r="H1183" s="740">
        <v>21.33</v>
      </c>
      <c r="I1183" s="740">
        <v>16126.18</v>
      </c>
      <c r="J1183" s="737">
        <v>0.93290138579953186</v>
      </c>
      <c r="K1183" s="737">
        <v>756.03281762775441</v>
      </c>
      <c r="L1183" s="740">
        <v>41.94</v>
      </c>
      <c r="M1183" s="740">
        <v>17286.050000000003</v>
      </c>
      <c r="N1183" s="737">
        <v>1</v>
      </c>
      <c r="O1183" s="737">
        <v>412.16142107773021</v>
      </c>
      <c r="P1183" s="740">
        <v>6.88</v>
      </c>
      <c r="Q1183" s="740">
        <v>2516.66</v>
      </c>
      <c r="R1183" s="753">
        <v>0.14558907327006457</v>
      </c>
      <c r="S1183" s="741">
        <v>365.79360465116275</v>
      </c>
    </row>
    <row r="1184" spans="1:19" ht="14.4" customHeight="1" x14ac:dyDescent="0.3">
      <c r="A1184" s="736" t="s">
        <v>5245</v>
      </c>
      <c r="B1184" s="737" t="s">
        <v>5527</v>
      </c>
      <c r="C1184" s="737" t="s">
        <v>566</v>
      </c>
      <c r="D1184" s="737" t="s">
        <v>3140</v>
      </c>
      <c r="E1184" s="737" t="s">
        <v>5247</v>
      </c>
      <c r="F1184" s="737" t="s">
        <v>5398</v>
      </c>
      <c r="G1184" s="737" t="s">
        <v>5397</v>
      </c>
      <c r="H1184" s="740"/>
      <c r="I1184" s="740"/>
      <c r="J1184" s="737"/>
      <c r="K1184" s="737"/>
      <c r="L1184" s="740">
        <v>3.27</v>
      </c>
      <c r="M1184" s="740">
        <v>397.17</v>
      </c>
      <c r="N1184" s="737">
        <v>1</v>
      </c>
      <c r="O1184" s="737">
        <v>121.45871559633028</v>
      </c>
      <c r="P1184" s="740"/>
      <c r="Q1184" s="740"/>
      <c r="R1184" s="753"/>
      <c r="S1184" s="741"/>
    </row>
    <row r="1185" spans="1:19" ht="14.4" customHeight="1" x14ac:dyDescent="0.3">
      <c r="A1185" s="736" t="s">
        <v>5245</v>
      </c>
      <c r="B1185" s="737" t="s">
        <v>5527</v>
      </c>
      <c r="C1185" s="737" t="s">
        <v>566</v>
      </c>
      <c r="D1185" s="737" t="s">
        <v>3140</v>
      </c>
      <c r="E1185" s="737" t="s">
        <v>5247</v>
      </c>
      <c r="F1185" s="737" t="s">
        <v>5400</v>
      </c>
      <c r="G1185" s="737" t="s">
        <v>5397</v>
      </c>
      <c r="H1185" s="740"/>
      <c r="I1185" s="740"/>
      <c r="J1185" s="737"/>
      <c r="K1185" s="737"/>
      <c r="L1185" s="740">
        <v>2</v>
      </c>
      <c r="M1185" s="740">
        <v>151.19</v>
      </c>
      <c r="N1185" s="737">
        <v>1</v>
      </c>
      <c r="O1185" s="737">
        <v>75.594999999999999</v>
      </c>
      <c r="P1185" s="740"/>
      <c r="Q1185" s="740"/>
      <c r="R1185" s="753"/>
      <c r="S1185" s="741"/>
    </row>
    <row r="1186" spans="1:19" ht="14.4" customHeight="1" x14ac:dyDescent="0.3">
      <c r="A1186" s="736" t="s">
        <v>5245</v>
      </c>
      <c r="B1186" s="737" t="s">
        <v>5527</v>
      </c>
      <c r="C1186" s="737" t="s">
        <v>566</v>
      </c>
      <c r="D1186" s="737" t="s">
        <v>3140</v>
      </c>
      <c r="E1186" s="737" t="s">
        <v>5247</v>
      </c>
      <c r="F1186" s="737" t="s">
        <v>5401</v>
      </c>
      <c r="G1186" s="737" t="s">
        <v>5402</v>
      </c>
      <c r="H1186" s="740">
        <v>6</v>
      </c>
      <c r="I1186" s="740">
        <v>9613.7999999999993</v>
      </c>
      <c r="J1186" s="737"/>
      <c r="K1186" s="737">
        <v>1602.3</v>
      </c>
      <c r="L1186" s="740"/>
      <c r="M1186" s="740"/>
      <c r="N1186" s="737"/>
      <c r="O1186" s="737"/>
      <c r="P1186" s="740"/>
      <c r="Q1186" s="740"/>
      <c r="R1186" s="753"/>
      <c r="S1186" s="741"/>
    </row>
    <row r="1187" spans="1:19" ht="14.4" customHeight="1" x14ac:dyDescent="0.3">
      <c r="A1187" s="736" t="s">
        <v>5245</v>
      </c>
      <c r="B1187" s="737" t="s">
        <v>5527</v>
      </c>
      <c r="C1187" s="737" t="s">
        <v>566</v>
      </c>
      <c r="D1187" s="737" t="s">
        <v>3140</v>
      </c>
      <c r="E1187" s="737" t="s">
        <v>5247</v>
      </c>
      <c r="F1187" s="737" t="s">
        <v>5403</v>
      </c>
      <c r="G1187" s="737" t="s">
        <v>5317</v>
      </c>
      <c r="H1187" s="740">
        <v>10.11</v>
      </c>
      <c r="I1187" s="740">
        <v>7124.38</v>
      </c>
      <c r="J1187" s="737">
        <v>34.861910354276766</v>
      </c>
      <c r="K1187" s="737">
        <v>704.68644906033637</v>
      </c>
      <c r="L1187" s="740">
        <v>0.28999999999999998</v>
      </c>
      <c r="M1187" s="740">
        <v>204.36</v>
      </c>
      <c r="N1187" s="737">
        <v>1</v>
      </c>
      <c r="O1187" s="737">
        <v>704.68965517241384</v>
      </c>
      <c r="P1187" s="740">
        <v>2.67</v>
      </c>
      <c r="Q1187" s="740">
        <v>628.22</v>
      </c>
      <c r="R1187" s="753">
        <v>3.0740849481307495</v>
      </c>
      <c r="S1187" s="741">
        <v>235.28838951310863</v>
      </c>
    </row>
    <row r="1188" spans="1:19" ht="14.4" customHeight="1" x14ac:dyDescent="0.3">
      <c r="A1188" s="736" t="s">
        <v>5245</v>
      </c>
      <c r="B1188" s="737" t="s">
        <v>5527</v>
      </c>
      <c r="C1188" s="737" t="s">
        <v>566</v>
      </c>
      <c r="D1188" s="737" t="s">
        <v>3140</v>
      </c>
      <c r="E1188" s="737" t="s">
        <v>5247</v>
      </c>
      <c r="F1188" s="737" t="s">
        <v>5406</v>
      </c>
      <c r="G1188" s="737" t="s">
        <v>5317</v>
      </c>
      <c r="H1188" s="740">
        <v>2.94</v>
      </c>
      <c r="I1188" s="740">
        <v>10358.939999999999</v>
      </c>
      <c r="J1188" s="737"/>
      <c r="K1188" s="737">
        <v>3523.4489795918362</v>
      </c>
      <c r="L1188" s="740"/>
      <c r="M1188" s="740"/>
      <c r="N1188" s="737"/>
      <c r="O1188" s="737"/>
      <c r="P1188" s="740"/>
      <c r="Q1188" s="740"/>
      <c r="R1188" s="753"/>
      <c r="S1188" s="741"/>
    </row>
    <row r="1189" spans="1:19" ht="14.4" customHeight="1" x14ac:dyDescent="0.3">
      <c r="A1189" s="736" t="s">
        <v>5245</v>
      </c>
      <c r="B1189" s="737" t="s">
        <v>5527</v>
      </c>
      <c r="C1189" s="737" t="s">
        <v>566</v>
      </c>
      <c r="D1189" s="737" t="s">
        <v>3140</v>
      </c>
      <c r="E1189" s="737" t="s">
        <v>5247</v>
      </c>
      <c r="F1189" s="737" t="s">
        <v>5410</v>
      </c>
      <c r="G1189" s="737" t="s">
        <v>5411</v>
      </c>
      <c r="H1189" s="740"/>
      <c r="I1189" s="740"/>
      <c r="J1189" s="737"/>
      <c r="K1189" s="737"/>
      <c r="L1189" s="740"/>
      <c r="M1189" s="740"/>
      <c r="N1189" s="737"/>
      <c r="O1189" s="737"/>
      <c r="P1189" s="740">
        <v>2</v>
      </c>
      <c r="Q1189" s="740">
        <v>732.02</v>
      </c>
      <c r="R1189" s="753"/>
      <c r="S1189" s="741">
        <v>366.01</v>
      </c>
    </row>
    <row r="1190" spans="1:19" ht="14.4" customHeight="1" x14ac:dyDescent="0.3">
      <c r="A1190" s="736" t="s">
        <v>5245</v>
      </c>
      <c r="B1190" s="737" t="s">
        <v>5527</v>
      </c>
      <c r="C1190" s="737" t="s">
        <v>566</v>
      </c>
      <c r="D1190" s="737" t="s">
        <v>3140</v>
      </c>
      <c r="E1190" s="737" t="s">
        <v>5247</v>
      </c>
      <c r="F1190" s="737" t="s">
        <v>5414</v>
      </c>
      <c r="G1190" s="737" t="s">
        <v>5411</v>
      </c>
      <c r="H1190" s="740"/>
      <c r="I1190" s="740"/>
      <c r="J1190" s="737"/>
      <c r="K1190" s="737"/>
      <c r="L1190" s="740"/>
      <c r="M1190" s="740"/>
      <c r="N1190" s="737"/>
      <c r="O1190" s="737"/>
      <c r="P1190" s="740">
        <v>1</v>
      </c>
      <c r="Q1190" s="740">
        <v>1464.02</v>
      </c>
      <c r="R1190" s="753"/>
      <c r="S1190" s="741">
        <v>1464.02</v>
      </c>
    </row>
    <row r="1191" spans="1:19" ht="14.4" customHeight="1" x14ac:dyDescent="0.3">
      <c r="A1191" s="736" t="s">
        <v>5245</v>
      </c>
      <c r="B1191" s="737" t="s">
        <v>5527</v>
      </c>
      <c r="C1191" s="737" t="s">
        <v>566</v>
      </c>
      <c r="D1191" s="737" t="s">
        <v>3140</v>
      </c>
      <c r="E1191" s="737" t="s">
        <v>5247</v>
      </c>
      <c r="F1191" s="737" t="s">
        <v>5417</v>
      </c>
      <c r="G1191" s="737" t="s">
        <v>5418</v>
      </c>
      <c r="H1191" s="740"/>
      <c r="I1191" s="740"/>
      <c r="J1191" s="737"/>
      <c r="K1191" s="737"/>
      <c r="L1191" s="740">
        <v>5.76</v>
      </c>
      <c r="M1191" s="740">
        <v>3102.01</v>
      </c>
      <c r="N1191" s="737">
        <v>1</v>
      </c>
      <c r="O1191" s="737">
        <v>538.54340277777783</v>
      </c>
      <c r="P1191" s="740">
        <v>2.25</v>
      </c>
      <c r="Q1191" s="740">
        <v>1211.7199999999998</v>
      </c>
      <c r="R1191" s="753">
        <v>0.39062414370037485</v>
      </c>
      <c r="S1191" s="741">
        <v>538.54222222222211</v>
      </c>
    </row>
    <row r="1192" spans="1:19" ht="14.4" customHeight="1" x14ac:dyDescent="0.3">
      <c r="A1192" s="736" t="s">
        <v>5245</v>
      </c>
      <c r="B1192" s="737" t="s">
        <v>5527</v>
      </c>
      <c r="C1192" s="737" t="s">
        <v>566</v>
      </c>
      <c r="D1192" s="737" t="s">
        <v>3140</v>
      </c>
      <c r="E1192" s="737" t="s">
        <v>5247</v>
      </c>
      <c r="F1192" s="737" t="s">
        <v>5421</v>
      </c>
      <c r="G1192" s="737" t="s">
        <v>3556</v>
      </c>
      <c r="H1192" s="740"/>
      <c r="I1192" s="740"/>
      <c r="J1192" s="737"/>
      <c r="K1192" s="737"/>
      <c r="L1192" s="740">
        <v>7.6</v>
      </c>
      <c r="M1192" s="740">
        <v>537.32000000000005</v>
      </c>
      <c r="N1192" s="737">
        <v>1</v>
      </c>
      <c r="O1192" s="737">
        <v>70.7</v>
      </c>
      <c r="P1192" s="740">
        <v>0.2</v>
      </c>
      <c r="Q1192" s="740">
        <v>14.14</v>
      </c>
      <c r="R1192" s="753">
        <v>2.6315789473684209E-2</v>
      </c>
      <c r="S1192" s="741">
        <v>70.7</v>
      </c>
    </row>
    <row r="1193" spans="1:19" ht="14.4" customHeight="1" x14ac:dyDescent="0.3">
      <c r="A1193" s="736" t="s">
        <v>5245</v>
      </c>
      <c r="B1193" s="737" t="s">
        <v>5527</v>
      </c>
      <c r="C1193" s="737" t="s">
        <v>566</v>
      </c>
      <c r="D1193" s="737" t="s">
        <v>3140</v>
      </c>
      <c r="E1193" s="737" t="s">
        <v>5247</v>
      </c>
      <c r="F1193" s="737" t="s">
        <v>5422</v>
      </c>
      <c r="G1193" s="737" t="s">
        <v>1322</v>
      </c>
      <c r="H1193" s="740"/>
      <c r="I1193" s="740"/>
      <c r="J1193" s="737"/>
      <c r="K1193" s="737"/>
      <c r="L1193" s="740">
        <v>13.1</v>
      </c>
      <c r="M1193" s="740">
        <v>1944.82</v>
      </c>
      <c r="N1193" s="737">
        <v>1</v>
      </c>
      <c r="O1193" s="737">
        <v>148.45954198473282</v>
      </c>
      <c r="P1193" s="740">
        <v>8</v>
      </c>
      <c r="Q1193" s="740">
        <v>1187.6799999999998</v>
      </c>
      <c r="R1193" s="753">
        <v>0.61068890694254474</v>
      </c>
      <c r="S1193" s="741">
        <v>148.45999999999998</v>
      </c>
    </row>
    <row r="1194" spans="1:19" ht="14.4" customHeight="1" x14ac:dyDescent="0.3">
      <c r="A1194" s="736" t="s">
        <v>5245</v>
      </c>
      <c r="B1194" s="737" t="s">
        <v>5527</v>
      </c>
      <c r="C1194" s="737" t="s">
        <v>566</v>
      </c>
      <c r="D1194" s="737" t="s">
        <v>3140</v>
      </c>
      <c r="E1194" s="737" t="s">
        <v>5247</v>
      </c>
      <c r="F1194" s="737" t="s">
        <v>5427</v>
      </c>
      <c r="G1194" s="737" t="s">
        <v>3046</v>
      </c>
      <c r="H1194" s="740"/>
      <c r="I1194" s="740"/>
      <c r="J1194" s="737"/>
      <c r="K1194" s="737"/>
      <c r="L1194" s="740">
        <v>5</v>
      </c>
      <c r="M1194" s="740">
        <v>8745.4</v>
      </c>
      <c r="N1194" s="737">
        <v>1</v>
      </c>
      <c r="O1194" s="737">
        <v>1749.08</v>
      </c>
      <c r="P1194" s="740">
        <v>7</v>
      </c>
      <c r="Q1194" s="740">
        <v>12243.56</v>
      </c>
      <c r="R1194" s="753">
        <v>1.4</v>
      </c>
      <c r="S1194" s="741">
        <v>1749.08</v>
      </c>
    </row>
    <row r="1195" spans="1:19" ht="14.4" customHeight="1" x14ac:dyDescent="0.3">
      <c r="A1195" s="736" t="s">
        <v>5245</v>
      </c>
      <c r="B1195" s="737" t="s">
        <v>5527</v>
      </c>
      <c r="C1195" s="737" t="s">
        <v>566</v>
      </c>
      <c r="D1195" s="737" t="s">
        <v>3140</v>
      </c>
      <c r="E1195" s="737" t="s">
        <v>5247</v>
      </c>
      <c r="F1195" s="737" t="s">
        <v>5428</v>
      </c>
      <c r="G1195" s="737" t="s">
        <v>2988</v>
      </c>
      <c r="H1195" s="740"/>
      <c r="I1195" s="740"/>
      <c r="J1195" s="737"/>
      <c r="K1195" s="737"/>
      <c r="L1195" s="740">
        <v>1.55</v>
      </c>
      <c r="M1195" s="740">
        <v>438.34</v>
      </c>
      <c r="N1195" s="737">
        <v>1</v>
      </c>
      <c r="O1195" s="737">
        <v>282.79999999999995</v>
      </c>
      <c r="P1195" s="740">
        <v>5.2</v>
      </c>
      <c r="Q1195" s="740">
        <v>1470.6399999999999</v>
      </c>
      <c r="R1195" s="753">
        <v>3.355021216407355</v>
      </c>
      <c r="S1195" s="741">
        <v>282.81538461538457</v>
      </c>
    </row>
    <row r="1196" spans="1:19" ht="14.4" customHeight="1" x14ac:dyDescent="0.3">
      <c r="A1196" s="736" t="s">
        <v>5245</v>
      </c>
      <c r="B1196" s="737" t="s">
        <v>5527</v>
      </c>
      <c r="C1196" s="737" t="s">
        <v>566</v>
      </c>
      <c r="D1196" s="737" t="s">
        <v>3140</v>
      </c>
      <c r="E1196" s="737" t="s">
        <v>5247</v>
      </c>
      <c r="F1196" s="737" t="s">
        <v>5429</v>
      </c>
      <c r="G1196" s="737" t="s">
        <v>5320</v>
      </c>
      <c r="H1196" s="740"/>
      <c r="I1196" s="740"/>
      <c r="J1196" s="737"/>
      <c r="K1196" s="737"/>
      <c r="L1196" s="740">
        <v>3.2399999999999998</v>
      </c>
      <c r="M1196" s="740">
        <v>2071.25</v>
      </c>
      <c r="N1196" s="737">
        <v>1</v>
      </c>
      <c r="O1196" s="737">
        <v>639.27469135802471</v>
      </c>
      <c r="P1196" s="740">
        <v>1</v>
      </c>
      <c r="Q1196" s="740">
        <v>639.37</v>
      </c>
      <c r="R1196" s="753">
        <v>0.30868799034399519</v>
      </c>
      <c r="S1196" s="741">
        <v>639.37</v>
      </c>
    </row>
    <row r="1197" spans="1:19" ht="14.4" customHeight="1" x14ac:dyDescent="0.3">
      <c r="A1197" s="736" t="s">
        <v>5245</v>
      </c>
      <c r="B1197" s="737" t="s">
        <v>5527</v>
      </c>
      <c r="C1197" s="737" t="s">
        <v>566</v>
      </c>
      <c r="D1197" s="737" t="s">
        <v>3140</v>
      </c>
      <c r="E1197" s="737" t="s">
        <v>5247</v>
      </c>
      <c r="F1197" s="737" t="s">
        <v>5448</v>
      </c>
      <c r="G1197" s="737" t="s">
        <v>1490</v>
      </c>
      <c r="H1197" s="740"/>
      <c r="I1197" s="740"/>
      <c r="J1197" s="737"/>
      <c r="K1197" s="737"/>
      <c r="L1197" s="740"/>
      <c r="M1197" s="740"/>
      <c r="N1197" s="737"/>
      <c r="O1197" s="737"/>
      <c r="P1197" s="740">
        <v>18.13</v>
      </c>
      <c r="Q1197" s="740">
        <v>8963.14</v>
      </c>
      <c r="R1197" s="753"/>
      <c r="S1197" s="741">
        <v>494.38168781025922</v>
      </c>
    </row>
    <row r="1198" spans="1:19" ht="14.4" customHeight="1" x14ac:dyDescent="0.3">
      <c r="A1198" s="736" t="s">
        <v>5245</v>
      </c>
      <c r="B1198" s="737" t="s">
        <v>5527</v>
      </c>
      <c r="C1198" s="737" t="s">
        <v>566</v>
      </c>
      <c r="D1198" s="737" t="s">
        <v>3140</v>
      </c>
      <c r="E1198" s="737" t="s">
        <v>5247</v>
      </c>
      <c r="F1198" s="737" t="s">
        <v>5449</v>
      </c>
      <c r="G1198" s="737" t="s">
        <v>1490</v>
      </c>
      <c r="H1198" s="740"/>
      <c r="I1198" s="740"/>
      <c r="J1198" s="737"/>
      <c r="K1198" s="737"/>
      <c r="L1198" s="740"/>
      <c r="M1198" s="740"/>
      <c r="N1198" s="737"/>
      <c r="O1198" s="737"/>
      <c r="P1198" s="740">
        <v>37.769999999999996</v>
      </c>
      <c r="Q1198" s="740">
        <v>52438.43</v>
      </c>
      <c r="R1198" s="753"/>
      <c r="S1198" s="741">
        <v>1388.3619274556527</v>
      </c>
    </row>
    <row r="1199" spans="1:19" ht="14.4" customHeight="1" x14ac:dyDescent="0.3">
      <c r="A1199" s="736" t="s">
        <v>5245</v>
      </c>
      <c r="B1199" s="737" t="s">
        <v>5527</v>
      </c>
      <c r="C1199" s="737" t="s">
        <v>566</v>
      </c>
      <c r="D1199" s="737" t="s">
        <v>3140</v>
      </c>
      <c r="E1199" s="737" t="s">
        <v>5460</v>
      </c>
      <c r="F1199" s="737" t="s">
        <v>5461</v>
      </c>
      <c r="G1199" s="737" t="s">
        <v>5462</v>
      </c>
      <c r="H1199" s="740"/>
      <c r="I1199" s="740"/>
      <c r="J1199" s="737"/>
      <c r="K1199" s="737"/>
      <c r="L1199" s="740">
        <v>4</v>
      </c>
      <c r="M1199" s="740">
        <v>3468</v>
      </c>
      <c r="N1199" s="737">
        <v>1</v>
      </c>
      <c r="O1199" s="737">
        <v>867</v>
      </c>
      <c r="P1199" s="740"/>
      <c r="Q1199" s="740"/>
      <c r="R1199" s="753"/>
      <c r="S1199" s="741"/>
    </row>
    <row r="1200" spans="1:19" ht="14.4" customHeight="1" x14ac:dyDescent="0.3">
      <c r="A1200" s="736" t="s">
        <v>5245</v>
      </c>
      <c r="B1200" s="737" t="s">
        <v>5527</v>
      </c>
      <c r="C1200" s="737" t="s">
        <v>566</v>
      </c>
      <c r="D1200" s="737" t="s">
        <v>3140</v>
      </c>
      <c r="E1200" s="737" t="s">
        <v>5460</v>
      </c>
      <c r="F1200" s="737" t="s">
        <v>5463</v>
      </c>
      <c r="G1200" s="737" t="s">
        <v>5464</v>
      </c>
      <c r="H1200" s="740">
        <v>20</v>
      </c>
      <c r="I1200" s="740">
        <v>17340</v>
      </c>
      <c r="J1200" s="737">
        <v>0.34482758620689657</v>
      </c>
      <c r="K1200" s="737">
        <v>867</v>
      </c>
      <c r="L1200" s="740">
        <v>58</v>
      </c>
      <c r="M1200" s="740">
        <v>50286</v>
      </c>
      <c r="N1200" s="737">
        <v>1</v>
      </c>
      <c r="O1200" s="737">
        <v>867</v>
      </c>
      <c r="P1200" s="740">
        <v>56</v>
      </c>
      <c r="Q1200" s="740">
        <v>48552</v>
      </c>
      <c r="R1200" s="753">
        <v>0.96551724137931039</v>
      </c>
      <c r="S1200" s="741">
        <v>867</v>
      </c>
    </row>
    <row r="1201" spans="1:19" ht="14.4" customHeight="1" x14ac:dyDescent="0.3">
      <c r="A1201" s="736" t="s">
        <v>5245</v>
      </c>
      <c r="B1201" s="737" t="s">
        <v>5527</v>
      </c>
      <c r="C1201" s="737" t="s">
        <v>566</v>
      </c>
      <c r="D1201" s="737" t="s">
        <v>3140</v>
      </c>
      <c r="E1201" s="737" t="s">
        <v>5460</v>
      </c>
      <c r="F1201" s="737" t="s">
        <v>5534</v>
      </c>
      <c r="G1201" s="737" t="s">
        <v>5535</v>
      </c>
      <c r="H1201" s="740"/>
      <c r="I1201" s="740"/>
      <c r="J1201" s="737"/>
      <c r="K1201" s="737"/>
      <c r="L1201" s="740"/>
      <c r="M1201" s="740"/>
      <c r="N1201" s="737"/>
      <c r="O1201" s="737"/>
      <c r="P1201" s="740">
        <v>1</v>
      </c>
      <c r="Q1201" s="740">
        <v>4279</v>
      </c>
      <c r="R1201" s="753"/>
      <c r="S1201" s="741">
        <v>4279</v>
      </c>
    </row>
    <row r="1202" spans="1:19" ht="14.4" customHeight="1" x14ac:dyDescent="0.3">
      <c r="A1202" s="736" t="s">
        <v>5245</v>
      </c>
      <c r="B1202" s="737" t="s">
        <v>5527</v>
      </c>
      <c r="C1202" s="737" t="s">
        <v>566</v>
      </c>
      <c r="D1202" s="737" t="s">
        <v>3140</v>
      </c>
      <c r="E1202" s="737" t="s">
        <v>5460</v>
      </c>
      <c r="F1202" s="737" t="s">
        <v>5536</v>
      </c>
      <c r="G1202" s="737" t="s">
        <v>5537</v>
      </c>
      <c r="H1202" s="740">
        <v>9</v>
      </c>
      <c r="I1202" s="740">
        <v>8393.58</v>
      </c>
      <c r="J1202" s="737"/>
      <c r="K1202" s="737">
        <v>932.62</v>
      </c>
      <c r="L1202" s="740"/>
      <c r="M1202" s="740"/>
      <c r="N1202" s="737"/>
      <c r="O1202" s="737"/>
      <c r="P1202" s="740"/>
      <c r="Q1202" s="740"/>
      <c r="R1202" s="753"/>
      <c r="S1202" s="741"/>
    </row>
    <row r="1203" spans="1:19" ht="14.4" customHeight="1" x14ac:dyDescent="0.3">
      <c r="A1203" s="736" t="s">
        <v>5245</v>
      </c>
      <c r="B1203" s="737" t="s">
        <v>5527</v>
      </c>
      <c r="C1203" s="737" t="s">
        <v>566</v>
      </c>
      <c r="D1203" s="737" t="s">
        <v>3140</v>
      </c>
      <c r="E1203" s="737" t="s">
        <v>5469</v>
      </c>
      <c r="F1203" s="737" t="s">
        <v>5472</v>
      </c>
      <c r="G1203" s="737" t="s">
        <v>5473</v>
      </c>
      <c r="H1203" s="740"/>
      <c r="I1203" s="740"/>
      <c r="J1203" s="737"/>
      <c r="K1203" s="737"/>
      <c r="L1203" s="740"/>
      <c r="M1203" s="740"/>
      <c r="N1203" s="737"/>
      <c r="O1203" s="737"/>
      <c r="P1203" s="740">
        <v>2</v>
      </c>
      <c r="Q1203" s="740">
        <v>244</v>
      </c>
      <c r="R1203" s="753"/>
      <c r="S1203" s="741">
        <v>122</v>
      </c>
    </row>
    <row r="1204" spans="1:19" ht="14.4" customHeight="1" x14ac:dyDescent="0.3">
      <c r="A1204" s="736" t="s">
        <v>5245</v>
      </c>
      <c r="B1204" s="737" t="s">
        <v>5527</v>
      </c>
      <c r="C1204" s="737" t="s">
        <v>566</v>
      </c>
      <c r="D1204" s="737" t="s">
        <v>3140</v>
      </c>
      <c r="E1204" s="737" t="s">
        <v>5469</v>
      </c>
      <c r="F1204" s="737" t="s">
        <v>5474</v>
      </c>
      <c r="G1204" s="737" t="s">
        <v>5475</v>
      </c>
      <c r="H1204" s="740">
        <v>1</v>
      </c>
      <c r="I1204" s="740">
        <v>144</v>
      </c>
      <c r="J1204" s="737">
        <v>0.98630136986301364</v>
      </c>
      <c r="K1204" s="737">
        <v>144</v>
      </c>
      <c r="L1204" s="740">
        <v>1</v>
      </c>
      <c r="M1204" s="740">
        <v>146</v>
      </c>
      <c r="N1204" s="737">
        <v>1</v>
      </c>
      <c r="O1204" s="737">
        <v>146</v>
      </c>
      <c r="P1204" s="740">
        <v>9</v>
      </c>
      <c r="Q1204" s="740">
        <v>1323</v>
      </c>
      <c r="R1204" s="753">
        <v>9.0616438356164384</v>
      </c>
      <c r="S1204" s="741">
        <v>147</v>
      </c>
    </row>
    <row r="1205" spans="1:19" ht="14.4" customHeight="1" x14ac:dyDescent="0.3">
      <c r="A1205" s="736" t="s">
        <v>5245</v>
      </c>
      <c r="B1205" s="737" t="s">
        <v>5527</v>
      </c>
      <c r="C1205" s="737" t="s">
        <v>566</v>
      </c>
      <c r="D1205" s="737" t="s">
        <v>3140</v>
      </c>
      <c r="E1205" s="737" t="s">
        <v>5469</v>
      </c>
      <c r="F1205" s="737" t="s">
        <v>5478</v>
      </c>
      <c r="G1205" s="737" t="s">
        <v>5479</v>
      </c>
      <c r="H1205" s="740">
        <v>421</v>
      </c>
      <c r="I1205" s="740">
        <v>14735</v>
      </c>
      <c r="J1205" s="737">
        <v>1.0107696529016326</v>
      </c>
      <c r="K1205" s="737">
        <v>35</v>
      </c>
      <c r="L1205" s="740">
        <v>394</v>
      </c>
      <c r="M1205" s="740">
        <v>14578</v>
      </c>
      <c r="N1205" s="737">
        <v>1</v>
      </c>
      <c r="O1205" s="737">
        <v>37</v>
      </c>
      <c r="P1205" s="740">
        <v>437</v>
      </c>
      <c r="Q1205" s="740">
        <v>16169</v>
      </c>
      <c r="R1205" s="753">
        <v>1.1091370558375635</v>
      </c>
      <c r="S1205" s="741">
        <v>37</v>
      </c>
    </row>
    <row r="1206" spans="1:19" ht="14.4" customHeight="1" x14ac:dyDescent="0.3">
      <c r="A1206" s="736" t="s">
        <v>5245</v>
      </c>
      <c r="B1206" s="737" t="s">
        <v>5527</v>
      </c>
      <c r="C1206" s="737" t="s">
        <v>566</v>
      </c>
      <c r="D1206" s="737" t="s">
        <v>3140</v>
      </c>
      <c r="E1206" s="737" t="s">
        <v>5469</v>
      </c>
      <c r="F1206" s="737" t="s">
        <v>5480</v>
      </c>
      <c r="G1206" s="737" t="s">
        <v>5481</v>
      </c>
      <c r="H1206" s="740"/>
      <c r="I1206" s="740"/>
      <c r="J1206" s="737"/>
      <c r="K1206" s="737"/>
      <c r="L1206" s="740"/>
      <c r="M1206" s="740"/>
      <c r="N1206" s="737"/>
      <c r="O1206" s="737"/>
      <c r="P1206" s="740">
        <v>1</v>
      </c>
      <c r="Q1206" s="740">
        <v>5</v>
      </c>
      <c r="R1206" s="753"/>
      <c r="S1206" s="741">
        <v>5</v>
      </c>
    </row>
    <row r="1207" spans="1:19" ht="14.4" customHeight="1" x14ac:dyDescent="0.3">
      <c r="A1207" s="736" t="s">
        <v>5245</v>
      </c>
      <c r="B1207" s="737" t="s">
        <v>5527</v>
      </c>
      <c r="C1207" s="737" t="s">
        <v>566</v>
      </c>
      <c r="D1207" s="737" t="s">
        <v>3140</v>
      </c>
      <c r="E1207" s="737" t="s">
        <v>5469</v>
      </c>
      <c r="F1207" s="737" t="s">
        <v>5540</v>
      </c>
      <c r="G1207" s="737" t="s">
        <v>5541</v>
      </c>
      <c r="H1207" s="740">
        <v>95</v>
      </c>
      <c r="I1207" s="740">
        <v>15675</v>
      </c>
      <c r="J1207" s="737">
        <v>0.50033515273388873</v>
      </c>
      <c r="K1207" s="737">
        <v>165</v>
      </c>
      <c r="L1207" s="740">
        <v>177</v>
      </c>
      <c r="M1207" s="740">
        <v>31329</v>
      </c>
      <c r="N1207" s="737">
        <v>1</v>
      </c>
      <c r="O1207" s="737">
        <v>177</v>
      </c>
      <c r="P1207" s="740">
        <v>150</v>
      </c>
      <c r="Q1207" s="740">
        <v>26550</v>
      </c>
      <c r="R1207" s="753">
        <v>0.84745762711864403</v>
      </c>
      <c r="S1207" s="741">
        <v>177</v>
      </c>
    </row>
    <row r="1208" spans="1:19" ht="14.4" customHeight="1" x14ac:dyDescent="0.3">
      <c r="A1208" s="736" t="s">
        <v>5245</v>
      </c>
      <c r="B1208" s="737" t="s">
        <v>5527</v>
      </c>
      <c r="C1208" s="737" t="s">
        <v>566</v>
      </c>
      <c r="D1208" s="737" t="s">
        <v>3140</v>
      </c>
      <c r="E1208" s="737" t="s">
        <v>5469</v>
      </c>
      <c r="F1208" s="737" t="s">
        <v>5486</v>
      </c>
      <c r="G1208" s="737" t="s">
        <v>5487</v>
      </c>
      <c r="H1208" s="740">
        <v>185</v>
      </c>
      <c r="I1208" s="740">
        <v>19610</v>
      </c>
      <c r="J1208" s="737">
        <v>0.62333121424030513</v>
      </c>
      <c r="K1208" s="737">
        <v>106</v>
      </c>
      <c r="L1208" s="740">
        <v>286</v>
      </c>
      <c r="M1208" s="740">
        <v>31460</v>
      </c>
      <c r="N1208" s="737">
        <v>1</v>
      </c>
      <c r="O1208" s="737">
        <v>110</v>
      </c>
      <c r="P1208" s="740">
        <v>333</v>
      </c>
      <c r="Q1208" s="740">
        <v>80919</v>
      </c>
      <c r="R1208" s="753">
        <v>2.5721233312142404</v>
      </c>
      <c r="S1208" s="741">
        <v>243</v>
      </c>
    </row>
    <row r="1209" spans="1:19" ht="14.4" customHeight="1" x14ac:dyDescent="0.3">
      <c r="A1209" s="736" t="s">
        <v>5245</v>
      </c>
      <c r="B1209" s="737" t="s">
        <v>5527</v>
      </c>
      <c r="C1209" s="737" t="s">
        <v>566</v>
      </c>
      <c r="D1209" s="737" t="s">
        <v>3140</v>
      </c>
      <c r="E1209" s="737" t="s">
        <v>5469</v>
      </c>
      <c r="F1209" s="737" t="s">
        <v>5488</v>
      </c>
      <c r="G1209" s="737" t="s">
        <v>5489</v>
      </c>
      <c r="H1209" s="740"/>
      <c r="I1209" s="740"/>
      <c r="J1209" s="737"/>
      <c r="K1209" s="737"/>
      <c r="L1209" s="740">
        <v>585</v>
      </c>
      <c r="M1209" s="740">
        <v>19499.950000000004</v>
      </c>
      <c r="N1209" s="737">
        <v>1</v>
      </c>
      <c r="O1209" s="737">
        <v>33.33324786324787</v>
      </c>
      <c r="P1209" s="740">
        <v>920</v>
      </c>
      <c r="Q1209" s="740">
        <v>30666.59</v>
      </c>
      <c r="R1209" s="753">
        <v>1.5726496734607009</v>
      </c>
      <c r="S1209" s="741">
        <v>33.33325</v>
      </c>
    </row>
    <row r="1210" spans="1:19" ht="14.4" customHeight="1" x14ac:dyDescent="0.3">
      <c r="A1210" s="736" t="s">
        <v>5245</v>
      </c>
      <c r="B1210" s="737" t="s">
        <v>5527</v>
      </c>
      <c r="C1210" s="737" t="s">
        <v>566</v>
      </c>
      <c r="D1210" s="737" t="s">
        <v>3140</v>
      </c>
      <c r="E1210" s="737" t="s">
        <v>5469</v>
      </c>
      <c r="F1210" s="737" t="s">
        <v>5490</v>
      </c>
      <c r="G1210" s="737" t="s">
        <v>5491</v>
      </c>
      <c r="H1210" s="740">
        <v>128</v>
      </c>
      <c r="I1210" s="740">
        <v>4608</v>
      </c>
      <c r="J1210" s="737">
        <v>1.3537015276145712</v>
      </c>
      <c r="K1210" s="737">
        <v>36</v>
      </c>
      <c r="L1210" s="740">
        <v>92</v>
      </c>
      <c r="M1210" s="740">
        <v>3404</v>
      </c>
      <c r="N1210" s="737">
        <v>1</v>
      </c>
      <c r="O1210" s="737">
        <v>37</v>
      </c>
      <c r="P1210" s="740">
        <v>73</v>
      </c>
      <c r="Q1210" s="740">
        <v>2701</v>
      </c>
      <c r="R1210" s="753">
        <v>0.79347826086956519</v>
      </c>
      <c r="S1210" s="741">
        <v>37</v>
      </c>
    </row>
    <row r="1211" spans="1:19" ht="14.4" customHeight="1" x14ac:dyDescent="0.3">
      <c r="A1211" s="736" t="s">
        <v>5245</v>
      </c>
      <c r="B1211" s="737" t="s">
        <v>5527</v>
      </c>
      <c r="C1211" s="737" t="s">
        <v>566</v>
      </c>
      <c r="D1211" s="737" t="s">
        <v>3140</v>
      </c>
      <c r="E1211" s="737" t="s">
        <v>5469</v>
      </c>
      <c r="F1211" s="737" t="s">
        <v>5494</v>
      </c>
      <c r="G1211" s="737" t="s">
        <v>5495</v>
      </c>
      <c r="H1211" s="740">
        <v>28</v>
      </c>
      <c r="I1211" s="740">
        <v>868</v>
      </c>
      <c r="J1211" s="737">
        <v>0.58967391304347827</v>
      </c>
      <c r="K1211" s="737">
        <v>31</v>
      </c>
      <c r="L1211" s="740">
        <v>46</v>
      </c>
      <c r="M1211" s="740">
        <v>1472</v>
      </c>
      <c r="N1211" s="737">
        <v>1</v>
      </c>
      <c r="O1211" s="737">
        <v>32</v>
      </c>
      <c r="P1211" s="740">
        <v>38</v>
      </c>
      <c r="Q1211" s="740">
        <v>1216</v>
      </c>
      <c r="R1211" s="753">
        <v>0.82608695652173914</v>
      </c>
      <c r="S1211" s="741">
        <v>32</v>
      </c>
    </row>
    <row r="1212" spans="1:19" ht="14.4" customHeight="1" x14ac:dyDescent="0.3">
      <c r="A1212" s="736" t="s">
        <v>5245</v>
      </c>
      <c r="B1212" s="737" t="s">
        <v>5527</v>
      </c>
      <c r="C1212" s="737" t="s">
        <v>566</v>
      </c>
      <c r="D1212" s="737" t="s">
        <v>3140</v>
      </c>
      <c r="E1212" s="737" t="s">
        <v>5469</v>
      </c>
      <c r="F1212" s="737" t="s">
        <v>5556</v>
      </c>
      <c r="G1212" s="737" t="s">
        <v>5557</v>
      </c>
      <c r="H1212" s="740">
        <v>583</v>
      </c>
      <c r="I1212" s="740">
        <v>192973</v>
      </c>
      <c r="J1212" s="737">
        <v>0.7539716029412914</v>
      </c>
      <c r="K1212" s="737">
        <v>331</v>
      </c>
      <c r="L1212" s="740">
        <v>723</v>
      </c>
      <c r="M1212" s="740">
        <v>255942</v>
      </c>
      <c r="N1212" s="737">
        <v>1</v>
      </c>
      <c r="O1212" s="737">
        <v>354</v>
      </c>
      <c r="P1212" s="740">
        <v>774</v>
      </c>
      <c r="Q1212" s="740">
        <v>274770</v>
      </c>
      <c r="R1212" s="753">
        <v>1.0735635417399254</v>
      </c>
      <c r="S1212" s="741">
        <v>355</v>
      </c>
    </row>
    <row r="1213" spans="1:19" ht="14.4" customHeight="1" x14ac:dyDescent="0.3">
      <c r="A1213" s="736" t="s">
        <v>5245</v>
      </c>
      <c r="B1213" s="737" t="s">
        <v>5527</v>
      </c>
      <c r="C1213" s="737" t="s">
        <v>566</v>
      </c>
      <c r="D1213" s="737" t="s">
        <v>3140</v>
      </c>
      <c r="E1213" s="737" t="s">
        <v>5469</v>
      </c>
      <c r="F1213" s="737" t="s">
        <v>5498</v>
      </c>
      <c r="G1213" s="737" t="s">
        <v>5499</v>
      </c>
      <c r="H1213" s="740">
        <v>95</v>
      </c>
      <c r="I1213" s="740">
        <v>12255</v>
      </c>
      <c r="J1213" s="737">
        <v>0.67301883683892583</v>
      </c>
      <c r="K1213" s="737">
        <v>129</v>
      </c>
      <c r="L1213" s="740">
        <v>139</v>
      </c>
      <c r="M1213" s="740">
        <v>18209</v>
      </c>
      <c r="N1213" s="737">
        <v>1</v>
      </c>
      <c r="O1213" s="737">
        <v>131</v>
      </c>
      <c r="P1213" s="740">
        <v>168</v>
      </c>
      <c r="Q1213" s="740">
        <v>22176</v>
      </c>
      <c r="R1213" s="753">
        <v>1.2178593003459828</v>
      </c>
      <c r="S1213" s="741">
        <v>132</v>
      </c>
    </row>
    <row r="1214" spans="1:19" ht="14.4" customHeight="1" x14ac:dyDescent="0.3">
      <c r="A1214" s="736" t="s">
        <v>5245</v>
      </c>
      <c r="B1214" s="737" t="s">
        <v>5527</v>
      </c>
      <c r="C1214" s="737" t="s">
        <v>566</v>
      </c>
      <c r="D1214" s="737" t="s">
        <v>3140</v>
      </c>
      <c r="E1214" s="737" t="s">
        <v>5469</v>
      </c>
      <c r="F1214" s="737" t="s">
        <v>5503</v>
      </c>
      <c r="G1214" s="737" t="s">
        <v>5504</v>
      </c>
      <c r="H1214" s="740">
        <v>114</v>
      </c>
      <c r="I1214" s="740">
        <v>6498</v>
      </c>
      <c r="J1214" s="737">
        <v>0.66748844375963023</v>
      </c>
      <c r="K1214" s="737">
        <v>57</v>
      </c>
      <c r="L1214" s="740">
        <v>165</v>
      </c>
      <c r="M1214" s="740">
        <v>9735</v>
      </c>
      <c r="N1214" s="737">
        <v>1</v>
      </c>
      <c r="O1214" s="737">
        <v>59</v>
      </c>
      <c r="P1214" s="740">
        <v>205</v>
      </c>
      <c r="Q1214" s="740">
        <v>12095</v>
      </c>
      <c r="R1214" s="753">
        <v>1.2424242424242424</v>
      </c>
      <c r="S1214" s="741">
        <v>59</v>
      </c>
    </row>
    <row r="1215" spans="1:19" ht="14.4" customHeight="1" x14ac:dyDescent="0.3">
      <c r="A1215" s="736" t="s">
        <v>5245</v>
      </c>
      <c r="B1215" s="737" t="s">
        <v>5527</v>
      </c>
      <c r="C1215" s="737" t="s">
        <v>566</v>
      </c>
      <c r="D1215" s="737" t="s">
        <v>3140</v>
      </c>
      <c r="E1215" s="737" t="s">
        <v>5469</v>
      </c>
      <c r="F1215" s="737" t="s">
        <v>5509</v>
      </c>
      <c r="G1215" s="737" t="s">
        <v>5510</v>
      </c>
      <c r="H1215" s="740">
        <v>5</v>
      </c>
      <c r="I1215" s="740">
        <v>570</v>
      </c>
      <c r="J1215" s="737"/>
      <c r="K1215" s="737">
        <v>114</v>
      </c>
      <c r="L1215" s="740"/>
      <c r="M1215" s="740"/>
      <c r="N1215" s="737"/>
      <c r="O1215" s="737"/>
      <c r="P1215" s="740"/>
      <c r="Q1215" s="740"/>
      <c r="R1215" s="753"/>
      <c r="S1215" s="741"/>
    </row>
    <row r="1216" spans="1:19" ht="14.4" customHeight="1" x14ac:dyDescent="0.3">
      <c r="A1216" s="736" t="s">
        <v>5245</v>
      </c>
      <c r="B1216" s="737" t="s">
        <v>5527</v>
      </c>
      <c r="C1216" s="737" t="s">
        <v>566</v>
      </c>
      <c r="D1216" s="737" t="s">
        <v>5233</v>
      </c>
      <c r="E1216" s="737" t="s">
        <v>5247</v>
      </c>
      <c r="F1216" s="737" t="s">
        <v>5248</v>
      </c>
      <c r="G1216" s="737" t="s">
        <v>5249</v>
      </c>
      <c r="H1216" s="740"/>
      <c r="I1216" s="740"/>
      <c r="J1216" s="737"/>
      <c r="K1216" s="737"/>
      <c r="L1216" s="740">
        <v>0.2</v>
      </c>
      <c r="M1216" s="740">
        <v>10.82</v>
      </c>
      <c r="N1216" s="737">
        <v>1</v>
      </c>
      <c r="O1216" s="737">
        <v>54.1</v>
      </c>
      <c r="P1216" s="740"/>
      <c r="Q1216" s="740"/>
      <c r="R1216" s="753"/>
      <c r="S1216" s="741"/>
    </row>
    <row r="1217" spans="1:19" ht="14.4" customHeight="1" x14ac:dyDescent="0.3">
      <c r="A1217" s="736" t="s">
        <v>5245</v>
      </c>
      <c r="B1217" s="737" t="s">
        <v>5527</v>
      </c>
      <c r="C1217" s="737" t="s">
        <v>566</v>
      </c>
      <c r="D1217" s="737" t="s">
        <v>5233</v>
      </c>
      <c r="E1217" s="737" t="s">
        <v>5247</v>
      </c>
      <c r="F1217" s="737" t="s">
        <v>5250</v>
      </c>
      <c r="G1217" s="737" t="s">
        <v>5251</v>
      </c>
      <c r="H1217" s="740"/>
      <c r="I1217" s="740"/>
      <c r="J1217" s="737"/>
      <c r="K1217" s="737"/>
      <c r="L1217" s="740"/>
      <c r="M1217" s="740"/>
      <c r="N1217" s="737"/>
      <c r="O1217" s="737"/>
      <c r="P1217" s="740">
        <v>0.2</v>
      </c>
      <c r="Q1217" s="740">
        <v>21.65</v>
      </c>
      <c r="R1217" s="753"/>
      <c r="S1217" s="741">
        <v>108.24999999999999</v>
      </c>
    </row>
    <row r="1218" spans="1:19" ht="14.4" customHeight="1" x14ac:dyDescent="0.3">
      <c r="A1218" s="736" t="s">
        <v>5245</v>
      </c>
      <c r="B1218" s="737" t="s">
        <v>5527</v>
      </c>
      <c r="C1218" s="737" t="s">
        <v>566</v>
      </c>
      <c r="D1218" s="737" t="s">
        <v>5233</v>
      </c>
      <c r="E1218" s="737" t="s">
        <v>5247</v>
      </c>
      <c r="F1218" s="737" t="s">
        <v>5257</v>
      </c>
      <c r="G1218" s="737" t="s">
        <v>5258</v>
      </c>
      <c r="H1218" s="740"/>
      <c r="I1218" s="740"/>
      <c r="J1218" s="737"/>
      <c r="K1218" s="737"/>
      <c r="L1218" s="740"/>
      <c r="M1218" s="740"/>
      <c r="N1218" s="737"/>
      <c r="O1218" s="737"/>
      <c r="P1218" s="740">
        <v>0.2</v>
      </c>
      <c r="Q1218" s="740">
        <v>41.08</v>
      </c>
      <c r="R1218" s="753"/>
      <c r="S1218" s="741">
        <v>205.39999999999998</v>
      </c>
    </row>
    <row r="1219" spans="1:19" ht="14.4" customHeight="1" x14ac:dyDescent="0.3">
      <c r="A1219" s="736" t="s">
        <v>5245</v>
      </c>
      <c r="B1219" s="737" t="s">
        <v>5527</v>
      </c>
      <c r="C1219" s="737" t="s">
        <v>566</v>
      </c>
      <c r="D1219" s="737" t="s">
        <v>5233</v>
      </c>
      <c r="E1219" s="737" t="s">
        <v>5247</v>
      </c>
      <c r="F1219" s="737" t="s">
        <v>5263</v>
      </c>
      <c r="G1219" s="737" t="s">
        <v>1315</v>
      </c>
      <c r="H1219" s="740"/>
      <c r="I1219" s="740"/>
      <c r="J1219" s="737"/>
      <c r="K1219" s="737"/>
      <c r="L1219" s="740"/>
      <c r="M1219" s="740"/>
      <c r="N1219" s="737"/>
      <c r="O1219" s="737"/>
      <c r="P1219" s="740">
        <v>0.36</v>
      </c>
      <c r="Q1219" s="740">
        <v>131.68</v>
      </c>
      <c r="R1219" s="753"/>
      <c r="S1219" s="741">
        <v>365.77777777777783</v>
      </c>
    </row>
    <row r="1220" spans="1:19" ht="14.4" customHeight="1" x14ac:dyDescent="0.3">
      <c r="A1220" s="736" t="s">
        <v>5245</v>
      </c>
      <c r="B1220" s="737" t="s">
        <v>5527</v>
      </c>
      <c r="C1220" s="737" t="s">
        <v>566</v>
      </c>
      <c r="D1220" s="737" t="s">
        <v>5233</v>
      </c>
      <c r="E1220" s="737" t="s">
        <v>5247</v>
      </c>
      <c r="F1220" s="737" t="s">
        <v>5294</v>
      </c>
      <c r="G1220" s="737" t="s">
        <v>1238</v>
      </c>
      <c r="H1220" s="740">
        <v>2</v>
      </c>
      <c r="I1220" s="740">
        <v>1057.96</v>
      </c>
      <c r="J1220" s="737"/>
      <c r="K1220" s="737">
        <v>528.98</v>
      </c>
      <c r="L1220" s="740"/>
      <c r="M1220" s="740"/>
      <c r="N1220" s="737"/>
      <c r="O1220" s="737"/>
      <c r="P1220" s="740"/>
      <c r="Q1220" s="740"/>
      <c r="R1220" s="753"/>
      <c r="S1220" s="741"/>
    </row>
    <row r="1221" spans="1:19" ht="14.4" customHeight="1" x14ac:dyDescent="0.3">
      <c r="A1221" s="736" t="s">
        <v>5245</v>
      </c>
      <c r="B1221" s="737" t="s">
        <v>5527</v>
      </c>
      <c r="C1221" s="737" t="s">
        <v>566</v>
      </c>
      <c r="D1221" s="737" t="s">
        <v>5233</v>
      </c>
      <c r="E1221" s="737" t="s">
        <v>5247</v>
      </c>
      <c r="F1221" s="737" t="s">
        <v>5296</v>
      </c>
      <c r="G1221" s="737" t="s">
        <v>2497</v>
      </c>
      <c r="H1221" s="740">
        <v>6</v>
      </c>
      <c r="I1221" s="740">
        <v>13690.5</v>
      </c>
      <c r="J1221" s="737">
        <v>1.6491717099683909</v>
      </c>
      <c r="K1221" s="737">
        <v>2281.75</v>
      </c>
      <c r="L1221" s="740">
        <v>4</v>
      </c>
      <c r="M1221" s="740">
        <v>8301.44</v>
      </c>
      <c r="N1221" s="737">
        <v>1</v>
      </c>
      <c r="O1221" s="737">
        <v>2075.36</v>
      </c>
      <c r="P1221" s="740">
        <v>1</v>
      </c>
      <c r="Q1221" s="740">
        <v>2075.36</v>
      </c>
      <c r="R1221" s="753">
        <v>0.25</v>
      </c>
      <c r="S1221" s="741">
        <v>2075.36</v>
      </c>
    </row>
    <row r="1222" spans="1:19" ht="14.4" customHeight="1" x14ac:dyDescent="0.3">
      <c r="A1222" s="736" t="s">
        <v>5245</v>
      </c>
      <c r="B1222" s="737" t="s">
        <v>5527</v>
      </c>
      <c r="C1222" s="737" t="s">
        <v>566</v>
      </c>
      <c r="D1222" s="737" t="s">
        <v>5233</v>
      </c>
      <c r="E1222" s="737" t="s">
        <v>5247</v>
      </c>
      <c r="F1222" s="737" t="s">
        <v>5300</v>
      </c>
      <c r="G1222" s="737" t="s">
        <v>823</v>
      </c>
      <c r="H1222" s="740"/>
      <c r="I1222" s="740"/>
      <c r="J1222" s="737"/>
      <c r="K1222" s="737"/>
      <c r="L1222" s="740">
        <v>0.2</v>
      </c>
      <c r="M1222" s="740">
        <v>36.43</v>
      </c>
      <c r="N1222" s="737">
        <v>1</v>
      </c>
      <c r="O1222" s="737">
        <v>182.14999999999998</v>
      </c>
      <c r="P1222" s="740">
        <v>0.4</v>
      </c>
      <c r="Q1222" s="740">
        <v>72.86</v>
      </c>
      <c r="R1222" s="753">
        <v>2</v>
      </c>
      <c r="S1222" s="741">
        <v>182.14999999999998</v>
      </c>
    </row>
    <row r="1223" spans="1:19" ht="14.4" customHeight="1" x14ac:dyDescent="0.3">
      <c r="A1223" s="736" t="s">
        <v>5245</v>
      </c>
      <c r="B1223" s="737" t="s">
        <v>5527</v>
      </c>
      <c r="C1223" s="737" t="s">
        <v>566</v>
      </c>
      <c r="D1223" s="737" t="s">
        <v>5233</v>
      </c>
      <c r="E1223" s="737" t="s">
        <v>5247</v>
      </c>
      <c r="F1223" s="737" t="s">
        <v>5301</v>
      </c>
      <c r="G1223" s="737" t="s">
        <v>835</v>
      </c>
      <c r="H1223" s="740">
        <v>0.2</v>
      </c>
      <c r="I1223" s="740">
        <v>14.15</v>
      </c>
      <c r="J1223" s="737">
        <v>1</v>
      </c>
      <c r="K1223" s="737">
        <v>70.75</v>
      </c>
      <c r="L1223" s="740">
        <v>0.2</v>
      </c>
      <c r="M1223" s="740">
        <v>14.15</v>
      </c>
      <c r="N1223" s="737">
        <v>1</v>
      </c>
      <c r="O1223" s="737">
        <v>70.75</v>
      </c>
      <c r="P1223" s="740">
        <v>0.60000000000000009</v>
      </c>
      <c r="Q1223" s="740">
        <v>42.45</v>
      </c>
      <c r="R1223" s="753">
        <v>3</v>
      </c>
      <c r="S1223" s="741">
        <v>70.75</v>
      </c>
    </row>
    <row r="1224" spans="1:19" ht="14.4" customHeight="1" x14ac:dyDescent="0.3">
      <c r="A1224" s="736" t="s">
        <v>5245</v>
      </c>
      <c r="B1224" s="737" t="s">
        <v>5527</v>
      </c>
      <c r="C1224" s="737" t="s">
        <v>566</v>
      </c>
      <c r="D1224" s="737" t="s">
        <v>5233</v>
      </c>
      <c r="E1224" s="737" t="s">
        <v>5247</v>
      </c>
      <c r="F1224" s="737" t="s">
        <v>5304</v>
      </c>
      <c r="G1224" s="737" t="s">
        <v>3745</v>
      </c>
      <c r="H1224" s="740">
        <v>1</v>
      </c>
      <c r="I1224" s="740">
        <v>243.24</v>
      </c>
      <c r="J1224" s="737"/>
      <c r="K1224" s="737">
        <v>243.24</v>
      </c>
      <c r="L1224" s="740"/>
      <c r="M1224" s="740"/>
      <c r="N1224" s="737"/>
      <c r="O1224" s="737"/>
      <c r="P1224" s="740"/>
      <c r="Q1224" s="740"/>
      <c r="R1224" s="753"/>
      <c r="S1224" s="741"/>
    </row>
    <row r="1225" spans="1:19" ht="14.4" customHeight="1" x14ac:dyDescent="0.3">
      <c r="A1225" s="736" t="s">
        <v>5245</v>
      </c>
      <c r="B1225" s="737" t="s">
        <v>5527</v>
      </c>
      <c r="C1225" s="737" t="s">
        <v>566</v>
      </c>
      <c r="D1225" s="737" t="s">
        <v>5233</v>
      </c>
      <c r="E1225" s="737" t="s">
        <v>5247</v>
      </c>
      <c r="F1225" s="737" t="s">
        <v>5305</v>
      </c>
      <c r="G1225" s="737" t="s">
        <v>707</v>
      </c>
      <c r="H1225" s="740"/>
      <c r="I1225" s="740"/>
      <c r="J1225" s="737"/>
      <c r="K1225" s="737"/>
      <c r="L1225" s="740"/>
      <c r="M1225" s="740"/>
      <c r="N1225" s="737"/>
      <c r="O1225" s="737"/>
      <c r="P1225" s="740">
        <v>0.2</v>
      </c>
      <c r="Q1225" s="740">
        <v>11.99</v>
      </c>
      <c r="R1225" s="753"/>
      <c r="S1225" s="741">
        <v>59.949999999999996</v>
      </c>
    </row>
    <row r="1226" spans="1:19" ht="14.4" customHeight="1" x14ac:dyDescent="0.3">
      <c r="A1226" s="736" t="s">
        <v>5245</v>
      </c>
      <c r="B1226" s="737" t="s">
        <v>5527</v>
      </c>
      <c r="C1226" s="737" t="s">
        <v>566</v>
      </c>
      <c r="D1226" s="737" t="s">
        <v>5233</v>
      </c>
      <c r="E1226" s="737" t="s">
        <v>5247</v>
      </c>
      <c r="F1226" s="737" t="s">
        <v>5308</v>
      </c>
      <c r="G1226" s="737" t="s">
        <v>5309</v>
      </c>
      <c r="H1226" s="740">
        <v>1.7</v>
      </c>
      <c r="I1226" s="740">
        <v>199.41</v>
      </c>
      <c r="J1226" s="737">
        <v>0.85</v>
      </c>
      <c r="K1226" s="737">
        <v>117.3</v>
      </c>
      <c r="L1226" s="740">
        <v>2</v>
      </c>
      <c r="M1226" s="740">
        <v>234.6</v>
      </c>
      <c r="N1226" s="737">
        <v>1</v>
      </c>
      <c r="O1226" s="737">
        <v>117.3</v>
      </c>
      <c r="P1226" s="740">
        <v>3.5000000000000004</v>
      </c>
      <c r="Q1226" s="740">
        <v>410.55</v>
      </c>
      <c r="R1226" s="753">
        <v>1.75</v>
      </c>
      <c r="S1226" s="741">
        <v>117.29999999999998</v>
      </c>
    </row>
    <row r="1227" spans="1:19" ht="14.4" customHeight="1" x14ac:dyDescent="0.3">
      <c r="A1227" s="736" t="s">
        <v>5245</v>
      </c>
      <c r="B1227" s="737" t="s">
        <v>5527</v>
      </c>
      <c r="C1227" s="737" t="s">
        <v>566</v>
      </c>
      <c r="D1227" s="737" t="s">
        <v>5233</v>
      </c>
      <c r="E1227" s="737" t="s">
        <v>5247</v>
      </c>
      <c r="F1227" s="737" t="s">
        <v>5310</v>
      </c>
      <c r="G1227" s="737" t="s">
        <v>3072</v>
      </c>
      <c r="H1227" s="740"/>
      <c r="I1227" s="740"/>
      <c r="J1227" s="737"/>
      <c r="K1227" s="737"/>
      <c r="L1227" s="740"/>
      <c r="M1227" s="740"/>
      <c r="N1227" s="737"/>
      <c r="O1227" s="737"/>
      <c r="P1227" s="740">
        <v>0.2</v>
      </c>
      <c r="Q1227" s="740">
        <v>17.899999999999999</v>
      </c>
      <c r="R1227" s="753"/>
      <c r="S1227" s="741">
        <v>89.499999999999986</v>
      </c>
    </row>
    <row r="1228" spans="1:19" ht="14.4" customHeight="1" x14ac:dyDescent="0.3">
      <c r="A1228" s="736" t="s">
        <v>5245</v>
      </c>
      <c r="B1228" s="737" t="s">
        <v>5527</v>
      </c>
      <c r="C1228" s="737" t="s">
        <v>566</v>
      </c>
      <c r="D1228" s="737" t="s">
        <v>5233</v>
      </c>
      <c r="E1228" s="737" t="s">
        <v>5247</v>
      </c>
      <c r="F1228" s="737" t="s">
        <v>5314</v>
      </c>
      <c r="G1228" s="737" t="s">
        <v>5315</v>
      </c>
      <c r="H1228" s="740"/>
      <c r="I1228" s="740"/>
      <c r="J1228" s="737"/>
      <c r="K1228" s="737"/>
      <c r="L1228" s="740"/>
      <c r="M1228" s="740"/>
      <c r="N1228" s="737"/>
      <c r="O1228" s="737"/>
      <c r="P1228" s="740">
        <v>0.03</v>
      </c>
      <c r="Q1228" s="740">
        <v>6.02</v>
      </c>
      <c r="R1228" s="753"/>
      <c r="S1228" s="741">
        <v>200.66666666666666</v>
      </c>
    </row>
    <row r="1229" spans="1:19" ht="14.4" customHeight="1" x14ac:dyDescent="0.3">
      <c r="A1229" s="736" t="s">
        <v>5245</v>
      </c>
      <c r="B1229" s="737" t="s">
        <v>5527</v>
      </c>
      <c r="C1229" s="737" t="s">
        <v>566</v>
      </c>
      <c r="D1229" s="737" t="s">
        <v>5233</v>
      </c>
      <c r="E1229" s="737" t="s">
        <v>5247</v>
      </c>
      <c r="F1229" s="737" t="s">
        <v>5319</v>
      </c>
      <c r="G1229" s="737" t="s">
        <v>5320</v>
      </c>
      <c r="H1229" s="740"/>
      <c r="I1229" s="740"/>
      <c r="J1229" s="737"/>
      <c r="K1229" s="737"/>
      <c r="L1229" s="740">
        <v>0.17</v>
      </c>
      <c r="M1229" s="740">
        <v>112.4</v>
      </c>
      <c r="N1229" s="737">
        <v>1</v>
      </c>
      <c r="O1229" s="737">
        <v>661.17647058823525</v>
      </c>
      <c r="P1229" s="740">
        <v>0.34</v>
      </c>
      <c r="Q1229" s="740">
        <v>169.24</v>
      </c>
      <c r="R1229" s="753">
        <v>1.5056939501779361</v>
      </c>
      <c r="S1229" s="741">
        <v>497.76470588235293</v>
      </c>
    </row>
    <row r="1230" spans="1:19" ht="14.4" customHeight="1" x14ac:dyDescent="0.3">
      <c r="A1230" s="736" t="s">
        <v>5245</v>
      </c>
      <c r="B1230" s="737" t="s">
        <v>5527</v>
      </c>
      <c r="C1230" s="737" t="s">
        <v>566</v>
      </c>
      <c r="D1230" s="737" t="s">
        <v>5233</v>
      </c>
      <c r="E1230" s="737" t="s">
        <v>5247</v>
      </c>
      <c r="F1230" s="737" t="s">
        <v>5321</v>
      </c>
      <c r="G1230" s="737" t="s">
        <v>5320</v>
      </c>
      <c r="H1230" s="740"/>
      <c r="I1230" s="740"/>
      <c r="J1230" s="737"/>
      <c r="K1230" s="737"/>
      <c r="L1230" s="740"/>
      <c r="M1230" s="740"/>
      <c r="N1230" s="737"/>
      <c r="O1230" s="737"/>
      <c r="P1230" s="740">
        <v>0.5</v>
      </c>
      <c r="Q1230" s="740">
        <v>82.96</v>
      </c>
      <c r="R1230" s="753"/>
      <c r="S1230" s="741">
        <v>165.92</v>
      </c>
    </row>
    <row r="1231" spans="1:19" ht="14.4" customHeight="1" x14ac:dyDescent="0.3">
      <c r="A1231" s="736" t="s">
        <v>5245</v>
      </c>
      <c r="B1231" s="737" t="s">
        <v>5527</v>
      </c>
      <c r="C1231" s="737" t="s">
        <v>566</v>
      </c>
      <c r="D1231" s="737" t="s">
        <v>5233</v>
      </c>
      <c r="E1231" s="737" t="s">
        <v>5247</v>
      </c>
      <c r="F1231" s="737" t="s">
        <v>5339</v>
      </c>
      <c r="G1231" s="737" t="s">
        <v>5340</v>
      </c>
      <c r="H1231" s="740">
        <v>4</v>
      </c>
      <c r="I1231" s="740">
        <v>2839.8</v>
      </c>
      <c r="J1231" s="737"/>
      <c r="K1231" s="737">
        <v>709.95</v>
      </c>
      <c r="L1231" s="740"/>
      <c r="M1231" s="740"/>
      <c r="N1231" s="737"/>
      <c r="O1231" s="737"/>
      <c r="P1231" s="740"/>
      <c r="Q1231" s="740"/>
      <c r="R1231" s="753"/>
      <c r="S1231" s="741"/>
    </row>
    <row r="1232" spans="1:19" ht="14.4" customHeight="1" x14ac:dyDescent="0.3">
      <c r="A1232" s="736" t="s">
        <v>5245</v>
      </c>
      <c r="B1232" s="737" t="s">
        <v>5527</v>
      </c>
      <c r="C1232" s="737" t="s">
        <v>566</v>
      </c>
      <c r="D1232" s="737" t="s">
        <v>5233</v>
      </c>
      <c r="E1232" s="737" t="s">
        <v>5247</v>
      </c>
      <c r="F1232" s="737" t="s">
        <v>5359</v>
      </c>
      <c r="G1232" s="737" t="s">
        <v>5340</v>
      </c>
      <c r="H1232" s="740">
        <v>1</v>
      </c>
      <c r="I1232" s="740">
        <v>3549.81</v>
      </c>
      <c r="J1232" s="737"/>
      <c r="K1232" s="737">
        <v>3549.81</v>
      </c>
      <c r="L1232" s="740"/>
      <c r="M1232" s="740"/>
      <c r="N1232" s="737"/>
      <c r="O1232" s="737"/>
      <c r="P1232" s="740"/>
      <c r="Q1232" s="740"/>
      <c r="R1232" s="753"/>
      <c r="S1232" s="741"/>
    </row>
    <row r="1233" spans="1:19" ht="14.4" customHeight="1" x14ac:dyDescent="0.3">
      <c r="A1233" s="736" t="s">
        <v>5245</v>
      </c>
      <c r="B1233" s="737" t="s">
        <v>5527</v>
      </c>
      <c r="C1233" s="737" t="s">
        <v>566</v>
      </c>
      <c r="D1233" s="737" t="s">
        <v>5233</v>
      </c>
      <c r="E1233" s="737" t="s">
        <v>5247</v>
      </c>
      <c r="F1233" s="737" t="s">
        <v>5362</v>
      </c>
      <c r="G1233" s="737" t="s">
        <v>2919</v>
      </c>
      <c r="H1233" s="740"/>
      <c r="I1233" s="740"/>
      <c r="J1233" s="737"/>
      <c r="K1233" s="737"/>
      <c r="L1233" s="740">
        <v>1.8</v>
      </c>
      <c r="M1233" s="740">
        <v>12851.05</v>
      </c>
      <c r="N1233" s="737">
        <v>1</v>
      </c>
      <c r="O1233" s="737">
        <v>7139.4722222222217</v>
      </c>
      <c r="P1233" s="740">
        <v>4</v>
      </c>
      <c r="Q1233" s="740">
        <v>26925.800000000003</v>
      </c>
      <c r="R1233" s="753">
        <v>2.0952217912155042</v>
      </c>
      <c r="S1233" s="741">
        <v>6731.4500000000007</v>
      </c>
    </row>
    <row r="1234" spans="1:19" ht="14.4" customHeight="1" x14ac:dyDescent="0.3">
      <c r="A1234" s="736" t="s">
        <v>5245</v>
      </c>
      <c r="B1234" s="737" t="s">
        <v>5527</v>
      </c>
      <c r="C1234" s="737" t="s">
        <v>566</v>
      </c>
      <c r="D1234" s="737" t="s">
        <v>5233</v>
      </c>
      <c r="E1234" s="737" t="s">
        <v>5247</v>
      </c>
      <c r="F1234" s="737" t="s">
        <v>5388</v>
      </c>
      <c r="G1234" s="737" t="s">
        <v>5317</v>
      </c>
      <c r="H1234" s="740"/>
      <c r="I1234" s="740"/>
      <c r="J1234" s="737"/>
      <c r="K1234" s="737"/>
      <c r="L1234" s="740"/>
      <c r="M1234" s="740"/>
      <c r="N1234" s="737"/>
      <c r="O1234" s="737"/>
      <c r="P1234" s="740">
        <v>1.62</v>
      </c>
      <c r="Q1234" s="740">
        <v>1270.56</v>
      </c>
      <c r="R1234" s="753"/>
      <c r="S1234" s="741">
        <v>784.29629629629619</v>
      </c>
    </row>
    <row r="1235" spans="1:19" ht="14.4" customHeight="1" x14ac:dyDescent="0.3">
      <c r="A1235" s="736" t="s">
        <v>5245</v>
      </c>
      <c r="B1235" s="737" t="s">
        <v>5527</v>
      </c>
      <c r="C1235" s="737" t="s">
        <v>566</v>
      </c>
      <c r="D1235" s="737" t="s">
        <v>5233</v>
      </c>
      <c r="E1235" s="737" t="s">
        <v>5247</v>
      </c>
      <c r="F1235" s="737" t="s">
        <v>5396</v>
      </c>
      <c r="G1235" s="737" t="s">
        <v>5397</v>
      </c>
      <c r="H1235" s="740"/>
      <c r="I1235" s="740"/>
      <c r="J1235" s="737"/>
      <c r="K1235" s="737"/>
      <c r="L1235" s="740">
        <v>0.56000000000000005</v>
      </c>
      <c r="M1235" s="740">
        <v>230.79000000000002</v>
      </c>
      <c r="N1235" s="737">
        <v>1</v>
      </c>
      <c r="O1235" s="737">
        <v>412.125</v>
      </c>
      <c r="P1235" s="740"/>
      <c r="Q1235" s="740"/>
      <c r="R1235" s="753"/>
      <c r="S1235" s="741"/>
    </row>
    <row r="1236" spans="1:19" ht="14.4" customHeight="1" x14ac:dyDescent="0.3">
      <c r="A1236" s="736" t="s">
        <v>5245</v>
      </c>
      <c r="B1236" s="737" t="s">
        <v>5527</v>
      </c>
      <c r="C1236" s="737" t="s">
        <v>566</v>
      </c>
      <c r="D1236" s="737" t="s">
        <v>5233</v>
      </c>
      <c r="E1236" s="737" t="s">
        <v>5247</v>
      </c>
      <c r="F1236" s="737" t="s">
        <v>5401</v>
      </c>
      <c r="G1236" s="737" t="s">
        <v>5402</v>
      </c>
      <c r="H1236" s="740">
        <v>1</v>
      </c>
      <c r="I1236" s="740">
        <v>1602.3</v>
      </c>
      <c r="J1236" s="737"/>
      <c r="K1236" s="737">
        <v>1602.3</v>
      </c>
      <c r="L1236" s="740"/>
      <c r="M1236" s="740"/>
      <c r="N1236" s="737"/>
      <c r="O1236" s="737"/>
      <c r="P1236" s="740"/>
      <c r="Q1236" s="740"/>
      <c r="R1236" s="753"/>
      <c r="S1236" s="741"/>
    </row>
    <row r="1237" spans="1:19" ht="14.4" customHeight="1" x14ac:dyDescent="0.3">
      <c r="A1237" s="736" t="s">
        <v>5245</v>
      </c>
      <c r="B1237" s="737" t="s">
        <v>5527</v>
      </c>
      <c r="C1237" s="737" t="s">
        <v>566</v>
      </c>
      <c r="D1237" s="737" t="s">
        <v>5233</v>
      </c>
      <c r="E1237" s="737" t="s">
        <v>5247</v>
      </c>
      <c r="F1237" s="737" t="s">
        <v>5417</v>
      </c>
      <c r="G1237" s="737" t="s">
        <v>5418</v>
      </c>
      <c r="H1237" s="740"/>
      <c r="I1237" s="740"/>
      <c r="J1237" s="737"/>
      <c r="K1237" s="737"/>
      <c r="L1237" s="740"/>
      <c r="M1237" s="740"/>
      <c r="N1237" s="737"/>
      <c r="O1237" s="737"/>
      <c r="P1237" s="740">
        <v>0.6</v>
      </c>
      <c r="Q1237" s="740">
        <v>323.13</v>
      </c>
      <c r="R1237" s="753"/>
      <c r="S1237" s="741">
        <v>538.55000000000007</v>
      </c>
    </row>
    <row r="1238" spans="1:19" ht="14.4" customHeight="1" x14ac:dyDescent="0.3">
      <c r="A1238" s="736" t="s">
        <v>5245</v>
      </c>
      <c r="B1238" s="737" t="s">
        <v>5527</v>
      </c>
      <c r="C1238" s="737" t="s">
        <v>566</v>
      </c>
      <c r="D1238" s="737" t="s">
        <v>5233</v>
      </c>
      <c r="E1238" s="737" t="s">
        <v>5247</v>
      </c>
      <c r="F1238" s="737" t="s">
        <v>5421</v>
      </c>
      <c r="G1238" s="737" t="s">
        <v>3556</v>
      </c>
      <c r="H1238" s="740"/>
      <c r="I1238" s="740"/>
      <c r="J1238" s="737"/>
      <c r="K1238" s="737"/>
      <c r="L1238" s="740">
        <v>0.2</v>
      </c>
      <c r="M1238" s="740">
        <v>14.14</v>
      </c>
      <c r="N1238" s="737">
        <v>1</v>
      </c>
      <c r="O1238" s="737">
        <v>70.7</v>
      </c>
      <c r="P1238" s="740">
        <v>0.2</v>
      </c>
      <c r="Q1238" s="740">
        <v>14.14</v>
      </c>
      <c r="R1238" s="753">
        <v>1</v>
      </c>
      <c r="S1238" s="741">
        <v>70.7</v>
      </c>
    </row>
    <row r="1239" spans="1:19" ht="14.4" customHeight="1" x14ac:dyDescent="0.3">
      <c r="A1239" s="736" t="s">
        <v>5245</v>
      </c>
      <c r="B1239" s="737" t="s">
        <v>5527</v>
      </c>
      <c r="C1239" s="737" t="s">
        <v>566</v>
      </c>
      <c r="D1239" s="737" t="s">
        <v>5233</v>
      </c>
      <c r="E1239" s="737" t="s">
        <v>5247</v>
      </c>
      <c r="F1239" s="737" t="s">
        <v>5427</v>
      </c>
      <c r="G1239" s="737" t="s">
        <v>3046</v>
      </c>
      <c r="H1239" s="740"/>
      <c r="I1239" s="740"/>
      <c r="J1239" s="737"/>
      <c r="K1239" s="737"/>
      <c r="L1239" s="740">
        <v>1</v>
      </c>
      <c r="M1239" s="740">
        <v>1749.08</v>
      </c>
      <c r="N1239" s="737">
        <v>1</v>
      </c>
      <c r="O1239" s="737">
        <v>1749.08</v>
      </c>
      <c r="P1239" s="740">
        <v>1</v>
      </c>
      <c r="Q1239" s="740">
        <v>1749.08</v>
      </c>
      <c r="R1239" s="753">
        <v>1</v>
      </c>
      <c r="S1239" s="741">
        <v>1749.08</v>
      </c>
    </row>
    <row r="1240" spans="1:19" ht="14.4" customHeight="1" x14ac:dyDescent="0.3">
      <c r="A1240" s="736" t="s">
        <v>5245</v>
      </c>
      <c r="B1240" s="737" t="s">
        <v>5527</v>
      </c>
      <c r="C1240" s="737" t="s">
        <v>566</v>
      </c>
      <c r="D1240" s="737" t="s">
        <v>5233</v>
      </c>
      <c r="E1240" s="737" t="s">
        <v>5247</v>
      </c>
      <c r="F1240" s="737" t="s">
        <v>5428</v>
      </c>
      <c r="G1240" s="737" t="s">
        <v>2988</v>
      </c>
      <c r="H1240" s="740"/>
      <c r="I1240" s="740"/>
      <c r="J1240" s="737"/>
      <c r="K1240" s="737"/>
      <c r="L1240" s="740"/>
      <c r="M1240" s="740"/>
      <c r="N1240" s="737"/>
      <c r="O1240" s="737"/>
      <c r="P1240" s="740">
        <v>0.1</v>
      </c>
      <c r="Q1240" s="740">
        <v>28.28</v>
      </c>
      <c r="R1240" s="753"/>
      <c r="S1240" s="741">
        <v>282.8</v>
      </c>
    </row>
    <row r="1241" spans="1:19" ht="14.4" customHeight="1" x14ac:dyDescent="0.3">
      <c r="A1241" s="736" t="s">
        <v>5245</v>
      </c>
      <c r="B1241" s="737" t="s">
        <v>5527</v>
      </c>
      <c r="C1241" s="737" t="s">
        <v>566</v>
      </c>
      <c r="D1241" s="737" t="s">
        <v>5233</v>
      </c>
      <c r="E1241" s="737" t="s">
        <v>5247</v>
      </c>
      <c r="F1241" s="737" t="s">
        <v>5429</v>
      </c>
      <c r="G1241" s="737" t="s">
        <v>5320</v>
      </c>
      <c r="H1241" s="740"/>
      <c r="I1241" s="740"/>
      <c r="J1241" s="737"/>
      <c r="K1241" s="737"/>
      <c r="L1241" s="740">
        <v>0.25</v>
      </c>
      <c r="M1241" s="740">
        <v>159.82</v>
      </c>
      <c r="N1241" s="737">
        <v>1</v>
      </c>
      <c r="O1241" s="737">
        <v>639.28</v>
      </c>
      <c r="P1241" s="740"/>
      <c r="Q1241" s="740"/>
      <c r="R1241" s="753"/>
      <c r="S1241" s="741"/>
    </row>
    <row r="1242" spans="1:19" ht="14.4" customHeight="1" x14ac:dyDescent="0.3">
      <c r="A1242" s="736" t="s">
        <v>5245</v>
      </c>
      <c r="B1242" s="737" t="s">
        <v>5527</v>
      </c>
      <c r="C1242" s="737" t="s">
        <v>566</v>
      </c>
      <c r="D1242" s="737" t="s">
        <v>5233</v>
      </c>
      <c r="E1242" s="737" t="s">
        <v>5469</v>
      </c>
      <c r="F1242" s="737" t="s">
        <v>5472</v>
      </c>
      <c r="G1242" s="737" t="s">
        <v>5473</v>
      </c>
      <c r="H1242" s="740"/>
      <c r="I1242" s="740"/>
      <c r="J1242" s="737"/>
      <c r="K1242" s="737"/>
      <c r="L1242" s="740"/>
      <c r="M1242" s="740"/>
      <c r="N1242" s="737"/>
      <c r="O1242" s="737"/>
      <c r="P1242" s="740">
        <v>5</v>
      </c>
      <c r="Q1242" s="740">
        <v>610</v>
      </c>
      <c r="R1242" s="753"/>
      <c r="S1242" s="741">
        <v>122</v>
      </c>
    </row>
    <row r="1243" spans="1:19" ht="14.4" customHeight="1" x14ac:dyDescent="0.3">
      <c r="A1243" s="736" t="s">
        <v>5245</v>
      </c>
      <c r="B1243" s="737" t="s">
        <v>5527</v>
      </c>
      <c r="C1243" s="737" t="s">
        <v>566</v>
      </c>
      <c r="D1243" s="737" t="s">
        <v>5233</v>
      </c>
      <c r="E1243" s="737" t="s">
        <v>5469</v>
      </c>
      <c r="F1243" s="737" t="s">
        <v>5474</v>
      </c>
      <c r="G1243" s="737" t="s">
        <v>5475</v>
      </c>
      <c r="H1243" s="740">
        <v>1</v>
      </c>
      <c r="I1243" s="740">
        <v>144</v>
      </c>
      <c r="J1243" s="737">
        <v>0.32876712328767121</v>
      </c>
      <c r="K1243" s="737">
        <v>144</v>
      </c>
      <c r="L1243" s="740">
        <v>3</v>
      </c>
      <c r="M1243" s="740">
        <v>438</v>
      </c>
      <c r="N1243" s="737">
        <v>1</v>
      </c>
      <c r="O1243" s="737">
        <v>146</v>
      </c>
      <c r="P1243" s="740">
        <v>4</v>
      </c>
      <c r="Q1243" s="740">
        <v>588</v>
      </c>
      <c r="R1243" s="753">
        <v>1.3424657534246576</v>
      </c>
      <c r="S1243" s="741">
        <v>147</v>
      </c>
    </row>
    <row r="1244" spans="1:19" ht="14.4" customHeight="1" x14ac:dyDescent="0.3">
      <c r="A1244" s="736" t="s">
        <v>5245</v>
      </c>
      <c r="B1244" s="737" t="s">
        <v>5527</v>
      </c>
      <c r="C1244" s="737" t="s">
        <v>566</v>
      </c>
      <c r="D1244" s="737" t="s">
        <v>5233</v>
      </c>
      <c r="E1244" s="737" t="s">
        <v>5469</v>
      </c>
      <c r="F1244" s="737" t="s">
        <v>5478</v>
      </c>
      <c r="G1244" s="737" t="s">
        <v>5479</v>
      </c>
      <c r="H1244" s="740">
        <v>26</v>
      </c>
      <c r="I1244" s="740">
        <v>910</v>
      </c>
      <c r="J1244" s="737">
        <v>0.76858108108108103</v>
      </c>
      <c r="K1244" s="737">
        <v>35</v>
      </c>
      <c r="L1244" s="740">
        <v>32</v>
      </c>
      <c r="M1244" s="740">
        <v>1184</v>
      </c>
      <c r="N1244" s="737">
        <v>1</v>
      </c>
      <c r="O1244" s="737">
        <v>37</v>
      </c>
      <c r="P1244" s="740">
        <v>62</v>
      </c>
      <c r="Q1244" s="740">
        <v>2294</v>
      </c>
      <c r="R1244" s="753">
        <v>1.9375</v>
      </c>
      <c r="S1244" s="741">
        <v>37</v>
      </c>
    </row>
    <row r="1245" spans="1:19" ht="14.4" customHeight="1" x14ac:dyDescent="0.3">
      <c r="A1245" s="736" t="s">
        <v>5245</v>
      </c>
      <c r="B1245" s="737" t="s">
        <v>5527</v>
      </c>
      <c r="C1245" s="737" t="s">
        <v>566</v>
      </c>
      <c r="D1245" s="737" t="s">
        <v>5233</v>
      </c>
      <c r="E1245" s="737" t="s">
        <v>5469</v>
      </c>
      <c r="F1245" s="737" t="s">
        <v>5480</v>
      </c>
      <c r="G1245" s="737" t="s">
        <v>5481</v>
      </c>
      <c r="H1245" s="740"/>
      <c r="I1245" s="740"/>
      <c r="J1245" s="737"/>
      <c r="K1245" s="737"/>
      <c r="L1245" s="740">
        <v>1</v>
      </c>
      <c r="M1245" s="740">
        <v>5</v>
      </c>
      <c r="N1245" s="737">
        <v>1</v>
      </c>
      <c r="O1245" s="737">
        <v>5</v>
      </c>
      <c r="P1245" s="740">
        <v>1</v>
      </c>
      <c r="Q1245" s="740">
        <v>5</v>
      </c>
      <c r="R1245" s="753">
        <v>1</v>
      </c>
      <c r="S1245" s="741">
        <v>5</v>
      </c>
    </row>
    <row r="1246" spans="1:19" ht="14.4" customHeight="1" x14ac:dyDescent="0.3">
      <c r="A1246" s="736" t="s">
        <v>5245</v>
      </c>
      <c r="B1246" s="737" t="s">
        <v>5527</v>
      </c>
      <c r="C1246" s="737" t="s">
        <v>566</v>
      </c>
      <c r="D1246" s="737" t="s">
        <v>5233</v>
      </c>
      <c r="E1246" s="737" t="s">
        <v>5469</v>
      </c>
      <c r="F1246" s="737" t="s">
        <v>5538</v>
      </c>
      <c r="G1246" s="737" t="s">
        <v>5539</v>
      </c>
      <c r="H1246" s="740"/>
      <c r="I1246" s="740"/>
      <c r="J1246" s="737"/>
      <c r="K1246" s="737"/>
      <c r="L1246" s="740"/>
      <c r="M1246" s="740"/>
      <c r="N1246" s="737"/>
      <c r="O1246" s="737"/>
      <c r="P1246" s="740">
        <v>1</v>
      </c>
      <c r="Q1246" s="740">
        <v>5</v>
      </c>
      <c r="R1246" s="753"/>
      <c r="S1246" s="741">
        <v>5</v>
      </c>
    </row>
    <row r="1247" spans="1:19" ht="14.4" customHeight="1" x14ac:dyDescent="0.3">
      <c r="A1247" s="736" t="s">
        <v>5245</v>
      </c>
      <c r="B1247" s="737" t="s">
        <v>5527</v>
      </c>
      <c r="C1247" s="737" t="s">
        <v>566</v>
      </c>
      <c r="D1247" s="737" t="s">
        <v>5233</v>
      </c>
      <c r="E1247" s="737" t="s">
        <v>5469</v>
      </c>
      <c r="F1247" s="737" t="s">
        <v>5540</v>
      </c>
      <c r="G1247" s="737" t="s">
        <v>5541</v>
      </c>
      <c r="H1247" s="740"/>
      <c r="I1247" s="740"/>
      <c r="J1247" s="737"/>
      <c r="K1247" s="737"/>
      <c r="L1247" s="740"/>
      <c r="M1247" s="740"/>
      <c r="N1247" s="737"/>
      <c r="O1247" s="737"/>
      <c r="P1247" s="740">
        <v>3</v>
      </c>
      <c r="Q1247" s="740">
        <v>531</v>
      </c>
      <c r="R1247" s="753"/>
      <c r="S1247" s="741">
        <v>177</v>
      </c>
    </row>
    <row r="1248" spans="1:19" ht="14.4" customHeight="1" x14ac:dyDescent="0.3">
      <c r="A1248" s="736" t="s">
        <v>5245</v>
      </c>
      <c r="B1248" s="737" t="s">
        <v>5527</v>
      </c>
      <c r="C1248" s="737" t="s">
        <v>566</v>
      </c>
      <c r="D1248" s="737" t="s">
        <v>5233</v>
      </c>
      <c r="E1248" s="737" t="s">
        <v>5469</v>
      </c>
      <c r="F1248" s="737" t="s">
        <v>5542</v>
      </c>
      <c r="G1248" s="737" t="s">
        <v>5543</v>
      </c>
      <c r="H1248" s="740">
        <v>40</v>
      </c>
      <c r="I1248" s="740">
        <v>28280</v>
      </c>
      <c r="J1248" s="737">
        <v>0.18569224203027021</v>
      </c>
      <c r="K1248" s="737">
        <v>707</v>
      </c>
      <c r="L1248" s="740">
        <v>213</v>
      </c>
      <c r="M1248" s="740">
        <v>152295</v>
      </c>
      <c r="N1248" s="737">
        <v>1</v>
      </c>
      <c r="O1248" s="737">
        <v>715</v>
      </c>
      <c r="P1248" s="740">
        <v>625</v>
      </c>
      <c r="Q1248" s="740">
        <v>446875</v>
      </c>
      <c r="R1248" s="753">
        <v>2.9342723004694835</v>
      </c>
      <c r="S1248" s="741">
        <v>715</v>
      </c>
    </row>
    <row r="1249" spans="1:19" ht="14.4" customHeight="1" x14ac:dyDescent="0.3">
      <c r="A1249" s="736" t="s">
        <v>5245</v>
      </c>
      <c r="B1249" s="737" t="s">
        <v>5527</v>
      </c>
      <c r="C1249" s="737" t="s">
        <v>566</v>
      </c>
      <c r="D1249" s="737" t="s">
        <v>5233</v>
      </c>
      <c r="E1249" s="737" t="s">
        <v>5469</v>
      </c>
      <c r="F1249" s="737" t="s">
        <v>5544</v>
      </c>
      <c r="G1249" s="737" t="s">
        <v>5545</v>
      </c>
      <c r="H1249" s="740">
        <v>23</v>
      </c>
      <c r="I1249" s="740">
        <v>14237</v>
      </c>
      <c r="J1249" s="737"/>
      <c r="K1249" s="737">
        <v>619</v>
      </c>
      <c r="L1249" s="740"/>
      <c r="M1249" s="740"/>
      <c r="N1249" s="737"/>
      <c r="O1249" s="737"/>
      <c r="P1249" s="740"/>
      <c r="Q1249" s="740"/>
      <c r="R1249" s="753"/>
      <c r="S1249" s="741"/>
    </row>
    <row r="1250" spans="1:19" ht="14.4" customHeight="1" x14ac:dyDescent="0.3">
      <c r="A1250" s="736" t="s">
        <v>5245</v>
      </c>
      <c r="B1250" s="737" t="s">
        <v>5527</v>
      </c>
      <c r="C1250" s="737" t="s">
        <v>566</v>
      </c>
      <c r="D1250" s="737" t="s">
        <v>5233</v>
      </c>
      <c r="E1250" s="737" t="s">
        <v>5469</v>
      </c>
      <c r="F1250" s="737" t="s">
        <v>5550</v>
      </c>
      <c r="G1250" s="737" t="s">
        <v>5551</v>
      </c>
      <c r="H1250" s="740"/>
      <c r="I1250" s="740"/>
      <c r="J1250" s="737"/>
      <c r="K1250" s="737"/>
      <c r="L1250" s="740">
        <v>8</v>
      </c>
      <c r="M1250" s="740">
        <v>1032</v>
      </c>
      <c r="N1250" s="737">
        <v>1</v>
      </c>
      <c r="O1250" s="737">
        <v>129</v>
      </c>
      <c r="P1250" s="740">
        <v>21</v>
      </c>
      <c r="Q1250" s="740">
        <v>2709</v>
      </c>
      <c r="R1250" s="753">
        <v>2.625</v>
      </c>
      <c r="S1250" s="741">
        <v>129</v>
      </c>
    </row>
    <row r="1251" spans="1:19" ht="14.4" customHeight="1" x14ac:dyDescent="0.3">
      <c r="A1251" s="736" t="s">
        <v>5245</v>
      </c>
      <c r="B1251" s="737" t="s">
        <v>5527</v>
      </c>
      <c r="C1251" s="737" t="s">
        <v>566</v>
      </c>
      <c r="D1251" s="737" t="s">
        <v>5233</v>
      </c>
      <c r="E1251" s="737" t="s">
        <v>5469</v>
      </c>
      <c r="F1251" s="737" t="s">
        <v>5552</v>
      </c>
      <c r="G1251" s="737" t="s">
        <v>5553</v>
      </c>
      <c r="H1251" s="740">
        <v>70</v>
      </c>
      <c r="I1251" s="740">
        <v>60900</v>
      </c>
      <c r="J1251" s="737">
        <v>0.14741122649045094</v>
      </c>
      <c r="K1251" s="737">
        <v>870</v>
      </c>
      <c r="L1251" s="740">
        <v>470</v>
      </c>
      <c r="M1251" s="740">
        <v>413130</v>
      </c>
      <c r="N1251" s="737">
        <v>1</v>
      </c>
      <c r="O1251" s="737">
        <v>879</v>
      </c>
      <c r="P1251" s="740">
        <v>1440</v>
      </c>
      <c r="Q1251" s="740">
        <v>1265760</v>
      </c>
      <c r="R1251" s="753">
        <v>3.0638297872340425</v>
      </c>
      <c r="S1251" s="741">
        <v>879</v>
      </c>
    </row>
    <row r="1252" spans="1:19" ht="14.4" customHeight="1" x14ac:dyDescent="0.3">
      <c r="A1252" s="736" t="s">
        <v>5245</v>
      </c>
      <c r="B1252" s="737" t="s">
        <v>5527</v>
      </c>
      <c r="C1252" s="737" t="s">
        <v>566</v>
      </c>
      <c r="D1252" s="737" t="s">
        <v>5233</v>
      </c>
      <c r="E1252" s="737" t="s">
        <v>5469</v>
      </c>
      <c r="F1252" s="737" t="s">
        <v>5486</v>
      </c>
      <c r="G1252" s="737" t="s">
        <v>5487</v>
      </c>
      <c r="H1252" s="740">
        <v>3</v>
      </c>
      <c r="I1252" s="740">
        <v>318</v>
      </c>
      <c r="J1252" s="737">
        <v>0.72272727272727277</v>
      </c>
      <c r="K1252" s="737">
        <v>106</v>
      </c>
      <c r="L1252" s="740">
        <v>4</v>
      </c>
      <c r="M1252" s="740">
        <v>440</v>
      </c>
      <c r="N1252" s="737">
        <v>1</v>
      </c>
      <c r="O1252" s="737">
        <v>110</v>
      </c>
      <c r="P1252" s="740">
        <v>6</v>
      </c>
      <c r="Q1252" s="740">
        <v>1458</v>
      </c>
      <c r="R1252" s="753">
        <v>3.3136363636363635</v>
      </c>
      <c r="S1252" s="741">
        <v>243</v>
      </c>
    </row>
    <row r="1253" spans="1:19" ht="14.4" customHeight="1" x14ac:dyDescent="0.3">
      <c r="A1253" s="736" t="s">
        <v>5245</v>
      </c>
      <c r="B1253" s="737" t="s">
        <v>5527</v>
      </c>
      <c r="C1253" s="737" t="s">
        <v>566</v>
      </c>
      <c r="D1253" s="737" t="s">
        <v>5233</v>
      </c>
      <c r="E1253" s="737" t="s">
        <v>5469</v>
      </c>
      <c r="F1253" s="737" t="s">
        <v>5488</v>
      </c>
      <c r="G1253" s="737" t="s">
        <v>5489</v>
      </c>
      <c r="H1253" s="740">
        <v>2799</v>
      </c>
      <c r="I1253" s="740">
        <v>0</v>
      </c>
      <c r="J1253" s="737"/>
      <c r="K1253" s="737">
        <v>0</v>
      </c>
      <c r="L1253" s="740"/>
      <c r="M1253" s="740"/>
      <c r="N1253" s="737"/>
      <c r="O1253" s="737"/>
      <c r="P1253" s="740">
        <v>4</v>
      </c>
      <c r="Q1253" s="740">
        <v>133.32999999999998</v>
      </c>
      <c r="R1253" s="753"/>
      <c r="S1253" s="741">
        <v>33.332499999999996</v>
      </c>
    </row>
    <row r="1254" spans="1:19" ht="14.4" customHeight="1" x14ac:dyDescent="0.3">
      <c r="A1254" s="736" t="s">
        <v>5245</v>
      </c>
      <c r="B1254" s="737" t="s">
        <v>5527</v>
      </c>
      <c r="C1254" s="737" t="s">
        <v>566</v>
      </c>
      <c r="D1254" s="737" t="s">
        <v>5233</v>
      </c>
      <c r="E1254" s="737" t="s">
        <v>5469</v>
      </c>
      <c r="F1254" s="737" t="s">
        <v>5490</v>
      </c>
      <c r="G1254" s="737" t="s">
        <v>5491</v>
      </c>
      <c r="H1254" s="740">
        <v>5</v>
      </c>
      <c r="I1254" s="740">
        <v>180</v>
      </c>
      <c r="J1254" s="737">
        <v>0.48648648648648651</v>
      </c>
      <c r="K1254" s="737">
        <v>36</v>
      </c>
      <c r="L1254" s="740">
        <v>10</v>
      </c>
      <c r="M1254" s="740">
        <v>370</v>
      </c>
      <c r="N1254" s="737">
        <v>1</v>
      </c>
      <c r="O1254" s="737">
        <v>37</v>
      </c>
      <c r="P1254" s="740">
        <v>37</v>
      </c>
      <c r="Q1254" s="740">
        <v>1369</v>
      </c>
      <c r="R1254" s="753">
        <v>3.7</v>
      </c>
      <c r="S1254" s="741">
        <v>37</v>
      </c>
    </row>
    <row r="1255" spans="1:19" ht="14.4" customHeight="1" x14ac:dyDescent="0.3">
      <c r="A1255" s="736" t="s">
        <v>5245</v>
      </c>
      <c r="B1255" s="737" t="s">
        <v>5527</v>
      </c>
      <c r="C1255" s="737" t="s">
        <v>566</v>
      </c>
      <c r="D1255" s="737" t="s">
        <v>5233</v>
      </c>
      <c r="E1255" s="737" t="s">
        <v>5469</v>
      </c>
      <c r="F1255" s="737" t="s">
        <v>5494</v>
      </c>
      <c r="G1255" s="737" t="s">
        <v>5495</v>
      </c>
      <c r="H1255" s="740">
        <v>5</v>
      </c>
      <c r="I1255" s="740">
        <v>155</v>
      </c>
      <c r="J1255" s="737">
        <v>0.34598214285714285</v>
      </c>
      <c r="K1255" s="737">
        <v>31</v>
      </c>
      <c r="L1255" s="740">
        <v>14</v>
      </c>
      <c r="M1255" s="740">
        <v>448</v>
      </c>
      <c r="N1255" s="737">
        <v>1</v>
      </c>
      <c r="O1255" s="737">
        <v>32</v>
      </c>
      <c r="P1255" s="740">
        <v>23</v>
      </c>
      <c r="Q1255" s="740">
        <v>736</v>
      </c>
      <c r="R1255" s="753">
        <v>1.6428571428571428</v>
      </c>
      <c r="S1255" s="741">
        <v>32</v>
      </c>
    </row>
    <row r="1256" spans="1:19" ht="14.4" customHeight="1" x14ac:dyDescent="0.3">
      <c r="A1256" s="736" t="s">
        <v>5245</v>
      </c>
      <c r="B1256" s="737" t="s">
        <v>5527</v>
      </c>
      <c r="C1256" s="737" t="s">
        <v>566</v>
      </c>
      <c r="D1256" s="737" t="s">
        <v>5233</v>
      </c>
      <c r="E1256" s="737" t="s">
        <v>5469</v>
      </c>
      <c r="F1256" s="737" t="s">
        <v>5556</v>
      </c>
      <c r="G1256" s="737" t="s">
        <v>5557</v>
      </c>
      <c r="H1256" s="740">
        <v>1</v>
      </c>
      <c r="I1256" s="740">
        <v>331</v>
      </c>
      <c r="J1256" s="737">
        <v>0.93502824858757061</v>
      </c>
      <c r="K1256" s="737">
        <v>331</v>
      </c>
      <c r="L1256" s="740">
        <v>1</v>
      </c>
      <c r="M1256" s="740">
        <v>354</v>
      </c>
      <c r="N1256" s="737">
        <v>1</v>
      </c>
      <c r="O1256" s="737">
        <v>354</v>
      </c>
      <c r="P1256" s="740">
        <v>1</v>
      </c>
      <c r="Q1256" s="740">
        <v>355</v>
      </c>
      <c r="R1256" s="753">
        <v>1.0028248587570621</v>
      </c>
      <c r="S1256" s="741">
        <v>355</v>
      </c>
    </row>
    <row r="1257" spans="1:19" ht="14.4" customHeight="1" x14ac:dyDescent="0.3">
      <c r="A1257" s="736" t="s">
        <v>5245</v>
      </c>
      <c r="B1257" s="737" t="s">
        <v>5527</v>
      </c>
      <c r="C1257" s="737" t="s">
        <v>566</v>
      </c>
      <c r="D1257" s="737" t="s">
        <v>5233</v>
      </c>
      <c r="E1257" s="737" t="s">
        <v>5469</v>
      </c>
      <c r="F1257" s="737" t="s">
        <v>5498</v>
      </c>
      <c r="G1257" s="737" t="s">
        <v>5499</v>
      </c>
      <c r="H1257" s="740">
        <v>3</v>
      </c>
      <c r="I1257" s="740">
        <v>387</v>
      </c>
      <c r="J1257" s="737">
        <v>1.4770992366412214</v>
      </c>
      <c r="K1257" s="737">
        <v>129</v>
      </c>
      <c r="L1257" s="740">
        <v>2</v>
      </c>
      <c r="M1257" s="740">
        <v>262</v>
      </c>
      <c r="N1257" s="737">
        <v>1</v>
      </c>
      <c r="O1257" s="737">
        <v>131</v>
      </c>
      <c r="P1257" s="740">
        <v>3</v>
      </c>
      <c r="Q1257" s="740">
        <v>396</v>
      </c>
      <c r="R1257" s="753">
        <v>1.5114503816793894</v>
      </c>
      <c r="S1257" s="741">
        <v>132</v>
      </c>
    </row>
    <row r="1258" spans="1:19" ht="14.4" customHeight="1" x14ac:dyDescent="0.3">
      <c r="A1258" s="736" t="s">
        <v>5245</v>
      </c>
      <c r="B1258" s="737" t="s">
        <v>5527</v>
      </c>
      <c r="C1258" s="737" t="s">
        <v>566</v>
      </c>
      <c r="D1258" s="737" t="s">
        <v>5233</v>
      </c>
      <c r="E1258" s="737" t="s">
        <v>5469</v>
      </c>
      <c r="F1258" s="737" t="s">
        <v>2553</v>
      </c>
      <c r="G1258" s="737" t="s">
        <v>5500</v>
      </c>
      <c r="H1258" s="740">
        <v>2</v>
      </c>
      <c r="I1258" s="740">
        <v>0</v>
      </c>
      <c r="J1258" s="737"/>
      <c r="K1258" s="737">
        <v>0</v>
      </c>
      <c r="L1258" s="740"/>
      <c r="M1258" s="740"/>
      <c r="N1258" s="737"/>
      <c r="O1258" s="737"/>
      <c r="P1258" s="740"/>
      <c r="Q1258" s="740"/>
      <c r="R1258" s="753"/>
      <c r="S1258" s="741"/>
    </row>
    <row r="1259" spans="1:19" ht="14.4" customHeight="1" x14ac:dyDescent="0.3">
      <c r="A1259" s="736" t="s">
        <v>5245</v>
      </c>
      <c r="B1259" s="737" t="s">
        <v>5527</v>
      </c>
      <c r="C1259" s="737" t="s">
        <v>566</v>
      </c>
      <c r="D1259" s="737" t="s">
        <v>5233</v>
      </c>
      <c r="E1259" s="737" t="s">
        <v>5469</v>
      </c>
      <c r="F1259" s="737" t="s">
        <v>5503</v>
      </c>
      <c r="G1259" s="737" t="s">
        <v>5504</v>
      </c>
      <c r="H1259" s="740">
        <v>20</v>
      </c>
      <c r="I1259" s="740">
        <v>1140</v>
      </c>
      <c r="J1259" s="737">
        <v>0.96610169491525422</v>
      </c>
      <c r="K1259" s="737">
        <v>57</v>
      </c>
      <c r="L1259" s="740">
        <v>20</v>
      </c>
      <c r="M1259" s="740">
        <v>1180</v>
      </c>
      <c r="N1259" s="737">
        <v>1</v>
      </c>
      <c r="O1259" s="737">
        <v>59</v>
      </c>
      <c r="P1259" s="740">
        <v>35</v>
      </c>
      <c r="Q1259" s="740">
        <v>2065</v>
      </c>
      <c r="R1259" s="753">
        <v>1.75</v>
      </c>
      <c r="S1259" s="741">
        <v>59</v>
      </c>
    </row>
    <row r="1260" spans="1:19" ht="14.4" customHeight="1" x14ac:dyDescent="0.3">
      <c r="A1260" s="736" t="s">
        <v>5245</v>
      </c>
      <c r="B1260" s="737" t="s">
        <v>5527</v>
      </c>
      <c r="C1260" s="737" t="s">
        <v>566</v>
      </c>
      <c r="D1260" s="737" t="s">
        <v>5233</v>
      </c>
      <c r="E1260" s="737" t="s">
        <v>5469</v>
      </c>
      <c r="F1260" s="737" t="s">
        <v>5560</v>
      </c>
      <c r="G1260" s="737" t="s">
        <v>5561</v>
      </c>
      <c r="H1260" s="740">
        <v>2</v>
      </c>
      <c r="I1260" s="740">
        <v>3792</v>
      </c>
      <c r="J1260" s="737">
        <v>0.13004115226337448</v>
      </c>
      <c r="K1260" s="737">
        <v>1896</v>
      </c>
      <c r="L1260" s="740">
        <v>15</v>
      </c>
      <c r="M1260" s="740">
        <v>29160</v>
      </c>
      <c r="N1260" s="737">
        <v>1</v>
      </c>
      <c r="O1260" s="737">
        <v>1944</v>
      </c>
      <c r="P1260" s="740">
        <v>47</v>
      </c>
      <c r="Q1260" s="740">
        <v>91368</v>
      </c>
      <c r="R1260" s="753">
        <v>3.1333333333333333</v>
      </c>
      <c r="S1260" s="741">
        <v>1944</v>
      </c>
    </row>
    <row r="1261" spans="1:19" ht="14.4" customHeight="1" x14ac:dyDescent="0.3">
      <c r="A1261" s="736" t="s">
        <v>5245</v>
      </c>
      <c r="B1261" s="737" t="s">
        <v>5527</v>
      </c>
      <c r="C1261" s="737" t="s">
        <v>566</v>
      </c>
      <c r="D1261" s="737" t="s">
        <v>5233</v>
      </c>
      <c r="E1261" s="737" t="s">
        <v>5469</v>
      </c>
      <c r="F1261" s="737" t="s">
        <v>5562</v>
      </c>
      <c r="G1261" s="737" t="s">
        <v>5563</v>
      </c>
      <c r="H1261" s="740"/>
      <c r="I1261" s="740"/>
      <c r="J1261" s="737"/>
      <c r="K1261" s="737"/>
      <c r="L1261" s="740"/>
      <c r="M1261" s="740"/>
      <c r="N1261" s="737"/>
      <c r="O1261" s="737"/>
      <c r="P1261" s="740">
        <v>4</v>
      </c>
      <c r="Q1261" s="740">
        <v>59204</v>
      </c>
      <c r="R1261" s="753"/>
      <c r="S1261" s="741">
        <v>14801</v>
      </c>
    </row>
    <row r="1262" spans="1:19" ht="14.4" customHeight="1" x14ac:dyDescent="0.3">
      <c r="A1262" s="736" t="s">
        <v>5245</v>
      </c>
      <c r="B1262" s="737" t="s">
        <v>5527</v>
      </c>
      <c r="C1262" s="737" t="s">
        <v>566</v>
      </c>
      <c r="D1262" s="737" t="s">
        <v>3141</v>
      </c>
      <c r="E1262" s="737" t="s">
        <v>5469</v>
      </c>
      <c r="F1262" s="737" t="s">
        <v>5540</v>
      </c>
      <c r="G1262" s="737" t="s">
        <v>5541</v>
      </c>
      <c r="H1262" s="740"/>
      <c r="I1262" s="740"/>
      <c r="J1262" s="737"/>
      <c r="K1262" s="737"/>
      <c r="L1262" s="740">
        <v>2</v>
      </c>
      <c r="M1262" s="740">
        <v>354</v>
      </c>
      <c r="N1262" s="737">
        <v>1</v>
      </c>
      <c r="O1262" s="737">
        <v>177</v>
      </c>
      <c r="P1262" s="740"/>
      <c r="Q1262" s="740"/>
      <c r="R1262" s="753"/>
      <c r="S1262" s="741"/>
    </row>
    <row r="1263" spans="1:19" ht="14.4" customHeight="1" x14ac:dyDescent="0.3">
      <c r="A1263" s="736" t="s">
        <v>5245</v>
      </c>
      <c r="B1263" s="737" t="s">
        <v>5527</v>
      </c>
      <c r="C1263" s="737" t="s">
        <v>566</v>
      </c>
      <c r="D1263" s="737" t="s">
        <v>3141</v>
      </c>
      <c r="E1263" s="737" t="s">
        <v>5469</v>
      </c>
      <c r="F1263" s="737" t="s">
        <v>5488</v>
      </c>
      <c r="G1263" s="737" t="s">
        <v>5489</v>
      </c>
      <c r="H1263" s="740"/>
      <c r="I1263" s="740"/>
      <c r="J1263" s="737"/>
      <c r="K1263" s="737"/>
      <c r="L1263" s="740">
        <v>2</v>
      </c>
      <c r="M1263" s="740">
        <v>66.66</v>
      </c>
      <c r="N1263" s="737">
        <v>1</v>
      </c>
      <c r="O1263" s="737">
        <v>33.33</v>
      </c>
      <c r="P1263" s="740"/>
      <c r="Q1263" s="740"/>
      <c r="R1263" s="753"/>
      <c r="S1263" s="741"/>
    </row>
    <row r="1264" spans="1:19" ht="14.4" customHeight="1" x14ac:dyDescent="0.3">
      <c r="A1264" s="736" t="s">
        <v>5245</v>
      </c>
      <c r="B1264" s="737" t="s">
        <v>5527</v>
      </c>
      <c r="C1264" s="737" t="s">
        <v>566</v>
      </c>
      <c r="D1264" s="737" t="s">
        <v>3141</v>
      </c>
      <c r="E1264" s="737" t="s">
        <v>5469</v>
      </c>
      <c r="F1264" s="737" t="s">
        <v>5560</v>
      </c>
      <c r="G1264" s="737" t="s">
        <v>5561</v>
      </c>
      <c r="H1264" s="740"/>
      <c r="I1264" s="740"/>
      <c r="J1264" s="737"/>
      <c r="K1264" s="737"/>
      <c r="L1264" s="740">
        <v>2</v>
      </c>
      <c r="M1264" s="740">
        <v>3888</v>
      </c>
      <c r="N1264" s="737">
        <v>1</v>
      </c>
      <c r="O1264" s="737">
        <v>1944</v>
      </c>
      <c r="P1264" s="740"/>
      <c r="Q1264" s="740"/>
      <c r="R1264" s="753"/>
      <c r="S1264" s="741"/>
    </row>
    <row r="1265" spans="1:19" ht="14.4" customHeight="1" x14ac:dyDescent="0.3">
      <c r="A1265" s="736" t="s">
        <v>5245</v>
      </c>
      <c r="B1265" s="737" t="s">
        <v>5527</v>
      </c>
      <c r="C1265" s="737" t="s">
        <v>566</v>
      </c>
      <c r="D1265" s="737" t="s">
        <v>3142</v>
      </c>
      <c r="E1265" s="737" t="s">
        <v>5247</v>
      </c>
      <c r="F1265" s="737" t="s">
        <v>5248</v>
      </c>
      <c r="G1265" s="737" t="s">
        <v>5249</v>
      </c>
      <c r="H1265" s="740">
        <v>2.5999999999999996</v>
      </c>
      <c r="I1265" s="740">
        <v>140.70999999999998</v>
      </c>
      <c r="J1265" s="737"/>
      <c r="K1265" s="737">
        <v>54.119230769230768</v>
      </c>
      <c r="L1265" s="740"/>
      <c r="M1265" s="740"/>
      <c r="N1265" s="737"/>
      <c r="O1265" s="737"/>
      <c r="P1265" s="740">
        <v>0.4</v>
      </c>
      <c r="Q1265" s="740">
        <v>21.65</v>
      </c>
      <c r="R1265" s="753"/>
      <c r="S1265" s="741">
        <v>54.124999999999993</v>
      </c>
    </row>
    <row r="1266" spans="1:19" ht="14.4" customHeight="1" x14ac:dyDescent="0.3">
      <c r="A1266" s="736" t="s">
        <v>5245</v>
      </c>
      <c r="B1266" s="737" t="s">
        <v>5527</v>
      </c>
      <c r="C1266" s="737" t="s">
        <v>566</v>
      </c>
      <c r="D1266" s="737" t="s">
        <v>3142</v>
      </c>
      <c r="E1266" s="737" t="s">
        <v>5247</v>
      </c>
      <c r="F1266" s="737" t="s">
        <v>5250</v>
      </c>
      <c r="G1266" s="737" t="s">
        <v>5251</v>
      </c>
      <c r="H1266" s="740"/>
      <c r="I1266" s="740"/>
      <c r="J1266" s="737"/>
      <c r="K1266" s="737"/>
      <c r="L1266" s="740">
        <v>0.8</v>
      </c>
      <c r="M1266" s="740">
        <v>86.609999999999985</v>
      </c>
      <c r="N1266" s="737">
        <v>1</v>
      </c>
      <c r="O1266" s="737">
        <v>108.26249999999997</v>
      </c>
      <c r="P1266" s="740">
        <v>1.2</v>
      </c>
      <c r="Q1266" s="740">
        <v>129.91999999999999</v>
      </c>
      <c r="R1266" s="753">
        <v>1.5000577300542663</v>
      </c>
      <c r="S1266" s="741">
        <v>108.26666666666667</v>
      </c>
    </row>
    <row r="1267" spans="1:19" ht="14.4" customHeight="1" x14ac:dyDescent="0.3">
      <c r="A1267" s="736" t="s">
        <v>5245</v>
      </c>
      <c r="B1267" s="737" t="s">
        <v>5527</v>
      </c>
      <c r="C1267" s="737" t="s">
        <v>566</v>
      </c>
      <c r="D1267" s="737" t="s">
        <v>3142</v>
      </c>
      <c r="E1267" s="737" t="s">
        <v>5247</v>
      </c>
      <c r="F1267" s="737" t="s">
        <v>5255</v>
      </c>
      <c r="G1267" s="737" t="s">
        <v>5256</v>
      </c>
      <c r="H1267" s="740"/>
      <c r="I1267" s="740"/>
      <c r="J1267" s="737"/>
      <c r="K1267" s="737"/>
      <c r="L1267" s="740">
        <v>0.8</v>
      </c>
      <c r="M1267" s="740">
        <v>10.29</v>
      </c>
      <c r="N1267" s="737">
        <v>1</v>
      </c>
      <c r="O1267" s="737">
        <v>12.862499999999999</v>
      </c>
      <c r="P1267" s="740"/>
      <c r="Q1267" s="740"/>
      <c r="R1267" s="753"/>
      <c r="S1267" s="741"/>
    </row>
    <row r="1268" spans="1:19" ht="14.4" customHeight="1" x14ac:dyDescent="0.3">
      <c r="A1268" s="736" t="s">
        <v>5245</v>
      </c>
      <c r="B1268" s="737" t="s">
        <v>5527</v>
      </c>
      <c r="C1268" s="737" t="s">
        <v>566</v>
      </c>
      <c r="D1268" s="737" t="s">
        <v>3142</v>
      </c>
      <c r="E1268" s="737" t="s">
        <v>5247</v>
      </c>
      <c r="F1268" s="737" t="s">
        <v>5257</v>
      </c>
      <c r="G1268" s="737" t="s">
        <v>5258</v>
      </c>
      <c r="H1268" s="740">
        <v>0.9</v>
      </c>
      <c r="I1268" s="740">
        <v>169.83</v>
      </c>
      <c r="J1268" s="737">
        <v>3.0000000000000004</v>
      </c>
      <c r="K1268" s="737">
        <v>188.70000000000002</v>
      </c>
      <c r="L1268" s="740">
        <v>0.3</v>
      </c>
      <c r="M1268" s="740">
        <v>56.61</v>
      </c>
      <c r="N1268" s="737">
        <v>1</v>
      </c>
      <c r="O1268" s="737">
        <v>188.70000000000002</v>
      </c>
      <c r="P1268" s="740">
        <v>0.7</v>
      </c>
      <c r="Q1268" s="740">
        <v>143.78</v>
      </c>
      <c r="R1268" s="753">
        <v>2.5398339515986574</v>
      </c>
      <c r="S1268" s="741">
        <v>205.4</v>
      </c>
    </row>
    <row r="1269" spans="1:19" ht="14.4" customHeight="1" x14ac:dyDescent="0.3">
      <c r="A1269" s="736" t="s">
        <v>5245</v>
      </c>
      <c r="B1269" s="737" t="s">
        <v>5527</v>
      </c>
      <c r="C1269" s="737" t="s">
        <v>566</v>
      </c>
      <c r="D1269" s="737" t="s">
        <v>3142</v>
      </c>
      <c r="E1269" s="737" t="s">
        <v>5247</v>
      </c>
      <c r="F1269" s="737" t="s">
        <v>5259</v>
      </c>
      <c r="G1269" s="737" t="s">
        <v>5260</v>
      </c>
      <c r="H1269" s="740"/>
      <c r="I1269" s="740"/>
      <c r="J1269" s="737"/>
      <c r="K1269" s="737"/>
      <c r="L1269" s="740"/>
      <c r="M1269" s="740"/>
      <c r="N1269" s="737"/>
      <c r="O1269" s="737"/>
      <c r="P1269" s="740">
        <v>3</v>
      </c>
      <c r="Q1269" s="740">
        <v>19117.62</v>
      </c>
      <c r="R1269" s="753"/>
      <c r="S1269" s="741">
        <v>6372.54</v>
      </c>
    </row>
    <row r="1270" spans="1:19" ht="14.4" customHeight="1" x14ac:dyDescent="0.3">
      <c r="A1270" s="736" t="s">
        <v>5245</v>
      </c>
      <c r="B1270" s="737" t="s">
        <v>5527</v>
      </c>
      <c r="C1270" s="737" t="s">
        <v>566</v>
      </c>
      <c r="D1270" s="737" t="s">
        <v>3142</v>
      </c>
      <c r="E1270" s="737" t="s">
        <v>5247</v>
      </c>
      <c r="F1270" s="737" t="s">
        <v>5528</v>
      </c>
      <c r="G1270" s="737" t="s">
        <v>5529</v>
      </c>
      <c r="H1270" s="740"/>
      <c r="I1270" s="740"/>
      <c r="J1270" s="737"/>
      <c r="K1270" s="737"/>
      <c r="L1270" s="740">
        <v>2.4500000000000002</v>
      </c>
      <c r="M1270" s="740">
        <v>338.11</v>
      </c>
      <c r="N1270" s="737">
        <v>1</v>
      </c>
      <c r="O1270" s="737">
        <v>138.00408163265305</v>
      </c>
      <c r="P1270" s="740"/>
      <c r="Q1270" s="740"/>
      <c r="R1270" s="753"/>
      <c r="S1270" s="741"/>
    </row>
    <row r="1271" spans="1:19" ht="14.4" customHeight="1" x14ac:dyDescent="0.3">
      <c r="A1271" s="736" t="s">
        <v>5245</v>
      </c>
      <c r="B1271" s="737" t="s">
        <v>5527</v>
      </c>
      <c r="C1271" s="737" t="s">
        <v>566</v>
      </c>
      <c r="D1271" s="737" t="s">
        <v>3142</v>
      </c>
      <c r="E1271" s="737" t="s">
        <v>5247</v>
      </c>
      <c r="F1271" s="737" t="s">
        <v>5530</v>
      </c>
      <c r="G1271" s="737" t="s">
        <v>5529</v>
      </c>
      <c r="H1271" s="740"/>
      <c r="I1271" s="740"/>
      <c r="J1271" s="737"/>
      <c r="K1271" s="737"/>
      <c r="L1271" s="740">
        <v>1.52</v>
      </c>
      <c r="M1271" s="740">
        <v>405.96</v>
      </c>
      <c r="N1271" s="737">
        <v>1</v>
      </c>
      <c r="O1271" s="737">
        <v>267.07894736842104</v>
      </c>
      <c r="P1271" s="740"/>
      <c r="Q1271" s="740"/>
      <c r="R1271" s="753"/>
      <c r="S1271" s="741"/>
    </row>
    <row r="1272" spans="1:19" ht="14.4" customHeight="1" x14ac:dyDescent="0.3">
      <c r="A1272" s="736" t="s">
        <v>5245</v>
      </c>
      <c r="B1272" s="737" t="s">
        <v>5527</v>
      </c>
      <c r="C1272" s="737" t="s">
        <v>566</v>
      </c>
      <c r="D1272" s="737" t="s">
        <v>3142</v>
      </c>
      <c r="E1272" s="737" t="s">
        <v>5247</v>
      </c>
      <c r="F1272" s="737" t="s">
        <v>5262</v>
      </c>
      <c r="G1272" s="737" t="s">
        <v>2497</v>
      </c>
      <c r="H1272" s="740">
        <v>1</v>
      </c>
      <c r="I1272" s="740">
        <v>7577.93</v>
      </c>
      <c r="J1272" s="737">
        <v>0.28612589957937823</v>
      </c>
      <c r="K1272" s="737">
        <v>7577.93</v>
      </c>
      <c r="L1272" s="740">
        <v>4</v>
      </c>
      <c r="M1272" s="740">
        <v>26484.6</v>
      </c>
      <c r="N1272" s="737">
        <v>1</v>
      </c>
      <c r="O1272" s="737">
        <v>6621.15</v>
      </c>
      <c r="P1272" s="740">
        <v>3</v>
      </c>
      <c r="Q1272" s="740">
        <v>19863.449999999997</v>
      </c>
      <c r="R1272" s="753">
        <v>0.74999999999999989</v>
      </c>
      <c r="S1272" s="741">
        <v>6621.1499999999987</v>
      </c>
    </row>
    <row r="1273" spans="1:19" ht="14.4" customHeight="1" x14ac:dyDescent="0.3">
      <c r="A1273" s="736" t="s">
        <v>5245</v>
      </c>
      <c r="B1273" s="737" t="s">
        <v>5527</v>
      </c>
      <c r="C1273" s="737" t="s">
        <v>566</v>
      </c>
      <c r="D1273" s="737" t="s">
        <v>3142</v>
      </c>
      <c r="E1273" s="737" t="s">
        <v>5247</v>
      </c>
      <c r="F1273" s="737" t="s">
        <v>5263</v>
      </c>
      <c r="G1273" s="737" t="s">
        <v>1315</v>
      </c>
      <c r="H1273" s="740"/>
      <c r="I1273" s="740"/>
      <c r="J1273" s="737"/>
      <c r="K1273" s="737"/>
      <c r="L1273" s="740"/>
      <c r="M1273" s="740"/>
      <c r="N1273" s="737"/>
      <c r="O1273" s="737"/>
      <c r="P1273" s="740">
        <v>8.5399999999999991</v>
      </c>
      <c r="Q1273" s="740">
        <v>3123.8900000000003</v>
      </c>
      <c r="R1273" s="753"/>
      <c r="S1273" s="741">
        <v>365.79508196721321</v>
      </c>
    </row>
    <row r="1274" spans="1:19" ht="14.4" customHeight="1" x14ac:dyDescent="0.3">
      <c r="A1274" s="736" t="s">
        <v>5245</v>
      </c>
      <c r="B1274" s="737" t="s">
        <v>5527</v>
      </c>
      <c r="C1274" s="737" t="s">
        <v>566</v>
      </c>
      <c r="D1274" s="737" t="s">
        <v>3142</v>
      </c>
      <c r="E1274" s="737" t="s">
        <v>5247</v>
      </c>
      <c r="F1274" s="737" t="s">
        <v>5266</v>
      </c>
      <c r="G1274" s="737" t="s">
        <v>3074</v>
      </c>
      <c r="H1274" s="740">
        <v>1</v>
      </c>
      <c r="I1274" s="740">
        <v>28624.1</v>
      </c>
      <c r="J1274" s="737"/>
      <c r="K1274" s="737">
        <v>28624.1</v>
      </c>
      <c r="L1274" s="740"/>
      <c r="M1274" s="740"/>
      <c r="N1274" s="737"/>
      <c r="O1274" s="737"/>
      <c r="P1274" s="740"/>
      <c r="Q1274" s="740"/>
      <c r="R1274" s="753"/>
      <c r="S1274" s="741"/>
    </row>
    <row r="1275" spans="1:19" ht="14.4" customHeight="1" x14ac:dyDescent="0.3">
      <c r="A1275" s="736" t="s">
        <v>5245</v>
      </c>
      <c r="B1275" s="737" t="s">
        <v>5527</v>
      </c>
      <c r="C1275" s="737" t="s">
        <v>566</v>
      </c>
      <c r="D1275" s="737" t="s">
        <v>3142</v>
      </c>
      <c r="E1275" s="737" t="s">
        <v>5247</v>
      </c>
      <c r="F1275" s="737" t="s">
        <v>5277</v>
      </c>
      <c r="G1275" s="737" t="s">
        <v>5278</v>
      </c>
      <c r="H1275" s="740"/>
      <c r="I1275" s="740"/>
      <c r="J1275" s="737"/>
      <c r="K1275" s="737"/>
      <c r="L1275" s="740">
        <v>1</v>
      </c>
      <c r="M1275" s="740">
        <v>1749.08</v>
      </c>
      <c r="N1275" s="737">
        <v>1</v>
      </c>
      <c r="O1275" s="737">
        <v>1749.08</v>
      </c>
      <c r="P1275" s="740"/>
      <c r="Q1275" s="740"/>
      <c r="R1275" s="753"/>
      <c r="S1275" s="741"/>
    </row>
    <row r="1276" spans="1:19" ht="14.4" customHeight="1" x14ac:dyDescent="0.3">
      <c r="A1276" s="736" t="s">
        <v>5245</v>
      </c>
      <c r="B1276" s="737" t="s">
        <v>5527</v>
      </c>
      <c r="C1276" s="737" t="s">
        <v>566</v>
      </c>
      <c r="D1276" s="737" t="s">
        <v>3142</v>
      </c>
      <c r="E1276" s="737" t="s">
        <v>5247</v>
      </c>
      <c r="F1276" s="737" t="s">
        <v>5281</v>
      </c>
      <c r="G1276" s="737" t="s">
        <v>5282</v>
      </c>
      <c r="H1276" s="740">
        <v>2</v>
      </c>
      <c r="I1276" s="740">
        <v>21271.94</v>
      </c>
      <c r="J1276" s="737"/>
      <c r="K1276" s="737">
        <v>10635.97</v>
      </c>
      <c r="L1276" s="740"/>
      <c r="M1276" s="740"/>
      <c r="N1276" s="737"/>
      <c r="O1276" s="737"/>
      <c r="P1276" s="740"/>
      <c r="Q1276" s="740"/>
      <c r="R1276" s="753"/>
      <c r="S1276" s="741"/>
    </row>
    <row r="1277" spans="1:19" ht="14.4" customHeight="1" x14ac:dyDescent="0.3">
      <c r="A1277" s="736" t="s">
        <v>5245</v>
      </c>
      <c r="B1277" s="737" t="s">
        <v>5527</v>
      </c>
      <c r="C1277" s="737" t="s">
        <v>566</v>
      </c>
      <c r="D1277" s="737" t="s">
        <v>3142</v>
      </c>
      <c r="E1277" s="737" t="s">
        <v>5247</v>
      </c>
      <c r="F1277" s="737" t="s">
        <v>5283</v>
      </c>
      <c r="G1277" s="737" t="s">
        <v>2298</v>
      </c>
      <c r="H1277" s="740"/>
      <c r="I1277" s="740"/>
      <c r="J1277" s="737"/>
      <c r="K1277" s="737"/>
      <c r="L1277" s="740"/>
      <c r="M1277" s="740"/>
      <c r="N1277" s="737"/>
      <c r="O1277" s="737"/>
      <c r="P1277" s="740">
        <v>2</v>
      </c>
      <c r="Q1277" s="740">
        <v>45337.96</v>
      </c>
      <c r="R1277" s="753"/>
      <c r="S1277" s="741">
        <v>22668.98</v>
      </c>
    </row>
    <row r="1278" spans="1:19" ht="14.4" customHeight="1" x14ac:dyDescent="0.3">
      <c r="A1278" s="736" t="s">
        <v>5245</v>
      </c>
      <c r="B1278" s="737" t="s">
        <v>5527</v>
      </c>
      <c r="C1278" s="737" t="s">
        <v>566</v>
      </c>
      <c r="D1278" s="737" t="s">
        <v>3142</v>
      </c>
      <c r="E1278" s="737" t="s">
        <v>5247</v>
      </c>
      <c r="F1278" s="737" t="s">
        <v>5293</v>
      </c>
      <c r="G1278" s="737" t="s">
        <v>1238</v>
      </c>
      <c r="H1278" s="740"/>
      <c r="I1278" s="740"/>
      <c r="J1278" s="737"/>
      <c r="K1278" s="737"/>
      <c r="L1278" s="740">
        <v>24.37</v>
      </c>
      <c r="M1278" s="740">
        <v>2578.0700000000002</v>
      </c>
      <c r="N1278" s="737">
        <v>1</v>
      </c>
      <c r="O1278" s="737">
        <v>105.78867459991794</v>
      </c>
      <c r="P1278" s="740">
        <v>7.42</v>
      </c>
      <c r="Q1278" s="740">
        <v>1020.54</v>
      </c>
      <c r="R1278" s="753">
        <v>0.39585426307276367</v>
      </c>
      <c r="S1278" s="741">
        <v>137.53908355795147</v>
      </c>
    </row>
    <row r="1279" spans="1:19" ht="14.4" customHeight="1" x14ac:dyDescent="0.3">
      <c r="A1279" s="736" t="s">
        <v>5245</v>
      </c>
      <c r="B1279" s="737" t="s">
        <v>5527</v>
      </c>
      <c r="C1279" s="737" t="s">
        <v>566</v>
      </c>
      <c r="D1279" s="737" t="s">
        <v>3142</v>
      </c>
      <c r="E1279" s="737" t="s">
        <v>5247</v>
      </c>
      <c r="F1279" s="737" t="s">
        <v>5294</v>
      </c>
      <c r="G1279" s="737" t="s">
        <v>1238</v>
      </c>
      <c r="H1279" s="740"/>
      <c r="I1279" s="740"/>
      <c r="J1279" s="737"/>
      <c r="K1279" s="737"/>
      <c r="L1279" s="740">
        <v>3.07</v>
      </c>
      <c r="M1279" s="740">
        <v>1623.92</v>
      </c>
      <c r="N1279" s="737">
        <v>1</v>
      </c>
      <c r="O1279" s="737">
        <v>528.96416938110758</v>
      </c>
      <c r="P1279" s="740">
        <v>5.57</v>
      </c>
      <c r="Q1279" s="740">
        <v>3830.25</v>
      </c>
      <c r="R1279" s="753">
        <v>2.3586445145081036</v>
      </c>
      <c r="S1279" s="741">
        <v>687.65709156193896</v>
      </c>
    </row>
    <row r="1280" spans="1:19" ht="14.4" customHeight="1" x14ac:dyDescent="0.3">
      <c r="A1280" s="736" t="s">
        <v>5245</v>
      </c>
      <c r="B1280" s="737" t="s">
        <v>5527</v>
      </c>
      <c r="C1280" s="737" t="s">
        <v>566</v>
      </c>
      <c r="D1280" s="737" t="s">
        <v>3142</v>
      </c>
      <c r="E1280" s="737" t="s">
        <v>5247</v>
      </c>
      <c r="F1280" s="737" t="s">
        <v>5296</v>
      </c>
      <c r="G1280" s="737" t="s">
        <v>2497</v>
      </c>
      <c r="H1280" s="740">
        <v>2</v>
      </c>
      <c r="I1280" s="740">
        <v>4563.5</v>
      </c>
      <c r="J1280" s="737">
        <v>2.1988956132911879</v>
      </c>
      <c r="K1280" s="737">
        <v>2281.75</v>
      </c>
      <c r="L1280" s="740">
        <v>1</v>
      </c>
      <c r="M1280" s="740">
        <v>2075.36</v>
      </c>
      <c r="N1280" s="737">
        <v>1</v>
      </c>
      <c r="O1280" s="737">
        <v>2075.36</v>
      </c>
      <c r="P1280" s="740"/>
      <c r="Q1280" s="740"/>
      <c r="R1280" s="753"/>
      <c r="S1280" s="741"/>
    </row>
    <row r="1281" spans="1:19" ht="14.4" customHeight="1" x14ac:dyDescent="0.3">
      <c r="A1281" s="736" t="s">
        <v>5245</v>
      </c>
      <c r="B1281" s="737" t="s">
        <v>5527</v>
      </c>
      <c r="C1281" s="737" t="s">
        <v>566</v>
      </c>
      <c r="D1281" s="737" t="s">
        <v>3142</v>
      </c>
      <c r="E1281" s="737" t="s">
        <v>5247</v>
      </c>
      <c r="F1281" s="737" t="s">
        <v>5298</v>
      </c>
      <c r="G1281" s="737" t="s">
        <v>5299</v>
      </c>
      <c r="H1281" s="740"/>
      <c r="I1281" s="740"/>
      <c r="J1281" s="737"/>
      <c r="K1281" s="737"/>
      <c r="L1281" s="740">
        <v>3</v>
      </c>
      <c r="M1281" s="740">
        <v>426.33000000000004</v>
      </c>
      <c r="N1281" s="737">
        <v>1</v>
      </c>
      <c r="O1281" s="737">
        <v>142.11000000000001</v>
      </c>
      <c r="P1281" s="740"/>
      <c r="Q1281" s="740"/>
      <c r="R1281" s="753"/>
      <c r="S1281" s="741"/>
    </row>
    <row r="1282" spans="1:19" ht="14.4" customHeight="1" x14ac:dyDescent="0.3">
      <c r="A1282" s="736" t="s">
        <v>5245</v>
      </c>
      <c r="B1282" s="737" t="s">
        <v>5527</v>
      </c>
      <c r="C1282" s="737" t="s">
        <v>566</v>
      </c>
      <c r="D1282" s="737" t="s">
        <v>3142</v>
      </c>
      <c r="E1282" s="737" t="s">
        <v>5247</v>
      </c>
      <c r="F1282" s="737" t="s">
        <v>5300</v>
      </c>
      <c r="G1282" s="737" t="s">
        <v>823</v>
      </c>
      <c r="H1282" s="740"/>
      <c r="I1282" s="740"/>
      <c r="J1282" s="737"/>
      <c r="K1282" s="737"/>
      <c r="L1282" s="740">
        <v>0.6</v>
      </c>
      <c r="M1282" s="740">
        <v>109.29</v>
      </c>
      <c r="N1282" s="737">
        <v>1</v>
      </c>
      <c r="O1282" s="737">
        <v>182.15</v>
      </c>
      <c r="P1282" s="740">
        <v>1.4</v>
      </c>
      <c r="Q1282" s="740">
        <v>255.01000000000002</v>
      </c>
      <c r="R1282" s="753">
        <v>2.3333333333333335</v>
      </c>
      <c r="S1282" s="741">
        <v>182.15000000000003</v>
      </c>
    </row>
    <row r="1283" spans="1:19" ht="14.4" customHeight="1" x14ac:dyDescent="0.3">
      <c r="A1283" s="736" t="s">
        <v>5245</v>
      </c>
      <c r="B1283" s="737" t="s">
        <v>5527</v>
      </c>
      <c r="C1283" s="737" t="s">
        <v>566</v>
      </c>
      <c r="D1283" s="737" t="s">
        <v>3142</v>
      </c>
      <c r="E1283" s="737" t="s">
        <v>5247</v>
      </c>
      <c r="F1283" s="737" t="s">
        <v>5301</v>
      </c>
      <c r="G1283" s="737" t="s">
        <v>835</v>
      </c>
      <c r="H1283" s="740">
        <v>4.8</v>
      </c>
      <c r="I1283" s="740">
        <v>339.6</v>
      </c>
      <c r="J1283" s="737">
        <v>1.8461538461538465</v>
      </c>
      <c r="K1283" s="737">
        <v>70.750000000000014</v>
      </c>
      <c r="L1283" s="740">
        <v>2.6</v>
      </c>
      <c r="M1283" s="740">
        <v>183.95</v>
      </c>
      <c r="N1283" s="737">
        <v>1</v>
      </c>
      <c r="O1283" s="737">
        <v>70.75</v>
      </c>
      <c r="P1283" s="740">
        <v>4.4000000000000004</v>
      </c>
      <c r="Q1283" s="740">
        <v>311.3</v>
      </c>
      <c r="R1283" s="753">
        <v>1.6923076923076925</v>
      </c>
      <c r="S1283" s="741">
        <v>70.75</v>
      </c>
    </row>
    <row r="1284" spans="1:19" ht="14.4" customHeight="1" x14ac:dyDescent="0.3">
      <c r="A1284" s="736" t="s">
        <v>5245</v>
      </c>
      <c r="B1284" s="737" t="s">
        <v>5527</v>
      </c>
      <c r="C1284" s="737" t="s">
        <v>566</v>
      </c>
      <c r="D1284" s="737" t="s">
        <v>3142</v>
      </c>
      <c r="E1284" s="737" t="s">
        <v>5247</v>
      </c>
      <c r="F1284" s="737" t="s">
        <v>5302</v>
      </c>
      <c r="G1284" s="737" t="s">
        <v>3745</v>
      </c>
      <c r="H1284" s="740"/>
      <c r="I1284" s="740"/>
      <c r="J1284" s="737"/>
      <c r="K1284" s="737"/>
      <c r="L1284" s="740"/>
      <c r="M1284" s="740"/>
      <c r="N1284" s="737"/>
      <c r="O1284" s="737"/>
      <c r="P1284" s="740">
        <v>0.6</v>
      </c>
      <c r="Q1284" s="740">
        <v>291.87</v>
      </c>
      <c r="R1284" s="753"/>
      <c r="S1284" s="741">
        <v>486.45000000000005</v>
      </c>
    </row>
    <row r="1285" spans="1:19" ht="14.4" customHeight="1" x14ac:dyDescent="0.3">
      <c r="A1285" s="736" t="s">
        <v>5245</v>
      </c>
      <c r="B1285" s="737" t="s">
        <v>5527</v>
      </c>
      <c r="C1285" s="737" t="s">
        <v>566</v>
      </c>
      <c r="D1285" s="737" t="s">
        <v>3142</v>
      </c>
      <c r="E1285" s="737" t="s">
        <v>5247</v>
      </c>
      <c r="F1285" s="737" t="s">
        <v>5303</v>
      </c>
      <c r="G1285" s="737" t="s">
        <v>3745</v>
      </c>
      <c r="H1285" s="740"/>
      <c r="I1285" s="740"/>
      <c r="J1285" s="737"/>
      <c r="K1285" s="737"/>
      <c r="L1285" s="740"/>
      <c r="M1285" s="740"/>
      <c r="N1285" s="737"/>
      <c r="O1285" s="737"/>
      <c r="P1285" s="740">
        <v>2</v>
      </c>
      <c r="Q1285" s="740">
        <v>243.22</v>
      </c>
      <c r="R1285" s="753"/>
      <c r="S1285" s="741">
        <v>121.61</v>
      </c>
    </row>
    <row r="1286" spans="1:19" ht="14.4" customHeight="1" x14ac:dyDescent="0.3">
      <c r="A1286" s="736" t="s">
        <v>5245</v>
      </c>
      <c r="B1286" s="737" t="s">
        <v>5527</v>
      </c>
      <c r="C1286" s="737" t="s">
        <v>566</v>
      </c>
      <c r="D1286" s="737" t="s">
        <v>3142</v>
      </c>
      <c r="E1286" s="737" t="s">
        <v>5247</v>
      </c>
      <c r="F1286" s="737" t="s">
        <v>5304</v>
      </c>
      <c r="G1286" s="737" t="s">
        <v>3745</v>
      </c>
      <c r="H1286" s="740"/>
      <c r="I1286" s="740"/>
      <c r="J1286" s="737"/>
      <c r="K1286" s="737"/>
      <c r="L1286" s="740"/>
      <c r="M1286" s="740"/>
      <c r="N1286" s="737"/>
      <c r="O1286" s="737"/>
      <c r="P1286" s="740">
        <v>1.3599999999999999</v>
      </c>
      <c r="Q1286" s="740">
        <v>330.79</v>
      </c>
      <c r="R1286" s="753"/>
      <c r="S1286" s="741">
        <v>243.22794117647064</v>
      </c>
    </row>
    <row r="1287" spans="1:19" ht="14.4" customHeight="1" x14ac:dyDescent="0.3">
      <c r="A1287" s="736" t="s">
        <v>5245</v>
      </c>
      <c r="B1287" s="737" t="s">
        <v>5527</v>
      </c>
      <c r="C1287" s="737" t="s">
        <v>566</v>
      </c>
      <c r="D1287" s="737" t="s">
        <v>3142</v>
      </c>
      <c r="E1287" s="737" t="s">
        <v>5247</v>
      </c>
      <c r="F1287" s="737" t="s">
        <v>5306</v>
      </c>
      <c r="G1287" s="737" t="s">
        <v>5307</v>
      </c>
      <c r="H1287" s="740"/>
      <c r="I1287" s="740"/>
      <c r="J1287" s="737"/>
      <c r="K1287" s="737"/>
      <c r="L1287" s="740">
        <v>0.02</v>
      </c>
      <c r="M1287" s="740">
        <v>5.12</v>
      </c>
      <c r="N1287" s="737">
        <v>1</v>
      </c>
      <c r="O1287" s="737">
        <v>256</v>
      </c>
      <c r="P1287" s="740"/>
      <c r="Q1287" s="740"/>
      <c r="R1287" s="753"/>
      <c r="S1287" s="741"/>
    </row>
    <row r="1288" spans="1:19" ht="14.4" customHeight="1" x14ac:dyDescent="0.3">
      <c r="A1288" s="736" t="s">
        <v>5245</v>
      </c>
      <c r="B1288" s="737" t="s">
        <v>5527</v>
      </c>
      <c r="C1288" s="737" t="s">
        <v>566</v>
      </c>
      <c r="D1288" s="737" t="s">
        <v>3142</v>
      </c>
      <c r="E1288" s="737" t="s">
        <v>5247</v>
      </c>
      <c r="F1288" s="737" t="s">
        <v>5308</v>
      </c>
      <c r="G1288" s="737" t="s">
        <v>5309</v>
      </c>
      <c r="H1288" s="740">
        <v>0.5</v>
      </c>
      <c r="I1288" s="740">
        <v>58.65</v>
      </c>
      <c r="J1288" s="737">
        <v>0.83333333333333337</v>
      </c>
      <c r="K1288" s="737">
        <v>117.3</v>
      </c>
      <c r="L1288" s="740">
        <v>0.60000000000000009</v>
      </c>
      <c r="M1288" s="740">
        <v>70.38</v>
      </c>
      <c r="N1288" s="737">
        <v>1</v>
      </c>
      <c r="O1288" s="737">
        <v>117.29999999999997</v>
      </c>
      <c r="P1288" s="740">
        <v>0.2</v>
      </c>
      <c r="Q1288" s="740">
        <v>23.46</v>
      </c>
      <c r="R1288" s="753">
        <v>0.33333333333333337</v>
      </c>
      <c r="S1288" s="741">
        <v>117.3</v>
      </c>
    </row>
    <row r="1289" spans="1:19" ht="14.4" customHeight="1" x14ac:dyDescent="0.3">
      <c r="A1289" s="736" t="s">
        <v>5245</v>
      </c>
      <c r="B1289" s="737" t="s">
        <v>5527</v>
      </c>
      <c r="C1289" s="737" t="s">
        <v>566</v>
      </c>
      <c r="D1289" s="737" t="s">
        <v>3142</v>
      </c>
      <c r="E1289" s="737" t="s">
        <v>5247</v>
      </c>
      <c r="F1289" s="737" t="s">
        <v>5314</v>
      </c>
      <c r="G1289" s="737" t="s">
        <v>5315</v>
      </c>
      <c r="H1289" s="740"/>
      <c r="I1289" s="740"/>
      <c r="J1289" s="737"/>
      <c r="K1289" s="737"/>
      <c r="L1289" s="740"/>
      <c r="M1289" s="740"/>
      <c r="N1289" s="737"/>
      <c r="O1289" s="737"/>
      <c r="P1289" s="740">
        <v>0.28999999999999998</v>
      </c>
      <c r="Q1289" s="740">
        <v>53.49</v>
      </c>
      <c r="R1289" s="753"/>
      <c r="S1289" s="741">
        <v>184.44827586206898</v>
      </c>
    </row>
    <row r="1290" spans="1:19" ht="14.4" customHeight="1" x14ac:dyDescent="0.3">
      <c r="A1290" s="736" t="s">
        <v>5245</v>
      </c>
      <c r="B1290" s="737" t="s">
        <v>5527</v>
      </c>
      <c r="C1290" s="737" t="s">
        <v>566</v>
      </c>
      <c r="D1290" s="737" t="s">
        <v>3142</v>
      </c>
      <c r="E1290" s="737" t="s">
        <v>5247</v>
      </c>
      <c r="F1290" s="737" t="s">
        <v>5316</v>
      </c>
      <c r="G1290" s="737" t="s">
        <v>5317</v>
      </c>
      <c r="H1290" s="740">
        <v>0.68</v>
      </c>
      <c r="I1290" s="740">
        <v>4791.8900000000003</v>
      </c>
      <c r="J1290" s="737">
        <v>0.24028230810695617</v>
      </c>
      <c r="K1290" s="737">
        <v>7046.8970588235297</v>
      </c>
      <c r="L1290" s="740">
        <v>2.83</v>
      </c>
      <c r="M1290" s="740">
        <v>19942.75</v>
      </c>
      <c r="N1290" s="737">
        <v>1</v>
      </c>
      <c r="O1290" s="737">
        <v>7046.9081272084804</v>
      </c>
      <c r="P1290" s="740">
        <v>3.87</v>
      </c>
      <c r="Q1290" s="740">
        <v>9105.69</v>
      </c>
      <c r="R1290" s="753">
        <v>0.45659149314913944</v>
      </c>
      <c r="S1290" s="741">
        <v>2352.8914728682171</v>
      </c>
    </row>
    <row r="1291" spans="1:19" ht="14.4" customHeight="1" x14ac:dyDescent="0.3">
      <c r="A1291" s="736" t="s">
        <v>5245</v>
      </c>
      <c r="B1291" s="737" t="s">
        <v>5527</v>
      </c>
      <c r="C1291" s="737" t="s">
        <v>566</v>
      </c>
      <c r="D1291" s="737" t="s">
        <v>3142</v>
      </c>
      <c r="E1291" s="737" t="s">
        <v>5247</v>
      </c>
      <c r="F1291" s="737" t="s">
        <v>5319</v>
      </c>
      <c r="G1291" s="737" t="s">
        <v>5320</v>
      </c>
      <c r="H1291" s="740">
        <v>0.17</v>
      </c>
      <c r="I1291" s="740">
        <v>112.4</v>
      </c>
      <c r="J1291" s="737"/>
      <c r="K1291" s="737">
        <v>661.17647058823525</v>
      </c>
      <c r="L1291" s="740"/>
      <c r="M1291" s="740"/>
      <c r="N1291" s="737"/>
      <c r="O1291" s="737"/>
      <c r="P1291" s="740">
        <v>0.63</v>
      </c>
      <c r="Q1291" s="740">
        <v>313.58</v>
      </c>
      <c r="R1291" s="753"/>
      <c r="S1291" s="741">
        <v>497.74603174603169</v>
      </c>
    </row>
    <row r="1292" spans="1:19" ht="14.4" customHeight="1" x14ac:dyDescent="0.3">
      <c r="A1292" s="736" t="s">
        <v>5245</v>
      </c>
      <c r="B1292" s="737" t="s">
        <v>5527</v>
      </c>
      <c r="C1292" s="737" t="s">
        <v>566</v>
      </c>
      <c r="D1292" s="737" t="s">
        <v>3142</v>
      </c>
      <c r="E1292" s="737" t="s">
        <v>5247</v>
      </c>
      <c r="F1292" s="737" t="s">
        <v>5321</v>
      </c>
      <c r="G1292" s="737" t="s">
        <v>5320</v>
      </c>
      <c r="H1292" s="740">
        <v>1.51</v>
      </c>
      <c r="I1292" s="740">
        <v>332.79</v>
      </c>
      <c r="J1292" s="737"/>
      <c r="K1292" s="737">
        <v>220.39072847682121</v>
      </c>
      <c r="L1292" s="740"/>
      <c r="M1292" s="740"/>
      <c r="N1292" s="737"/>
      <c r="O1292" s="737"/>
      <c r="P1292" s="740">
        <v>2.1799999999999997</v>
      </c>
      <c r="Q1292" s="740">
        <v>361.70000000000005</v>
      </c>
      <c r="R1292" s="753"/>
      <c r="S1292" s="741">
        <v>165.91743119266059</v>
      </c>
    </row>
    <row r="1293" spans="1:19" ht="14.4" customHeight="1" x14ac:dyDescent="0.3">
      <c r="A1293" s="736" t="s">
        <v>5245</v>
      </c>
      <c r="B1293" s="737" t="s">
        <v>5527</v>
      </c>
      <c r="C1293" s="737" t="s">
        <v>566</v>
      </c>
      <c r="D1293" s="737" t="s">
        <v>3142</v>
      </c>
      <c r="E1293" s="737" t="s">
        <v>5247</v>
      </c>
      <c r="F1293" s="737" t="s">
        <v>5324</v>
      </c>
      <c r="G1293" s="737" t="s">
        <v>5325</v>
      </c>
      <c r="H1293" s="740"/>
      <c r="I1293" s="740"/>
      <c r="J1293" s="737"/>
      <c r="K1293" s="737"/>
      <c r="L1293" s="740">
        <v>10</v>
      </c>
      <c r="M1293" s="740">
        <v>10961.8</v>
      </c>
      <c r="N1293" s="737">
        <v>1</v>
      </c>
      <c r="O1293" s="737">
        <v>1096.1799999999998</v>
      </c>
      <c r="P1293" s="740"/>
      <c r="Q1293" s="740"/>
      <c r="R1293" s="753"/>
      <c r="S1293" s="741"/>
    </row>
    <row r="1294" spans="1:19" ht="14.4" customHeight="1" x14ac:dyDescent="0.3">
      <c r="A1294" s="736" t="s">
        <v>5245</v>
      </c>
      <c r="B1294" s="737" t="s">
        <v>5527</v>
      </c>
      <c r="C1294" s="737" t="s">
        <v>566</v>
      </c>
      <c r="D1294" s="737" t="s">
        <v>3142</v>
      </c>
      <c r="E1294" s="737" t="s">
        <v>5247</v>
      </c>
      <c r="F1294" s="737" t="s">
        <v>5327</v>
      </c>
      <c r="G1294" s="737" t="s">
        <v>5328</v>
      </c>
      <c r="H1294" s="740">
        <v>3.51</v>
      </c>
      <c r="I1294" s="740">
        <v>2512.02</v>
      </c>
      <c r="J1294" s="737"/>
      <c r="K1294" s="737">
        <v>715.67521367521374</v>
      </c>
      <c r="L1294" s="740"/>
      <c r="M1294" s="740"/>
      <c r="N1294" s="737"/>
      <c r="O1294" s="737"/>
      <c r="P1294" s="740">
        <v>3.65</v>
      </c>
      <c r="Q1294" s="740">
        <v>2612.21</v>
      </c>
      <c r="R1294" s="753"/>
      <c r="S1294" s="741">
        <v>715.67397260273981</v>
      </c>
    </row>
    <row r="1295" spans="1:19" ht="14.4" customHeight="1" x14ac:dyDescent="0.3">
      <c r="A1295" s="736" t="s">
        <v>5245</v>
      </c>
      <c r="B1295" s="737" t="s">
        <v>5527</v>
      </c>
      <c r="C1295" s="737" t="s">
        <v>566</v>
      </c>
      <c r="D1295" s="737" t="s">
        <v>3142</v>
      </c>
      <c r="E1295" s="737" t="s">
        <v>5247</v>
      </c>
      <c r="F1295" s="737" t="s">
        <v>5329</v>
      </c>
      <c r="G1295" s="737" t="s">
        <v>5328</v>
      </c>
      <c r="H1295" s="740">
        <v>4.3</v>
      </c>
      <c r="I1295" s="740">
        <v>6154.8</v>
      </c>
      <c r="J1295" s="737"/>
      <c r="K1295" s="737">
        <v>1431.3488372093025</v>
      </c>
      <c r="L1295" s="740"/>
      <c r="M1295" s="740"/>
      <c r="N1295" s="737"/>
      <c r="O1295" s="737"/>
      <c r="P1295" s="740">
        <v>4.87</v>
      </c>
      <c r="Q1295" s="740">
        <v>6974.99</v>
      </c>
      <c r="R1295" s="753"/>
      <c r="S1295" s="741">
        <v>1432.23613963039</v>
      </c>
    </row>
    <row r="1296" spans="1:19" ht="14.4" customHeight="1" x14ac:dyDescent="0.3">
      <c r="A1296" s="736" t="s">
        <v>5245</v>
      </c>
      <c r="B1296" s="737" t="s">
        <v>5527</v>
      </c>
      <c r="C1296" s="737" t="s">
        <v>566</v>
      </c>
      <c r="D1296" s="737" t="s">
        <v>3142</v>
      </c>
      <c r="E1296" s="737" t="s">
        <v>5247</v>
      </c>
      <c r="F1296" s="737" t="s">
        <v>5339</v>
      </c>
      <c r="G1296" s="737" t="s">
        <v>5340</v>
      </c>
      <c r="H1296" s="740">
        <v>4.8899999999999997</v>
      </c>
      <c r="I1296" s="740">
        <v>3471.64</v>
      </c>
      <c r="J1296" s="737">
        <v>1.1444526858857078</v>
      </c>
      <c r="K1296" s="737">
        <v>709.94683026584869</v>
      </c>
      <c r="L1296" s="740">
        <v>11.5</v>
      </c>
      <c r="M1296" s="740">
        <v>3033.45</v>
      </c>
      <c r="N1296" s="737">
        <v>1</v>
      </c>
      <c r="O1296" s="737">
        <v>263.7782608695652</v>
      </c>
      <c r="P1296" s="740">
        <v>30.75</v>
      </c>
      <c r="Q1296" s="740">
        <v>8111.22</v>
      </c>
      <c r="R1296" s="753">
        <v>2.6739257281313358</v>
      </c>
      <c r="S1296" s="741">
        <v>263.77951219512198</v>
      </c>
    </row>
    <row r="1297" spans="1:19" ht="14.4" customHeight="1" x14ac:dyDescent="0.3">
      <c r="A1297" s="736" t="s">
        <v>5245</v>
      </c>
      <c r="B1297" s="737" t="s">
        <v>5527</v>
      </c>
      <c r="C1297" s="737" t="s">
        <v>566</v>
      </c>
      <c r="D1297" s="737" t="s">
        <v>3142</v>
      </c>
      <c r="E1297" s="737" t="s">
        <v>5247</v>
      </c>
      <c r="F1297" s="737" t="s">
        <v>5342</v>
      </c>
      <c r="G1297" s="737" t="s">
        <v>5343</v>
      </c>
      <c r="H1297" s="740">
        <v>3.6</v>
      </c>
      <c r="I1297" s="740">
        <v>6627.8</v>
      </c>
      <c r="J1297" s="737"/>
      <c r="K1297" s="737">
        <v>1841.0555555555557</v>
      </c>
      <c r="L1297" s="740"/>
      <c r="M1297" s="740"/>
      <c r="N1297" s="737"/>
      <c r="O1297" s="737"/>
      <c r="P1297" s="740"/>
      <c r="Q1297" s="740"/>
      <c r="R1297" s="753"/>
      <c r="S1297" s="741"/>
    </row>
    <row r="1298" spans="1:19" ht="14.4" customHeight="1" x14ac:dyDescent="0.3">
      <c r="A1298" s="736" t="s">
        <v>5245</v>
      </c>
      <c r="B1298" s="737" t="s">
        <v>5527</v>
      </c>
      <c r="C1298" s="737" t="s">
        <v>566</v>
      </c>
      <c r="D1298" s="737" t="s">
        <v>3142</v>
      </c>
      <c r="E1298" s="737" t="s">
        <v>5247</v>
      </c>
      <c r="F1298" s="737" t="s">
        <v>5356</v>
      </c>
      <c r="G1298" s="737" t="s">
        <v>5357</v>
      </c>
      <c r="H1298" s="740">
        <v>1</v>
      </c>
      <c r="I1298" s="740">
        <v>6711.62</v>
      </c>
      <c r="J1298" s="737">
        <v>0.33333333333333331</v>
      </c>
      <c r="K1298" s="737">
        <v>6711.62</v>
      </c>
      <c r="L1298" s="740">
        <v>3</v>
      </c>
      <c r="M1298" s="740">
        <v>20134.86</v>
      </c>
      <c r="N1298" s="737">
        <v>1</v>
      </c>
      <c r="O1298" s="737">
        <v>6711.62</v>
      </c>
      <c r="P1298" s="740">
        <v>3</v>
      </c>
      <c r="Q1298" s="740">
        <v>20134.86</v>
      </c>
      <c r="R1298" s="753">
        <v>1</v>
      </c>
      <c r="S1298" s="741">
        <v>6711.62</v>
      </c>
    </row>
    <row r="1299" spans="1:19" ht="14.4" customHeight="1" x14ac:dyDescent="0.3">
      <c r="A1299" s="736" t="s">
        <v>5245</v>
      </c>
      <c r="B1299" s="737" t="s">
        <v>5527</v>
      </c>
      <c r="C1299" s="737" t="s">
        <v>566</v>
      </c>
      <c r="D1299" s="737" t="s">
        <v>3142</v>
      </c>
      <c r="E1299" s="737" t="s">
        <v>5247</v>
      </c>
      <c r="F1299" s="737" t="s">
        <v>5358</v>
      </c>
      <c r="G1299" s="737" t="s">
        <v>5340</v>
      </c>
      <c r="H1299" s="740">
        <v>3.94</v>
      </c>
      <c r="I1299" s="740">
        <v>27972.44</v>
      </c>
      <c r="J1299" s="737">
        <v>10.004055634434982</v>
      </c>
      <c r="K1299" s="737">
        <v>7099.6040609137053</v>
      </c>
      <c r="L1299" s="740">
        <v>1.06</v>
      </c>
      <c r="M1299" s="740">
        <v>2796.11</v>
      </c>
      <c r="N1299" s="737">
        <v>1</v>
      </c>
      <c r="O1299" s="737">
        <v>2637.8396226415093</v>
      </c>
      <c r="P1299" s="740">
        <v>5</v>
      </c>
      <c r="Q1299" s="740">
        <v>13189.2</v>
      </c>
      <c r="R1299" s="753">
        <v>4.7169818068673983</v>
      </c>
      <c r="S1299" s="741">
        <v>2637.84</v>
      </c>
    </row>
    <row r="1300" spans="1:19" ht="14.4" customHeight="1" x14ac:dyDescent="0.3">
      <c r="A1300" s="736" t="s">
        <v>5245</v>
      </c>
      <c r="B1300" s="737" t="s">
        <v>5527</v>
      </c>
      <c r="C1300" s="737" t="s">
        <v>566</v>
      </c>
      <c r="D1300" s="737" t="s">
        <v>3142</v>
      </c>
      <c r="E1300" s="737" t="s">
        <v>5247</v>
      </c>
      <c r="F1300" s="737" t="s">
        <v>5359</v>
      </c>
      <c r="G1300" s="737" t="s">
        <v>5340</v>
      </c>
      <c r="H1300" s="740">
        <v>1</v>
      </c>
      <c r="I1300" s="740">
        <v>3549.81</v>
      </c>
      <c r="J1300" s="737">
        <v>0.33310343274422477</v>
      </c>
      <c r="K1300" s="737">
        <v>3549.81</v>
      </c>
      <c r="L1300" s="740">
        <v>8.08</v>
      </c>
      <c r="M1300" s="740">
        <v>10656.78</v>
      </c>
      <c r="N1300" s="737">
        <v>1</v>
      </c>
      <c r="O1300" s="737">
        <v>1318.9084158415842</v>
      </c>
      <c r="P1300" s="740">
        <v>7</v>
      </c>
      <c r="Q1300" s="740">
        <v>9232.3700000000008</v>
      </c>
      <c r="R1300" s="753">
        <v>0.86633767423180363</v>
      </c>
      <c r="S1300" s="741">
        <v>1318.91</v>
      </c>
    </row>
    <row r="1301" spans="1:19" ht="14.4" customHeight="1" x14ac:dyDescent="0.3">
      <c r="A1301" s="736" t="s">
        <v>5245</v>
      </c>
      <c r="B1301" s="737" t="s">
        <v>5527</v>
      </c>
      <c r="C1301" s="737" t="s">
        <v>566</v>
      </c>
      <c r="D1301" s="737" t="s">
        <v>3142</v>
      </c>
      <c r="E1301" s="737" t="s">
        <v>5247</v>
      </c>
      <c r="F1301" s="737" t="s">
        <v>5378</v>
      </c>
      <c r="G1301" s="737" t="s">
        <v>5379</v>
      </c>
      <c r="H1301" s="740">
        <v>0.83</v>
      </c>
      <c r="I1301" s="740">
        <v>1162.5899999999999</v>
      </c>
      <c r="J1301" s="737"/>
      <c r="K1301" s="737">
        <v>1400.7108433734938</v>
      </c>
      <c r="L1301" s="740"/>
      <c r="M1301" s="740"/>
      <c r="N1301" s="737"/>
      <c r="O1301" s="737"/>
      <c r="P1301" s="740">
        <v>2.3899999999999997</v>
      </c>
      <c r="Q1301" s="740">
        <v>2590.98</v>
      </c>
      <c r="R1301" s="753"/>
      <c r="S1301" s="741">
        <v>1084.0920502092051</v>
      </c>
    </row>
    <row r="1302" spans="1:19" ht="14.4" customHeight="1" x14ac:dyDescent="0.3">
      <c r="A1302" s="736" t="s">
        <v>5245</v>
      </c>
      <c r="B1302" s="737" t="s">
        <v>5527</v>
      </c>
      <c r="C1302" s="737" t="s">
        <v>566</v>
      </c>
      <c r="D1302" s="737" t="s">
        <v>3142</v>
      </c>
      <c r="E1302" s="737" t="s">
        <v>5247</v>
      </c>
      <c r="F1302" s="737" t="s">
        <v>5380</v>
      </c>
      <c r="G1302" s="737" t="s">
        <v>5379</v>
      </c>
      <c r="H1302" s="740">
        <v>12.78</v>
      </c>
      <c r="I1302" s="740">
        <v>5967.22</v>
      </c>
      <c r="J1302" s="737"/>
      <c r="K1302" s="737">
        <v>466.91862284820036</v>
      </c>
      <c r="L1302" s="740"/>
      <c r="M1302" s="740"/>
      <c r="N1302" s="737"/>
      <c r="O1302" s="737"/>
      <c r="P1302" s="740">
        <v>4.3899999999999997</v>
      </c>
      <c r="Q1302" s="740">
        <v>1586.4</v>
      </c>
      <c r="R1302" s="753"/>
      <c r="S1302" s="741">
        <v>361.36674259681098</v>
      </c>
    </row>
    <row r="1303" spans="1:19" ht="14.4" customHeight="1" x14ac:dyDescent="0.3">
      <c r="A1303" s="736" t="s">
        <v>5245</v>
      </c>
      <c r="B1303" s="737" t="s">
        <v>5527</v>
      </c>
      <c r="C1303" s="737" t="s">
        <v>566</v>
      </c>
      <c r="D1303" s="737" t="s">
        <v>3142</v>
      </c>
      <c r="E1303" s="737" t="s">
        <v>5247</v>
      </c>
      <c r="F1303" s="737" t="s">
        <v>5381</v>
      </c>
      <c r="G1303" s="737" t="s">
        <v>5379</v>
      </c>
      <c r="H1303" s="740">
        <v>17.399999999999999</v>
      </c>
      <c r="I1303" s="740">
        <v>2744.9700000000003</v>
      </c>
      <c r="J1303" s="737"/>
      <c r="K1303" s="737">
        <v>157.75689655172417</v>
      </c>
      <c r="L1303" s="740"/>
      <c r="M1303" s="740"/>
      <c r="N1303" s="737"/>
      <c r="O1303" s="737"/>
      <c r="P1303" s="740">
        <v>1.9300000000000002</v>
      </c>
      <c r="Q1303" s="740">
        <v>232.46</v>
      </c>
      <c r="R1303" s="753"/>
      <c r="S1303" s="741">
        <v>120.44559585492227</v>
      </c>
    </row>
    <row r="1304" spans="1:19" ht="14.4" customHeight="1" x14ac:dyDescent="0.3">
      <c r="A1304" s="736" t="s">
        <v>5245</v>
      </c>
      <c r="B1304" s="737" t="s">
        <v>5527</v>
      </c>
      <c r="C1304" s="737" t="s">
        <v>566</v>
      </c>
      <c r="D1304" s="737" t="s">
        <v>3142</v>
      </c>
      <c r="E1304" s="737" t="s">
        <v>5247</v>
      </c>
      <c r="F1304" s="737" t="s">
        <v>5384</v>
      </c>
      <c r="G1304" s="737" t="s">
        <v>5379</v>
      </c>
      <c r="H1304" s="740"/>
      <c r="I1304" s="740"/>
      <c r="J1304" s="737"/>
      <c r="K1304" s="737"/>
      <c r="L1304" s="740">
        <v>0.21</v>
      </c>
      <c r="M1304" s="740">
        <v>303.54000000000002</v>
      </c>
      <c r="N1304" s="737">
        <v>1</v>
      </c>
      <c r="O1304" s="737">
        <v>1445.4285714285716</v>
      </c>
      <c r="P1304" s="740"/>
      <c r="Q1304" s="740"/>
      <c r="R1304" s="753"/>
      <c r="S1304" s="741"/>
    </row>
    <row r="1305" spans="1:19" ht="14.4" customHeight="1" x14ac:dyDescent="0.3">
      <c r="A1305" s="736" t="s">
        <v>5245</v>
      </c>
      <c r="B1305" s="737" t="s">
        <v>5527</v>
      </c>
      <c r="C1305" s="737" t="s">
        <v>566</v>
      </c>
      <c r="D1305" s="737" t="s">
        <v>3142</v>
      </c>
      <c r="E1305" s="737" t="s">
        <v>5247</v>
      </c>
      <c r="F1305" s="737" t="s">
        <v>5388</v>
      </c>
      <c r="G1305" s="737" t="s">
        <v>5317</v>
      </c>
      <c r="H1305" s="740">
        <v>5.03</v>
      </c>
      <c r="I1305" s="740">
        <v>11815.3</v>
      </c>
      <c r="J1305" s="737">
        <v>3.8397018010230277</v>
      </c>
      <c r="K1305" s="737">
        <v>2348.9662027833001</v>
      </c>
      <c r="L1305" s="740">
        <v>1.31</v>
      </c>
      <c r="M1305" s="740">
        <v>3077.14</v>
      </c>
      <c r="N1305" s="737">
        <v>1</v>
      </c>
      <c r="O1305" s="737">
        <v>2348.9618320610684</v>
      </c>
      <c r="P1305" s="740">
        <v>2.7800000000000002</v>
      </c>
      <c r="Q1305" s="740">
        <v>2180.33</v>
      </c>
      <c r="R1305" s="753">
        <v>0.70855729671058187</v>
      </c>
      <c r="S1305" s="741">
        <v>784.29136690647476</v>
      </c>
    </row>
    <row r="1306" spans="1:19" ht="14.4" customHeight="1" x14ac:dyDescent="0.3">
      <c r="A1306" s="736" t="s">
        <v>5245</v>
      </c>
      <c r="B1306" s="737" t="s">
        <v>5527</v>
      </c>
      <c r="C1306" s="737" t="s">
        <v>566</v>
      </c>
      <c r="D1306" s="737" t="s">
        <v>3142</v>
      </c>
      <c r="E1306" s="737" t="s">
        <v>5247</v>
      </c>
      <c r="F1306" s="737" t="s">
        <v>5396</v>
      </c>
      <c r="G1306" s="737" t="s">
        <v>5397</v>
      </c>
      <c r="H1306" s="740">
        <v>2.19</v>
      </c>
      <c r="I1306" s="740">
        <v>1655.72</v>
      </c>
      <c r="J1306" s="737"/>
      <c r="K1306" s="737">
        <v>756.03652968036533</v>
      </c>
      <c r="L1306" s="740"/>
      <c r="M1306" s="740"/>
      <c r="N1306" s="737"/>
      <c r="O1306" s="737"/>
      <c r="P1306" s="740">
        <v>0.89</v>
      </c>
      <c r="Q1306" s="740">
        <v>325.56</v>
      </c>
      <c r="R1306" s="753"/>
      <c r="S1306" s="741">
        <v>365.79775280898878</v>
      </c>
    </row>
    <row r="1307" spans="1:19" ht="14.4" customHeight="1" x14ac:dyDescent="0.3">
      <c r="A1307" s="736" t="s">
        <v>5245</v>
      </c>
      <c r="B1307" s="737" t="s">
        <v>5527</v>
      </c>
      <c r="C1307" s="737" t="s">
        <v>566</v>
      </c>
      <c r="D1307" s="737" t="s">
        <v>3142</v>
      </c>
      <c r="E1307" s="737" t="s">
        <v>5247</v>
      </c>
      <c r="F1307" s="737" t="s">
        <v>5401</v>
      </c>
      <c r="G1307" s="737" t="s">
        <v>5402</v>
      </c>
      <c r="H1307" s="740">
        <v>5</v>
      </c>
      <c r="I1307" s="740">
        <v>8011.5</v>
      </c>
      <c r="J1307" s="737"/>
      <c r="K1307" s="737">
        <v>1602.3</v>
      </c>
      <c r="L1307" s="740"/>
      <c r="M1307" s="740"/>
      <c r="N1307" s="737"/>
      <c r="O1307" s="737"/>
      <c r="P1307" s="740"/>
      <c r="Q1307" s="740"/>
      <c r="R1307" s="753"/>
      <c r="S1307" s="741"/>
    </row>
    <row r="1308" spans="1:19" ht="14.4" customHeight="1" x14ac:dyDescent="0.3">
      <c r="A1308" s="736" t="s">
        <v>5245</v>
      </c>
      <c r="B1308" s="737" t="s">
        <v>5527</v>
      </c>
      <c r="C1308" s="737" t="s">
        <v>566</v>
      </c>
      <c r="D1308" s="737" t="s">
        <v>3142</v>
      </c>
      <c r="E1308" s="737" t="s">
        <v>5247</v>
      </c>
      <c r="F1308" s="737" t="s">
        <v>5403</v>
      </c>
      <c r="G1308" s="737" t="s">
        <v>5317</v>
      </c>
      <c r="H1308" s="740">
        <v>2</v>
      </c>
      <c r="I1308" s="740">
        <v>1409.38</v>
      </c>
      <c r="J1308" s="737">
        <v>8.6961189609428029</v>
      </c>
      <c r="K1308" s="737">
        <v>704.69</v>
      </c>
      <c r="L1308" s="740">
        <v>0.23</v>
      </c>
      <c r="M1308" s="740">
        <v>162.07</v>
      </c>
      <c r="N1308" s="737">
        <v>1</v>
      </c>
      <c r="O1308" s="737">
        <v>704.65217391304338</v>
      </c>
      <c r="P1308" s="740"/>
      <c r="Q1308" s="740"/>
      <c r="R1308" s="753"/>
      <c r="S1308" s="741"/>
    </row>
    <row r="1309" spans="1:19" ht="14.4" customHeight="1" x14ac:dyDescent="0.3">
      <c r="A1309" s="736" t="s">
        <v>5245</v>
      </c>
      <c r="B1309" s="737" t="s">
        <v>5527</v>
      </c>
      <c r="C1309" s="737" t="s">
        <v>566</v>
      </c>
      <c r="D1309" s="737" t="s">
        <v>3142</v>
      </c>
      <c r="E1309" s="737" t="s">
        <v>5247</v>
      </c>
      <c r="F1309" s="737" t="s">
        <v>5406</v>
      </c>
      <c r="G1309" s="737" t="s">
        <v>5317</v>
      </c>
      <c r="H1309" s="740">
        <v>3.27</v>
      </c>
      <c r="I1309" s="740">
        <v>11521.67</v>
      </c>
      <c r="J1309" s="737"/>
      <c r="K1309" s="737">
        <v>3523.446483180428</v>
      </c>
      <c r="L1309" s="740"/>
      <c r="M1309" s="740"/>
      <c r="N1309" s="737"/>
      <c r="O1309" s="737"/>
      <c r="P1309" s="740"/>
      <c r="Q1309" s="740"/>
      <c r="R1309" s="753"/>
      <c r="S1309" s="741"/>
    </row>
    <row r="1310" spans="1:19" ht="14.4" customHeight="1" x14ac:dyDescent="0.3">
      <c r="A1310" s="736" t="s">
        <v>5245</v>
      </c>
      <c r="B1310" s="737" t="s">
        <v>5527</v>
      </c>
      <c r="C1310" s="737" t="s">
        <v>566</v>
      </c>
      <c r="D1310" s="737" t="s">
        <v>3142</v>
      </c>
      <c r="E1310" s="737" t="s">
        <v>5247</v>
      </c>
      <c r="F1310" s="737" t="s">
        <v>5407</v>
      </c>
      <c r="G1310" s="737" t="s">
        <v>5408</v>
      </c>
      <c r="H1310" s="740"/>
      <c r="I1310" s="740"/>
      <c r="J1310" s="737"/>
      <c r="K1310" s="737"/>
      <c r="L1310" s="740">
        <v>12.97</v>
      </c>
      <c r="M1310" s="740">
        <v>17106.22</v>
      </c>
      <c r="N1310" s="737">
        <v>1</v>
      </c>
      <c r="O1310" s="737">
        <v>1318.9067077872012</v>
      </c>
      <c r="P1310" s="740"/>
      <c r="Q1310" s="740"/>
      <c r="R1310" s="753"/>
      <c r="S1310" s="741"/>
    </row>
    <row r="1311" spans="1:19" ht="14.4" customHeight="1" x14ac:dyDescent="0.3">
      <c r="A1311" s="736" t="s">
        <v>5245</v>
      </c>
      <c r="B1311" s="737" t="s">
        <v>5527</v>
      </c>
      <c r="C1311" s="737" t="s">
        <v>566</v>
      </c>
      <c r="D1311" s="737" t="s">
        <v>3142</v>
      </c>
      <c r="E1311" s="737" t="s">
        <v>5247</v>
      </c>
      <c r="F1311" s="737" t="s">
        <v>5410</v>
      </c>
      <c r="G1311" s="737" t="s">
        <v>5411</v>
      </c>
      <c r="H1311" s="740"/>
      <c r="I1311" s="740"/>
      <c r="J1311" s="737"/>
      <c r="K1311" s="737"/>
      <c r="L1311" s="740"/>
      <c r="M1311" s="740"/>
      <c r="N1311" s="737"/>
      <c r="O1311" s="737"/>
      <c r="P1311" s="740">
        <v>1</v>
      </c>
      <c r="Q1311" s="740">
        <v>366.01</v>
      </c>
      <c r="R1311" s="753"/>
      <c r="S1311" s="741">
        <v>366.01</v>
      </c>
    </row>
    <row r="1312" spans="1:19" ht="14.4" customHeight="1" x14ac:dyDescent="0.3">
      <c r="A1312" s="736" t="s">
        <v>5245</v>
      </c>
      <c r="B1312" s="737" t="s">
        <v>5527</v>
      </c>
      <c r="C1312" s="737" t="s">
        <v>566</v>
      </c>
      <c r="D1312" s="737" t="s">
        <v>3142</v>
      </c>
      <c r="E1312" s="737" t="s">
        <v>5247</v>
      </c>
      <c r="F1312" s="737" t="s">
        <v>5414</v>
      </c>
      <c r="G1312" s="737" t="s">
        <v>5411</v>
      </c>
      <c r="H1312" s="740"/>
      <c r="I1312" s="740"/>
      <c r="J1312" s="737"/>
      <c r="K1312" s="737"/>
      <c r="L1312" s="740"/>
      <c r="M1312" s="740"/>
      <c r="N1312" s="737"/>
      <c r="O1312" s="737"/>
      <c r="P1312" s="740">
        <v>2</v>
      </c>
      <c r="Q1312" s="740">
        <v>2928.04</v>
      </c>
      <c r="R1312" s="753"/>
      <c r="S1312" s="741">
        <v>1464.02</v>
      </c>
    </row>
    <row r="1313" spans="1:19" ht="14.4" customHeight="1" x14ac:dyDescent="0.3">
      <c r="A1313" s="736" t="s">
        <v>5245</v>
      </c>
      <c r="B1313" s="737" t="s">
        <v>5527</v>
      </c>
      <c r="C1313" s="737" t="s">
        <v>566</v>
      </c>
      <c r="D1313" s="737" t="s">
        <v>3142</v>
      </c>
      <c r="E1313" s="737" t="s">
        <v>5247</v>
      </c>
      <c r="F1313" s="737" t="s">
        <v>5417</v>
      </c>
      <c r="G1313" s="737" t="s">
        <v>5418</v>
      </c>
      <c r="H1313" s="740"/>
      <c r="I1313" s="740"/>
      <c r="J1313" s="737"/>
      <c r="K1313" s="737"/>
      <c r="L1313" s="740">
        <v>4.1500000000000004</v>
      </c>
      <c r="M1313" s="740">
        <v>2234.96</v>
      </c>
      <c r="N1313" s="737">
        <v>1</v>
      </c>
      <c r="O1313" s="737">
        <v>538.54457831325294</v>
      </c>
      <c r="P1313" s="740"/>
      <c r="Q1313" s="740"/>
      <c r="R1313" s="753"/>
      <c r="S1313" s="741"/>
    </row>
    <row r="1314" spans="1:19" ht="14.4" customHeight="1" x14ac:dyDescent="0.3">
      <c r="A1314" s="736" t="s">
        <v>5245</v>
      </c>
      <c r="B1314" s="737" t="s">
        <v>5527</v>
      </c>
      <c r="C1314" s="737" t="s">
        <v>566</v>
      </c>
      <c r="D1314" s="737" t="s">
        <v>3142</v>
      </c>
      <c r="E1314" s="737" t="s">
        <v>5247</v>
      </c>
      <c r="F1314" s="737" t="s">
        <v>5421</v>
      </c>
      <c r="G1314" s="737" t="s">
        <v>3556</v>
      </c>
      <c r="H1314" s="740"/>
      <c r="I1314" s="740"/>
      <c r="J1314" s="737"/>
      <c r="K1314" s="737"/>
      <c r="L1314" s="740">
        <v>3.2</v>
      </c>
      <c r="M1314" s="740">
        <v>226.24</v>
      </c>
      <c r="N1314" s="737">
        <v>1</v>
      </c>
      <c r="O1314" s="737">
        <v>70.7</v>
      </c>
      <c r="P1314" s="740"/>
      <c r="Q1314" s="740"/>
      <c r="R1314" s="753"/>
      <c r="S1314" s="741"/>
    </row>
    <row r="1315" spans="1:19" ht="14.4" customHeight="1" x14ac:dyDescent="0.3">
      <c r="A1315" s="736" t="s">
        <v>5245</v>
      </c>
      <c r="B1315" s="737" t="s">
        <v>5527</v>
      </c>
      <c r="C1315" s="737" t="s">
        <v>566</v>
      </c>
      <c r="D1315" s="737" t="s">
        <v>3142</v>
      </c>
      <c r="E1315" s="737" t="s">
        <v>5247</v>
      </c>
      <c r="F1315" s="737" t="s">
        <v>5422</v>
      </c>
      <c r="G1315" s="737" t="s">
        <v>1322</v>
      </c>
      <c r="H1315" s="740"/>
      <c r="I1315" s="740"/>
      <c r="J1315" s="737"/>
      <c r="K1315" s="737"/>
      <c r="L1315" s="740">
        <v>2</v>
      </c>
      <c r="M1315" s="740">
        <v>296.92</v>
      </c>
      <c r="N1315" s="737">
        <v>1</v>
      </c>
      <c r="O1315" s="737">
        <v>148.46</v>
      </c>
      <c r="P1315" s="740"/>
      <c r="Q1315" s="740"/>
      <c r="R1315" s="753"/>
      <c r="S1315" s="741"/>
    </row>
    <row r="1316" spans="1:19" ht="14.4" customHeight="1" x14ac:dyDescent="0.3">
      <c r="A1316" s="736" t="s">
        <v>5245</v>
      </c>
      <c r="B1316" s="737" t="s">
        <v>5527</v>
      </c>
      <c r="C1316" s="737" t="s">
        <v>566</v>
      </c>
      <c r="D1316" s="737" t="s">
        <v>3142</v>
      </c>
      <c r="E1316" s="737" t="s">
        <v>5247</v>
      </c>
      <c r="F1316" s="737" t="s">
        <v>5427</v>
      </c>
      <c r="G1316" s="737" t="s">
        <v>3046</v>
      </c>
      <c r="H1316" s="740"/>
      <c r="I1316" s="740"/>
      <c r="J1316" s="737"/>
      <c r="K1316" s="737"/>
      <c r="L1316" s="740"/>
      <c r="M1316" s="740"/>
      <c r="N1316" s="737"/>
      <c r="O1316" s="737"/>
      <c r="P1316" s="740">
        <v>2</v>
      </c>
      <c r="Q1316" s="740">
        <v>3498.16</v>
      </c>
      <c r="R1316" s="753"/>
      <c r="S1316" s="741">
        <v>1749.08</v>
      </c>
    </row>
    <row r="1317" spans="1:19" ht="14.4" customHeight="1" x14ac:dyDescent="0.3">
      <c r="A1317" s="736" t="s">
        <v>5245</v>
      </c>
      <c r="B1317" s="737" t="s">
        <v>5527</v>
      </c>
      <c r="C1317" s="737" t="s">
        <v>566</v>
      </c>
      <c r="D1317" s="737" t="s">
        <v>3142</v>
      </c>
      <c r="E1317" s="737" t="s">
        <v>5247</v>
      </c>
      <c r="F1317" s="737" t="s">
        <v>5428</v>
      </c>
      <c r="G1317" s="737" t="s">
        <v>2988</v>
      </c>
      <c r="H1317" s="740"/>
      <c r="I1317" s="740"/>
      <c r="J1317" s="737"/>
      <c r="K1317" s="737"/>
      <c r="L1317" s="740">
        <v>0.6</v>
      </c>
      <c r="M1317" s="740">
        <v>169.68</v>
      </c>
      <c r="N1317" s="737">
        <v>1</v>
      </c>
      <c r="O1317" s="737">
        <v>282.8</v>
      </c>
      <c r="P1317" s="740">
        <v>1.75</v>
      </c>
      <c r="Q1317" s="740">
        <v>494.90000000000003</v>
      </c>
      <c r="R1317" s="753">
        <v>2.916666666666667</v>
      </c>
      <c r="S1317" s="741">
        <v>282.8</v>
      </c>
    </row>
    <row r="1318" spans="1:19" ht="14.4" customHeight="1" x14ac:dyDescent="0.3">
      <c r="A1318" s="736" t="s">
        <v>5245</v>
      </c>
      <c r="B1318" s="737" t="s">
        <v>5527</v>
      </c>
      <c r="C1318" s="737" t="s">
        <v>566</v>
      </c>
      <c r="D1318" s="737" t="s">
        <v>3142</v>
      </c>
      <c r="E1318" s="737" t="s">
        <v>5247</v>
      </c>
      <c r="F1318" s="737" t="s">
        <v>5430</v>
      </c>
      <c r="G1318" s="737" t="s">
        <v>5431</v>
      </c>
      <c r="H1318" s="740"/>
      <c r="I1318" s="740"/>
      <c r="J1318" s="737"/>
      <c r="K1318" s="737"/>
      <c r="L1318" s="740">
        <v>2.21</v>
      </c>
      <c r="M1318" s="740">
        <v>2422.5500000000002</v>
      </c>
      <c r="N1318" s="737">
        <v>1</v>
      </c>
      <c r="O1318" s="737">
        <v>1096.1764705882354</v>
      </c>
      <c r="P1318" s="740"/>
      <c r="Q1318" s="740"/>
      <c r="R1318" s="753"/>
      <c r="S1318" s="741"/>
    </row>
    <row r="1319" spans="1:19" ht="14.4" customHeight="1" x14ac:dyDescent="0.3">
      <c r="A1319" s="736" t="s">
        <v>5245</v>
      </c>
      <c r="B1319" s="737" t="s">
        <v>5527</v>
      </c>
      <c r="C1319" s="737" t="s">
        <v>566</v>
      </c>
      <c r="D1319" s="737" t="s">
        <v>3142</v>
      </c>
      <c r="E1319" s="737" t="s">
        <v>5247</v>
      </c>
      <c r="F1319" s="737" t="s">
        <v>5433</v>
      </c>
      <c r="G1319" s="737" t="s">
        <v>5431</v>
      </c>
      <c r="H1319" s="740"/>
      <c r="I1319" s="740"/>
      <c r="J1319" s="737"/>
      <c r="K1319" s="737"/>
      <c r="L1319" s="740">
        <v>3.94</v>
      </c>
      <c r="M1319" s="740">
        <v>17275.82</v>
      </c>
      <c r="N1319" s="737">
        <v>1</v>
      </c>
      <c r="O1319" s="737">
        <v>4384.7258883248733</v>
      </c>
      <c r="P1319" s="740"/>
      <c r="Q1319" s="740"/>
      <c r="R1319" s="753"/>
      <c r="S1319" s="741"/>
    </row>
    <row r="1320" spans="1:19" ht="14.4" customHeight="1" x14ac:dyDescent="0.3">
      <c r="A1320" s="736" t="s">
        <v>5245</v>
      </c>
      <c r="B1320" s="737" t="s">
        <v>5527</v>
      </c>
      <c r="C1320" s="737" t="s">
        <v>566</v>
      </c>
      <c r="D1320" s="737" t="s">
        <v>3142</v>
      </c>
      <c r="E1320" s="737" t="s">
        <v>5247</v>
      </c>
      <c r="F1320" s="737" t="s">
        <v>5448</v>
      </c>
      <c r="G1320" s="737" t="s">
        <v>1490</v>
      </c>
      <c r="H1320" s="740"/>
      <c r="I1320" s="740"/>
      <c r="J1320" s="737"/>
      <c r="K1320" s="737"/>
      <c r="L1320" s="740"/>
      <c r="M1320" s="740"/>
      <c r="N1320" s="737"/>
      <c r="O1320" s="737"/>
      <c r="P1320" s="740">
        <v>3.04</v>
      </c>
      <c r="Q1320" s="740">
        <v>1753.3200000000002</v>
      </c>
      <c r="R1320" s="753"/>
      <c r="S1320" s="741">
        <v>576.75</v>
      </c>
    </row>
    <row r="1321" spans="1:19" ht="14.4" customHeight="1" x14ac:dyDescent="0.3">
      <c r="A1321" s="736" t="s">
        <v>5245</v>
      </c>
      <c r="B1321" s="737" t="s">
        <v>5527</v>
      </c>
      <c r="C1321" s="737" t="s">
        <v>566</v>
      </c>
      <c r="D1321" s="737" t="s">
        <v>3142</v>
      </c>
      <c r="E1321" s="737" t="s">
        <v>5247</v>
      </c>
      <c r="F1321" s="737" t="s">
        <v>5449</v>
      </c>
      <c r="G1321" s="737" t="s">
        <v>1490</v>
      </c>
      <c r="H1321" s="740"/>
      <c r="I1321" s="740"/>
      <c r="J1321" s="737"/>
      <c r="K1321" s="737"/>
      <c r="L1321" s="740"/>
      <c r="M1321" s="740"/>
      <c r="N1321" s="737"/>
      <c r="O1321" s="737"/>
      <c r="P1321" s="740">
        <v>26.83</v>
      </c>
      <c r="Q1321" s="740">
        <v>38815.64</v>
      </c>
      <c r="R1321" s="753"/>
      <c r="S1321" s="741">
        <v>1446.7253074916139</v>
      </c>
    </row>
    <row r="1322" spans="1:19" ht="14.4" customHeight="1" x14ac:dyDescent="0.3">
      <c r="A1322" s="736" t="s">
        <v>5245</v>
      </c>
      <c r="B1322" s="737" t="s">
        <v>5527</v>
      </c>
      <c r="C1322" s="737" t="s">
        <v>566</v>
      </c>
      <c r="D1322" s="737" t="s">
        <v>3142</v>
      </c>
      <c r="E1322" s="737" t="s">
        <v>5460</v>
      </c>
      <c r="F1322" s="737" t="s">
        <v>5463</v>
      </c>
      <c r="G1322" s="737" t="s">
        <v>5464</v>
      </c>
      <c r="H1322" s="740">
        <v>4</v>
      </c>
      <c r="I1322" s="740">
        <v>3468</v>
      </c>
      <c r="J1322" s="737"/>
      <c r="K1322" s="737">
        <v>867</v>
      </c>
      <c r="L1322" s="740"/>
      <c r="M1322" s="740"/>
      <c r="N1322" s="737"/>
      <c r="O1322" s="737"/>
      <c r="P1322" s="740">
        <v>9</v>
      </c>
      <c r="Q1322" s="740">
        <v>7803</v>
      </c>
      <c r="R1322" s="753"/>
      <c r="S1322" s="741">
        <v>867</v>
      </c>
    </row>
    <row r="1323" spans="1:19" ht="14.4" customHeight="1" x14ac:dyDescent="0.3">
      <c r="A1323" s="736" t="s">
        <v>5245</v>
      </c>
      <c r="B1323" s="737" t="s">
        <v>5527</v>
      </c>
      <c r="C1323" s="737" t="s">
        <v>566</v>
      </c>
      <c r="D1323" s="737" t="s">
        <v>3142</v>
      </c>
      <c r="E1323" s="737" t="s">
        <v>5469</v>
      </c>
      <c r="F1323" s="737" t="s">
        <v>5474</v>
      </c>
      <c r="G1323" s="737" t="s">
        <v>5475</v>
      </c>
      <c r="H1323" s="740"/>
      <c r="I1323" s="740"/>
      <c r="J1323" s="737"/>
      <c r="K1323" s="737"/>
      <c r="L1323" s="740">
        <v>1</v>
      </c>
      <c r="M1323" s="740">
        <v>146</v>
      </c>
      <c r="N1323" s="737">
        <v>1</v>
      </c>
      <c r="O1323" s="737">
        <v>146</v>
      </c>
      <c r="P1323" s="740"/>
      <c r="Q1323" s="740"/>
      <c r="R1323" s="753"/>
      <c r="S1323" s="741"/>
    </row>
    <row r="1324" spans="1:19" ht="14.4" customHeight="1" x14ac:dyDescent="0.3">
      <c r="A1324" s="736" t="s">
        <v>5245</v>
      </c>
      <c r="B1324" s="737" t="s">
        <v>5527</v>
      </c>
      <c r="C1324" s="737" t="s">
        <v>566</v>
      </c>
      <c r="D1324" s="737" t="s">
        <v>3142</v>
      </c>
      <c r="E1324" s="737" t="s">
        <v>5469</v>
      </c>
      <c r="F1324" s="737" t="s">
        <v>5478</v>
      </c>
      <c r="G1324" s="737" t="s">
        <v>5479</v>
      </c>
      <c r="H1324" s="740">
        <v>52</v>
      </c>
      <c r="I1324" s="740">
        <v>1820</v>
      </c>
      <c r="J1324" s="737">
        <v>0.68318318318318316</v>
      </c>
      <c r="K1324" s="737">
        <v>35</v>
      </c>
      <c r="L1324" s="740">
        <v>72</v>
      </c>
      <c r="M1324" s="740">
        <v>2664</v>
      </c>
      <c r="N1324" s="737">
        <v>1</v>
      </c>
      <c r="O1324" s="737">
        <v>37</v>
      </c>
      <c r="P1324" s="740">
        <v>27</v>
      </c>
      <c r="Q1324" s="740">
        <v>999</v>
      </c>
      <c r="R1324" s="753">
        <v>0.375</v>
      </c>
      <c r="S1324" s="741">
        <v>37</v>
      </c>
    </row>
    <row r="1325" spans="1:19" ht="14.4" customHeight="1" x14ac:dyDescent="0.3">
      <c r="A1325" s="736" t="s">
        <v>5245</v>
      </c>
      <c r="B1325" s="737" t="s">
        <v>5527</v>
      </c>
      <c r="C1325" s="737" t="s">
        <v>566</v>
      </c>
      <c r="D1325" s="737" t="s">
        <v>3142</v>
      </c>
      <c r="E1325" s="737" t="s">
        <v>5469</v>
      </c>
      <c r="F1325" s="737" t="s">
        <v>5540</v>
      </c>
      <c r="G1325" s="737" t="s">
        <v>5541</v>
      </c>
      <c r="H1325" s="740">
        <v>10</v>
      </c>
      <c r="I1325" s="740">
        <v>1650</v>
      </c>
      <c r="J1325" s="737">
        <v>0.31073446327683618</v>
      </c>
      <c r="K1325" s="737">
        <v>165</v>
      </c>
      <c r="L1325" s="740">
        <v>30</v>
      </c>
      <c r="M1325" s="740">
        <v>5310</v>
      </c>
      <c r="N1325" s="737">
        <v>1</v>
      </c>
      <c r="O1325" s="737">
        <v>177</v>
      </c>
      <c r="P1325" s="740">
        <v>34</v>
      </c>
      <c r="Q1325" s="740">
        <v>6018</v>
      </c>
      <c r="R1325" s="753">
        <v>1.1333333333333333</v>
      </c>
      <c r="S1325" s="741">
        <v>177</v>
      </c>
    </row>
    <row r="1326" spans="1:19" ht="14.4" customHeight="1" x14ac:dyDescent="0.3">
      <c r="A1326" s="736" t="s">
        <v>5245</v>
      </c>
      <c r="B1326" s="737" t="s">
        <v>5527</v>
      </c>
      <c r="C1326" s="737" t="s">
        <v>566</v>
      </c>
      <c r="D1326" s="737" t="s">
        <v>3142</v>
      </c>
      <c r="E1326" s="737" t="s">
        <v>5469</v>
      </c>
      <c r="F1326" s="737" t="s">
        <v>5548</v>
      </c>
      <c r="G1326" s="737" t="s">
        <v>5549</v>
      </c>
      <c r="H1326" s="740">
        <v>1</v>
      </c>
      <c r="I1326" s="740">
        <v>6581</v>
      </c>
      <c r="J1326" s="737"/>
      <c r="K1326" s="737">
        <v>6581</v>
      </c>
      <c r="L1326" s="740"/>
      <c r="M1326" s="740"/>
      <c r="N1326" s="737"/>
      <c r="O1326" s="737"/>
      <c r="P1326" s="740"/>
      <c r="Q1326" s="740"/>
      <c r="R1326" s="753"/>
      <c r="S1326" s="741"/>
    </row>
    <row r="1327" spans="1:19" ht="14.4" customHeight="1" x14ac:dyDescent="0.3">
      <c r="A1327" s="736" t="s">
        <v>5245</v>
      </c>
      <c r="B1327" s="737" t="s">
        <v>5527</v>
      </c>
      <c r="C1327" s="737" t="s">
        <v>566</v>
      </c>
      <c r="D1327" s="737" t="s">
        <v>3142</v>
      </c>
      <c r="E1327" s="737" t="s">
        <v>5469</v>
      </c>
      <c r="F1327" s="737" t="s">
        <v>5486</v>
      </c>
      <c r="G1327" s="737" t="s">
        <v>5487</v>
      </c>
      <c r="H1327" s="740">
        <v>45</v>
      </c>
      <c r="I1327" s="740">
        <v>4770</v>
      </c>
      <c r="J1327" s="737">
        <v>0.90340909090909094</v>
      </c>
      <c r="K1327" s="737">
        <v>106</v>
      </c>
      <c r="L1327" s="740">
        <v>48</v>
      </c>
      <c r="M1327" s="740">
        <v>5280</v>
      </c>
      <c r="N1327" s="737">
        <v>1</v>
      </c>
      <c r="O1327" s="737">
        <v>110</v>
      </c>
      <c r="P1327" s="740">
        <v>64</v>
      </c>
      <c r="Q1327" s="740">
        <v>15552</v>
      </c>
      <c r="R1327" s="753">
        <v>2.9454545454545453</v>
      </c>
      <c r="S1327" s="741">
        <v>243</v>
      </c>
    </row>
    <row r="1328" spans="1:19" ht="14.4" customHeight="1" x14ac:dyDescent="0.3">
      <c r="A1328" s="736" t="s">
        <v>5245</v>
      </c>
      <c r="B1328" s="737" t="s">
        <v>5527</v>
      </c>
      <c r="C1328" s="737" t="s">
        <v>566</v>
      </c>
      <c r="D1328" s="737" t="s">
        <v>3142</v>
      </c>
      <c r="E1328" s="737" t="s">
        <v>5469</v>
      </c>
      <c r="F1328" s="737" t="s">
        <v>5488</v>
      </c>
      <c r="G1328" s="737" t="s">
        <v>5489</v>
      </c>
      <c r="H1328" s="740">
        <v>48</v>
      </c>
      <c r="I1328" s="740">
        <v>0</v>
      </c>
      <c r="J1328" s="737">
        <v>0</v>
      </c>
      <c r="K1328" s="737">
        <v>0</v>
      </c>
      <c r="L1328" s="740">
        <v>135</v>
      </c>
      <c r="M1328" s="740">
        <v>4500</v>
      </c>
      <c r="N1328" s="737">
        <v>1</v>
      </c>
      <c r="O1328" s="737">
        <v>33.333333333333336</v>
      </c>
      <c r="P1328" s="740">
        <v>201</v>
      </c>
      <c r="Q1328" s="740">
        <v>6699.99</v>
      </c>
      <c r="R1328" s="753">
        <v>1.4888866666666667</v>
      </c>
      <c r="S1328" s="741">
        <v>33.33328358208955</v>
      </c>
    </row>
    <row r="1329" spans="1:19" ht="14.4" customHeight="1" x14ac:dyDescent="0.3">
      <c r="A1329" s="736" t="s">
        <v>5245</v>
      </c>
      <c r="B1329" s="737" t="s">
        <v>5527</v>
      </c>
      <c r="C1329" s="737" t="s">
        <v>566</v>
      </c>
      <c r="D1329" s="737" t="s">
        <v>3142</v>
      </c>
      <c r="E1329" s="737" t="s">
        <v>5469</v>
      </c>
      <c r="F1329" s="737" t="s">
        <v>5554</v>
      </c>
      <c r="G1329" s="737" t="s">
        <v>5555</v>
      </c>
      <c r="H1329" s="740">
        <v>1</v>
      </c>
      <c r="I1329" s="740">
        <v>915</v>
      </c>
      <c r="J1329" s="737"/>
      <c r="K1329" s="737">
        <v>915</v>
      </c>
      <c r="L1329" s="740"/>
      <c r="M1329" s="740"/>
      <c r="N1329" s="737"/>
      <c r="O1329" s="737"/>
      <c r="P1329" s="740"/>
      <c r="Q1329" s="740"/>
      <c r="R1329" s="753"/>
      <c r="S1329" s="741"/>
    </row>
    <row r="1330" spans="1:19" ht="14.4" customHeight="1" x14ac:dyDescent="0.3">
      <c r="A1330" s="736" t="s">
        <v>5245</v>
      </c>
      <c r="B1330" s="737" t="s">
        <v>5527</v>
      </c>
      <c r="C1330" s="737" t="s">
        <v>566</v>
      </c>
      <c r="D1330" s="737" t="s">
        <v>3142</v>
      </c>
      <c r="E1330" s="737" t="s">
        <v>5469</v>
      </c>
      <c r="F1330" s="737" t="s">
        <v>5490</v>
      </c>
      <c r="G1330" s="737" t="s">
        <v>5491</v>
      </c>
      <c r="H1330" s="740">
        <v>10</v>
      </c>
      <c r="I1330" s="740">
        <v>360</v>
      </c>
      <c r="J1330" s="737">
        <v>0.32432432432432434</v>
      </c>
      <c r="K1330" s="737">
        <v>36</v>
      </c>
      <c r="L1330" s="740">
        <v>30</v>
      </c>
      <c r="M1330" s="740">
        <v>1110</v>
      </c>
      <c r="N1330" s="737">
        <v>1</v>
      </c>
      <c r="O1330" s="737">
        <v>37</v>
      </c>
      <c r="P1330" s="740">
        <v>40</v>
      </c>
      <c r="Q1330" s="740">
        <v>1480</v>
      </c>
      <c r="R1330" s="753">
        <v>1.3333333333333333</v>
      </c>
      <c r="S1330" s="741">
        <v>37</v>
      </c>
    </row>
    <row r="1331" spans="1:19" ht="14.4" customHeight="1" x14ac:dyDescent="0.3">
      <c r="A1331" s="736" t="s">
        <v>5245</v>
      </c>
      <c r="B1331" s="737" t="s">
        <v>5527</v>
      </c>
      <c r="C1331" s="737" t="s">
        <v>566</v>
      </c>
      <c r="D1331" s="737" t="s">
        <v>3142</v>
      </c>
      <c r="E1331" s="737" t="s">
        <v>5469</v>
      </c>
      <c r="F1331" s="737" t="s">
        <v>5494</v>
      </c>
      <c r="G1331" s="737" t="s">
        <v>5495</v>
      </c>
      <c r="H1331" s="740">
        <v>10</v>
      </c>
      <c r="I1331" s="740">
        <v>310</v>
      </c>
      <c r="J1331" s="737">
        <v>1.0763888888888888</v>
      </c>
      <c r="K1331" s="737">
        <v>31</v>
      </c>
      <c r="L1331" s="740">
        <v>9</v>
      </c>
      <c r="M1331" s="740">
        <v>288</v>
      </c>
      <c r="N1331" s="737">
        <v>1</v>
      </c>
      <c r="O1331" s="737">
        <v>32</v>
      </c>
      <c r="P1331" s="740">
        <v>19</v>
      </c>
      <c r="Q1331" s="740">
        <v>608</v>
      </c>
      <c r="R1331" s="753">
        <v>2.1111111111111112</v>
      </c>
      <c r="S1331" s="741">
        <v>32</v>
      </c>
    </row>
    <row r="1332" spans="1:19" ht="14.4" customHeight="1" x14ac:dyDescent="0.3">
      <c r="A1332" s="736" t="s">
        <v>5245</v>
      </c>
      <c r="B1332" s="737" t="s">
        <v>5527</v>
      </c>
      <c r="C1332" s="737" t="s">
        <v>566</v>
      </c>
      <c r="D1332" s="737" t="s">
        <v>3142</v>
      </c>
      <c r="E1332" s="737" t="s">
        <v>5469</v>
      </c>
      <c r="F1332" s="737" t="s">
        <v>5556</v>
      </c>
      <c r="G1332" s="737" t="s">
        <v>5557</v>
      </c>
      <c r="H1332" s="740">
        <v>140</v>
      </c>
      <c r="I1332" s="740">
        <v>46340</v>
      </c>
      <c r="J1332" s="737">
        <v>0.87855003222993211</v>
      </c>
      <c r="K1332" s="737">
        <v>331</v>
      </c>
      <c r="L1332" s="740">
        <v>149</v>
      </c>
      <c r="M1332" s="740">
        <v>52746</v>
      </c>
      <c r="N1332" s="737">
        <v>1</v>
      </c>
      <c r="O1332" s="737">
        <v>354</v>
      </c>
      <c r="P1332" s="740">
        <v>167</v>
      </c>
      <c r="Q1332" s="740">
        <v>59285</v>
      </c>
      <c r="R1332" s="753">
        <v>1.123971485989459</v>
      </c>
      <c r="S1332" s="741">
        <v>355</v>
      </c>
    </row>
    <row r="1333" spans="1:19" ht="14.4" customHeight="1" x14ac:dyDescent="0.3">
      <c r="A1333" s="736" t="s">
        <v>5245</v>
      </c>
      <c r="B1333" s="737" t="s">
        <v>5527</v>
      </c>
      <c r="C1333" s="737" t="s">
        <v>566</v>
      </c>
      <c r="D1333" s="737" t="s">
        <v>3142</v>
      </c>
      <c r="E1333" s="737" t="s">
        <v>5469</v>
      </c>
      <c r="F1333" s="737" t="s">
        <v>5498</v>
      </c>
      <c r="G1333" s="737" t="s">
        <v>5499</v>
      </c>
      <c r="H1333" s="740">
        <v>47</v>
      </c>
      <c r="I1333" s="740">
        <v>6063</v>
      </c>
      <c r="J1333" s="737">
        <v>1.2508768310295029</v>
      </c>
      <c r="K1333" s="737">
        <v>129</v>
      </c>
      <c r="L1333" s="740">
        <v>37</v>
      </c>
      <c r="M1333" s="740">
        <v>4847</v>
      </c>
      <c r="N1333" s="737">
        <v>1</v>
      </c>
      <c r="O1333" s="737">
        <v>131</v>
      </c>
      <c r="P1333" s="740">
        <v>38</v>
      </c>
      <c r="Q1333" s="740">
        <v>5016</v>
      </c>
      <c r="R1333" s="753">
        <v>1.0348669279966989</v>
      </c>
      <c r="S1333" s="741">
        <v>132</v>
      </c>
    </row>
    <row r="1334" spans="1:19" ht="14.4" customHeight="1" x14ac:dyDescent="0.3">
      <c r="A1334" s="736" t="s">
        <v>5245</v>
      </c>
      <c r="B1334" s="737" t="s">
        <v>5527</v>
      </c>
      <c r="C1334" s="737" t="s">
        <v>566</v>
      </c>
      <c r="D1334" s="737" t="s">
        <v>3142</v>
      </c>
      <c r="E1334" s="737" t="s">
        <v>5469</v>
      </c>
      <c r="F1334" s="737" t="s">
        <v>5503</v>
      </c>
      <c r="G1334" s="737" t="s">
        <v>5504</v>
      </c>
      <c r="H1334" s="740">
        <v>4</v>
      </c>
      <c r="I1334" s="740">
        <v>228</v>
      </c>
      <c r="J1334" s="737">
        <v>0.35130970724191063</v>
      </c>
      <c r="K1334" s="737">
        <v>57</v>
      </c>
      <c r="L1334" s="740">
        <v>11</v>
      </c>
      <c r="M1334" s="740">
        <v>649</v>
      </c>
      <c r="N1334" s="737">
        <v>1</v>
      </c>
      <c r="O1334" s="737">
        <v>59</v>
      </c>
      <c r="P1334" s="740">
        <v>4</v>
      </c>
      <c r="Q1334" s="740">
        <v>236</v>
      </c>
      <c r="R1334" s="753">
        <v>0.36363636363636365</v>
      </c>
      <c r="S1334" s="741">
        <v>59</v>
      </c>
    </row>
    <row r="1335" spans="1:19" ht="14.4" customHeight="1" x14ac:dyDescent="0.3">
      <c r="A1335" s="736" t="s">
        <v>5245</v>
      </c>
      <c r="B1335" s="737" t="s">
        <v>5527</v>
      </c>
      <c r="C1335" s="737" t="s">
        <v>566</v>
      </c>
      <c r="D1335" s="737" t="s">
        <v>3142</v>
      </c>
      <c r="E1335" s="737" t="s">
        <v>5469</v>
      </c>
      <c r="F1335" s="737" t="s">
        <v>5509</v>
      </c>
      <c r="G1335" s="737" t="s">
        <v>5510</v>
      </c>
      <c r="H1335" s="740"/>
      <c r="I1335" s="740"/>
      <c r="J1335" s="737"/>
      <c r="K1335" s="737"/>
      <c r="L1335" s="740">
        <v>2</v>
      </c>
      <c r="M1335" s="740">
        <v>244</v>
      </c>
      <c r="N1335" s="737">
        <v>1</v>
      </c>
      <c r="O1335" s="737">
        <v>122</v>
      </c>
      <c r="P1335" s="740">
        <v>1</v>
      </c>
      <c r="Q1335" s="740">
        <v>116</v>
      </c>
      <c r="R1335" s="753">
        <v>0.47540983606557374</v>
      </c>
      <c r="S1335" s="741">
        <v>116</v>
      </c>
    </row>
    <row r="1336" spans="1:19" ht="14.4" customHeight="1" x14ac:dyDescent="0.3">
      <c r="A1336" s="736" t="s">
        <v>5245</v>
      </c>
      <c r="B1336" s="737" t="s">
        <v>5527</v>
      </c>
      <c r="C1336" s="737" t="s">
        <v>566</v>
      </c>
      <c r="D1336" s="737" t="s">
        <v>3142</v>
      </c>
      <c r="E1336" s="737" t="s">
        <v>5469</v>
      </c>
      <c r="F1336" s="737" t="s">
        <v>5560</v>
      </c>
      <c r="G1336" s="737" t="s">
        <v>5561</v>
      </c>
      <c r="H1336" s="740">
        <v>1</v>
      </c>
      <c r="I1336" s="740">
        <v>1896</v>
      </c>
      <c r="J1336" s="737">
        <v>0.97530864197530864</v>
      </c>
      <c r="K1336" s="737">
        <v>1896</v>
      </c>
      <c r="L1336" s="740">
        <v>1</v>
      </c>
      <c r="M1336" s="740">
        <v>1944</v>
      </c>
      <c r="N1336" s="737">
        <v>1</v>
      </c>
      <c r="O1336" s="737">
        <v>1944</v>
      </c>
      <c r="P1336" s="740">
        <v>2</v>
      </c>
      <c r="Q1336" s="740">
        <v>3888</v>
      </c>
      <c r="R1336" s="753">
        <v>2</v>
      </c>
      <c r="S1336" s="741">
        <v>1944</v>
      </c>
    </row>
    <row r="1337" spans="1:19" ht="14.4" customHeight="1" x14ac:dyDescent="0.3">
      <c r="A1337" s="736" t="s">
        <v>5245</v>
      </c>
      <c r="B1337" s="737" t="s">
        <v>5527</v>
      </c>
      <c r="C1337" s="737" t="s">
        <v>566</v>
      </c>
      <c r="D1337" s="737" t="s">
        <v>3143</v>
      </c>
      <c r="E1337" s="737" t="s">
        <v>5247</v>
      </c>
      <c r="F1337" s="737" t="s">
        <v>5308</v>
      </c>
      <c r="G1337" s="737" t="s">
        <v>5309</v>
      </c>
      <c r="H1337" s="740">
        <v>0.7</v>
      </c>
      <c r="I1337" s="740">
        <v>82.11</v>
      </c>
      <c r="J1337" s="737"/>
      <c r="K1337" s="737">
        <v>117.30000000000001</v>
      </c>
      <c r="L1337" s="740"/>
      <c r="M1337" s="740"/>
      <c r="N1337" s="737"/>
      <c r="O1337" s="737"/>
      <c r="P1337" s="740"/>
      <c r="Q1337" s="740"/>
      <c r="R1337" s="753"/>
      <c r="S1337" s="741"/>
    </row>
    <row r="1338" spans="1:19" ht="14.4" customHeight="1" x14ac:dyDescent="0.3">
      <c r="A1338" s="736" t="s">
        <v>5245</v>
      </c>
      <c r="B1338" s="737" t="s">
        <v>5527</v>
      </c>
      <c r="C1338" s="737" t="s">
        <v>566</v>
      </c>
      <c r="D1338" s="737" t="s">
        <v>3143</v>
      </c>
      <c r="E1338" s="737" t="s">
        <v>5247</v>
      </c>
      <c r="F1338" s="737" t="s">
        <v>5319</v>
      </c>
      <c r="G1338" s="737" t="s">
        <v>5320</v>
      </c>
      <c r="H1338" s="740">
        <v>0.15</v>
      </c>
      <c r="I1338" s="740">
        <v>99.18</v>
      </c>
      <c r="J1338" s="737"/>
      <c r="K1338" s="737">
        <v>661.2</v>
      </c>
      <c r="L1338" s="740"/>
      <c r="M1338" s="740"/>
      <c r="N1338" s="737"/>
      <c r="O1338" s="737"/>
      <c r="P1338" s="740"/>
      <c r="Q1338" s="740"/>
      <c r="R1338" s="753"/>
      <c r="S1338" s="741"/>
    </row>
    <row r="1339" spans="1:19" ht="14.4" customHeight="1" x14ac:dyDescent="0.3">
      <c r="A1339" s="736" t="s">
        <v>5245</v>
      </c>
      <c r="B1339" s="737" t="s">
        <v>5527</v>
      </c>
      <c r="C1339" s="737" t="s">
        <v>566</v>
      </c>
      <c r="D1339" s="737" t="s">
        <v>3143</v>
      </c>
      <c r="E1339" s="737" t="s">
        <v>5247</v>
      </c>
      <c r="F1339" s="737" t="s">
        <v>5321</v>
      </c>
      <c r="G1339" s="737" t="s">
        <v>5320</v>
      </c>
      <c r="H1339" s="740">
        <v>1.5699999999999998</v>
      </c>
      <c r="I1339" s="740">
        <v>346.01</v>
      </c>
      <c r="J1339" s="737"/>
      <c r="K1339" s="737">
        <v>220.38853503184714</v>
      </c>
      <c r="L1339" s="740"/>
      <c r="M1339" s="740"/>
      <c r="N1339" s="737"/>
      <c r="O1339" s="737"/>
      <c r="P1339" s="740"/>
      <c r="Q1339" s="740"/>
      <c r="R1339" s="753"/>
      <c r="S1339" s="741"/>
    </row>
    <row r="1340" spans="1:19" ht="14.4" customHeight="1" x14ac:dyDescent="0.3">
      <c r="A1340" s="736" t="s">
        <v>5245</v>
      </c>
      <c r="B1340" s="737" t="s">
        <v>5527</v>
      </c>
      <c r="C1340" s="737" t="s">
        <v>566</v>
      </c>
      <c r="D1340" s="737" t="s">
        <v>3143</v>
      </c>
      <c r="E1340" s="737" t="s">
        <v>5247</v>
      </c>
      <c r="F1340" s="737" t="s">
        <v>5396</v>
      </c>
      <c r="G1340" s="737" t="s">
        <v>5397</v>
      </c>
      <c r="H1340" s="740">
        <v>0.69</v>
      </c>
      <c r="I1340" s="740">
        <v>521.64</v>
      </c>
      <c r="J1340" s="737"/>
      <c r="K1340" s="737">
        <v>756</v>
      </c>
      <c r="L1340" s="740"/>
      <c r="M1340" s="740"/>
      <c r="N1340" s="737"/>
      <c r="O1340" s="737"/>
      <c r="P1340" s="740"/>
      <c r="Q1340" s="740"/>
      <c r="R1340" s="753"/>
      <c r="S1340" s="741"/>
    </row>
    <row r="1341" spans="1:19" ht="14.4" customHeight="1" x14ac:dyDescent="0.3">
      <c r="A1341" s="736" t="s">
        <v>5245</v>
      </c>
      <c r="B1341" s="737" t="s">
        <v>5527</v>
      </c>
      <c r="C1341" s="737" t="s">
        <v>566</v>
      </c>
      <c r="D1341" s="737" t="s">
        <v>3143</v>
      </c>
      <c r="E1341" s="737" t="s">
        <v>5469</v>
      </c>
      <c r="F1341" s="737" t="s">
        <v>5478</v>
      </c>
      <c r="G1341" s="737" t="s">
        <v>5479</v>
      </c>
      <c r="H1341" s="740">
        <v>23</v>
      </c>
      <c r="I1341" s="740">
        <v>805</v>
      </c>
      <c r="J1341" s="737">
        <v>5.4391891891891895</v>
      </c>
      <c r="K1341" s="737">
        <v>35</v>
      </c>
      <c r="L1341" s="740">
        <v>4</v>
      </c>
      <c r="M1341" s="740">
        <v>148</v>
      </c>
      <c r="N1341" s="737">
        <v>1</v>
      </c>
      <c r="O1341" s="737">
        <v>37</v>
      </c>
      <c r="P1341" s="740"/>
      <c r="Q1341" s="740"/>
      <c r="R1341" s="753"/>
      <c r="S1341" s="741"/>
    </row>
    <row r="1342" spans="1:19" ht="14.4" customHeight="1" x14ac:dyDescent="0.3">
      <c r="A1342" s="736" t="s">
        <v>5245</v>
      </c>
      <c r="B1342" s="737" t="s">
        <v>5527</v>
      </c>
      <c r="C1342" s="737" t="s">
        <v>566</v>
      </c>
      <c r="D1342" s="737" t="s">
        <v>3143</v>
      </c>
      <c r="E1342" s="737" t="s">
        <v>5469</v>
      </c>
      <c r="F1342" s="737" t="s">
        <v>5540</v>
      </c>
      <c r="G1342" s="737" t="s">
        <v>5541</v>
      </c>
      <c r="H1342" s="740">
        <v>37</v>
      </c>
      <c r="I1342" s="740">
        <v>6105</v>
      </c>
      <c r="J1342" s="737">
        <v>0.27815746309458722</v>
      </c>
      <c r="K1342" s="737">
        <v>165</v>
      </c>
      <c r="L1342" s="740">
        <v>124</v>
      </c>
      <c r="M1342" s="740">
        <v>21948</v>
      </c>
      <c r="N1342" s="737">
        <v>1</v>
      </c>
      <c r="O1342" s="737">
        <v>177</v>
      </c>
      <c r="P1342" s="740">
        <v>3</v>
      </c>
      <c r="Q1342" s="740">
        <v>531</v>
      </c>
      <c r="R1342" s="753">
        <v>2.4193548387096774E-2</v>
      </c>
      <c r="S1342" s="741">
        <v>177</v>
      </c>
    </row>
    <row r="1343" spans="1:19" ht="14.4" customHeight="1" x14ac:dyDescent="0.3">
      <c r="A1343" s="736" t="s">
        <v>5245</v>
      </c>
      <c r="B1343" s="737" t="s">
        <v>5527</v>
      </c>
      <c r="C1343" s="737" t="s">
        <v>566</v>
      </c>
      <c r="D1343" s="737" t="s">
        <v>3143</v>
      </c>
      <c r="E1343" s="737" t="s">
        <v>5469</v>
      </c>
      <c r="F1343" s="737" t="s">
        <v>5544</v>
      </c>
      <c r="G1343" s="737" t="s">
        <v>5545</v>
      </c>
      <c r="H1343" s="740">
        <v>26</v>
      </c>
      <c r="I1343" s="740">
        <v>16094</v>
      </c>
      <c r="J1343" s="737">
        <v>0.63763866877971476</v>
      </c>
      <c r="K1343" s="737">
        <v>619</v>
      </c>
      <c r="L1343" s="740">
        <v>40</v>
      </c>
      <c r="M1343" s="740">
        <v>25240</v>
      </c>
      <c r="N1343" s="737">
        <v>1</v>
      </c>
      <c r="O1343" s="737">
        <v>631</v>
      </c>
      <c r="P1343" s="740">
        <v>2</v>
      </c>
      <c r="Q1343" s="740">
        <v>1262</v>
      </c>
      <c r="R1343" s="753">
        <v>0.05</v>
      </c>
      <c r="S1343" s="741">
        <v>631</v>
      </c>
    </row>
    <row r="1344" spans="1:19" ht="14.4" customHeight="1" x14ac:dyDescent="0.3">
      <c r="A1344" s="736" t="s">
        <v>5245</v>
      </c>
      <c r="B1344" s="737" t="s">
        <v>5527</v>
      </c>
      <c r="C1344" s="737" t="s">
        <v>566</v>
      </c>
      <c r="D1344" s="737" t="s">
        <v>3143</v>
      </c>
      <c r="E1344" s="737" t="s">
        <v>5469</v>
      </c>
      <c r="F1344" s="737" t="s">
        <v>5546</v>
      </c>
      <c r="G1344" s="737" t="s">
        <v>5547</v>
      </c>
      <c r="H1344" s="740">
        <v>4</v>
      </c>
      <c r="I1344" s="740">
        <v>24216</v>
      </c>
      <c r="J1344" s="737"/>
      <c r="K1344" s="737">
        <v>6054</v>
      </c>
      <c r="L1344" s="740"/>
      <c r="M1344" s="740"/>
      <c r="N1344" s="737"/>
      <c r="O1344" s="737"/>
      <c r="P1344" s="740"/>
      <c r="Q1344" s="740"/>
      <c r="R1344" s="753"/>
      <c r="S1344" s="741"/>
    </row>
    <row r="1345" spans="1:19" ht="14.4" customHeight="1" x14ac:dyDescent="0.3">
      <c r="A1345" s="736" t="s">
        <v>5245</v>
      </c>
      <c r="B1345" s="737" t="s">
        <v>5527</v>
      </c>
      <c r="C1345" s="737" t="s">
        <v>566</v>
      </c>
      <c r="D1345" s="737" t="s">
        <v>3143</v>
      </c>
      <c r="E1345" s="737" t="s">
        <v>5469</v>
      </c>
      <c r="F1345" s="737" t="s">
        <v>5548</v>
      </c>
      <c r="G1345" s="737" t="s">
        <v>5549</v>
      </c>
      <c r="H1345" s="740">
        <v>10</v>
      </c>
      <c r="I1345" s="740">
        <v>65810</v>
      </c>
      <c r="J1345" s="737">
        <v>3.2854076181918028</v>
      </c>
      <c r="K1345" s="737">
        <v>6581</v>
      </c>
      <c r="L1345" s="740">
        <v>3</v>
      </c>
      <c r="M1345" s="740">
        <v>20031</v>
      </c>
      <c r="N1345" s="737">
        <v>1</v>
      </c>
      <c r="O1345" s="737">
        <v>6677</v>
      </c>
      <c r="P1345" s="740"/>
      <c r="Q1345" s="740"/>
      <c r="R1345" s="753"/>
      <c r="S1345" s="741"/>
    </row>
    <row r="1346" spans="1:19" ht="14.4" customHeight="1" x14ac:dyDescent="0.3">
      <c r="A1346" s="736" t="s">
        <v>5245</v>
      </c>
      <c r="B1346" s="737" t="s">
        <v>5527</v>
      </c>
      <c r="C1346" s="737" t="s">
        <v>566</v>
      </c>
      <c r="D1346" s="737" t="s">
        <v>3143</v>
      </c>
      <c r="E1346" s="737" t="s">
        <v>5469</v>
      </c>
      <c r="F1346" s="737" t="s">
        <v>5486</v>
      </c>
      <c r="G1346" s="737" t="s">
        <v>5487</v>
      </c>
      <c r="H1346" s="740">
        <v>5</v>
      </c>
      <c r="I1346" s="740">
        <v>530</v>
      </c>
      <c r="J1346" s="737"/>
      <c r="K1346" s="737">
        <v>106</v>
      </c>
      <c r="L1346" s="740"/>
      <c r="M1346" s="740"/>
      <c r="N1346" s="737"/>
      <c r="O1346" s="737"/>
      <c r="P1346" s="740"/>
      <c r="Q1346" s="740"/>
      <c r="R1346" s="753"/>
      <c r="S1346" s="741"/>
    </row>
    <row r="1347" spans="1:19" ht="14.4" customHeight="1" x14ac:dyDescent="0.3">
      <c r="A1347" s="736" t="s">
        <v>5245</v>
      </c>
      <c r="B1347" s="737" t="s">
        <v>5527</v>
      </c>
      <c r="C1347" s="737" t="s">
        <v>566</v>
      </c>
      <c r="D1347" s="737" t="s">
        <v>3143</v>
      </c>
      <c r="E1347" s="737" t="s">
        <v>5469</v>
      </c>
      <c r="F1347" s="737" t="s">
        <v>5488</v>
      </c>
      <c r="G1347" s="737" t="s">
        <v>5489</v>
      </c>
      <c r="H1347" s="740"/>
      <c r="I1347" s="740"/>
      <c r="J1347" s="737"/>
      <c r="K1347" s="737"/>
      <c r="L1347" s="740">
        <v>88</v>
      </c>
      <c r="M1347" s="740">
        <v>2933.33</v>
      </c>
      <c r="N1347" s="737">
        <v>1</v>
      </c>
      <c r="O1347" s="737">
        <v>33.333295454545457</v>
      </c>
      <c r="P1347" s="740">
        <v>3</v>
      </c>
      <c r="Q1347" s="740">
        <v>100</v>
      </c>
      <c r="R1347" s="753">
        <v>3.4090947830622532E-2</v>
      </c>
      <c r="S1347" s="741">
        <v>33.333333333333336</v>
      </c>
    </row>
    <row r="1348" spans="1:19" ht="14.4" customHeight="1" x14ac:dyDescent="0.3">
      <c r="A1348" s="736" t="s">
        <v>5245</v>
      </c>
      <c r="B1348" s="737" t="s">
        <v>5527</v>
      </c>
      <c r="C1348" s="737" t="s">
        <v>566</v>
      </c>
      <c r="D1348" s="737" t="s">
        <v>3143</v>
      </c>
      <c r="E1348" s="737" t="s">
        <v>5469</v>
      </c>
      <c r="F1348" s="737" t="s">
        <v>5554</v>
      </c>
      <c r="G1348" s="737" t="s">
        <v>5555</v>
      </c>
      <c r="H1348" s="740">
        <v>26</v>
      </c>
      <c r="I1348" s="740">
        <v>23790</v>
      </c>
      <c r="J1348" s="737">
        <v>2.8180525941719972</v>
      </c>
      <c r="K1348" s="737">
        <v>915</v>
      </c>
      <c r="L1348" s="740">
        <v>9</v>
      </c>
      <c r="M1348" s="740">
        <v>8442</v>
      </c>
      <c r="N1348" s="737">
        <v>1</v>
      </c>
      <c r="O1348" s="737">
        <v>938</v>
      </c>
      <c r="P1348" s="740"/>
      <c r="Q1348" s="740"/>
      <c r="R1348" s="753"/>
      <c r="S1348" s="741"/>
    </row>
    <row r="1349" spans="1:19" ht="14.4" customHeight="1" x14ac:dyDescent="0.3">
      <c r="A1349" s="736" t="s">
        <v>5245</v>
      </c>
      <c r="B1349" s="737" t="s">
        <v>5527</v>
      </c>
      <c r="C1349" s="737" t="s">
        <v>566</v>
      </c>
      <c r="D1349" s="737" t="s">
        <v>3143</v>
      </c>
      <c r="E1349" s="737" t="s">
        <v>5469</v>
      </c>
      <c r="F1349" s="737" t="s">
        <v>5556</v>
      </c>
      <c r="G1349" s="737" t="s">
        <v>5557</v>
      </c>
      <c r="H1349" s="740">
        <v>6</v>
      </c>
      <c r="I1349" s="740">
        <v>1986</v>
      </c>
      <c r="J1349" s="737">
        <v>0.70127118644067798</v>
      </c>
      <c r="K1349" s="737">
        <v>331</v>
      </c>
      <c r="L1349" s="740">
        <v>8</v>
      </c>
      <c r="M1349" s="740">
        <v>2832</v>
      </c>
      <c r="N1349" s="737">
        <v>1</v>
      </c>
      <c r="O1349" s="737">
        <v>354</v>
      </c>
      <c r="P1349" s="740"/>
      <c r="Q1349" s="740"/>
      <c r="R1349" s="753"/>
      <c r="S1349" s="741"/>
    </row>
    <row r="1350" spans="1:19" ht="14.4" customHeight="1" x14ac:dyDescent="0.3">
      <c r="A1350" s="736" t="s">
        <v>5245</v>
      </c>
      <c r="B1350" s="737" t="s">
        <v>5527</v>
      </c>
      <c r="C1350" s="737" t="s">
        <v>566</v>
      </c>
      <c r="D1350" s="737" t="s">
        <v>3143</v>
      </c>
      <c r="E1350" s="737" t="s">
        <v>5469</v>
      </c>
      <c r="F1350" s="737" t="s">
        <v>5498</v>
      </c>
      <c r="G1350" s="737" t="s">
        <v>5499</v>
      </c>
      <c r="H1350" s="740">
        <v>5</v>
      </c>
      <c r="I1350" s="740">
        <v>645</v>
      </c>
      <c r="J1350" s="737"/>
      <c r="K1350" s="737">
        <v>129</v>
      </c>
      <c r="L1350" s="740"/>
      <c r="M1350" s="740"/>
      <c r="N1350" s="737"/>
      <c r="O1350" s="737"/>
      <c r="P1350" s="740"/>
      <c r="Q1350" s="740"/>
      <c r="R1350" s="753"/>
      <c r="S1350" s="741"/>
    </row>
    <row r="1351" spans="1:19" ht="14.4" customHeight="1" x14ac:dyDescent="0.3">
      <c r="A1351" s="736" t="s">
        <v>5245</v>
      </c>
      <c r="B1351" s="737" t="s">
        <v>5527</v>
      </c>
      <c r="C1351" s="737" t="s">
        <v>566</v>
      </c>
      <c r="D1351" s="737" t="s">
        <v>3143</v>
      </c>
      <c r="E1351" s="737" t="s">
        <v>5469</v>
      </c>
      <c r="F1351" s="737" t="s">
        <v>5503</v>
      </c>
      <c r="G1351" s="737" t="s">
        <v>5504</v>
      </c>
      <c r="H1351" s="740">
        <v>7</v>
      </c>
      <c r="I1351" s="740">
        <v>399</v>
      </c>
      <c r="J1351" s="737"/>
      <c r="K1351" s="737">
        <v>57</v>
      </c>
      <c r="L1351" s="740"/>
      <c r="M1351" s="740"/>
      <c r="N1351" s="737"/>
      <c r="O1351" s="737"/>
      <c r="P1351" s="740"/>
      <c r="Q1351" s="740"/>
      <c r="R1351" s="753"/>
      <c r="S1351" s="741"/>
    </row>
    <row r="1352" spans="1:19" ht="14.4" customHeight="1" x14ac:dyDescent="0.3">
      <c r="A1352" s="736" t="s">
        <v>5245</v>
      </c>
      <c r="B1352" s="737" t="s">
        <v>5527</v>
      </c>
      <c r="C1352" s="737" t="s">
        <v>566</v>
      </c>
      <c r="D1352" s="737" t="s">
        <v>3143</v>
      </c>
      <c r="E1352" s="737" t="s">
        <v>5469</v>
      </c>
      <c r="F1352" s="737" t="s">
        <v>5560</v>
      </c>
      <c r="G1352" s="737" t="s">
        <v>5561</v>
      </c>
      <c r="H1352" s="740">
        <v>6</v>
      </c>
      <c r="I1352" s="740">
        <v>11376</v>
      </c>
      <c r="J1352" s="737">
        <v>5.8518518518518521</v>
      </c>
      <c r="K1352" s="737">
        <v>1896</v>
      </c>
      <c r="L1352" s="740">
        <v>1</v>
      </c>
      <c r="M1352" s="740">
        <v>1944</v>
      </c>
      <c r="N1352" s="737">
        <v>1</v>
      </c>
      <c r="O1352" s="737">
        <v>1944</v>
      </c>
      <c r="P1352" s="740"/>
      <c r="Q1352" s="740"/>
      <c r="R1352" s="753"/>
      <c r="S1352" s="741"/>
    </row>
    <row r="1353" spans="1:19" ht="14.4" customHeight="1" x14ac:dyDescent="0.3">
      <c r="A1353" s="736" t="s">
        <v>5245</v>
      </c>
      <c r="B1353" s="737" t="s">
        <v>5527</v>
      </c>
      <c r="C1353" s="737" t="s">
        <v>566</v>
      </c>
      <c r="D1353" s="737" t="s">
        <v>3143</v>
      </c>
      <c r="E1353" s="737" t="s">
        <v>5469</v>
      </c>
      <c r="F1353" s="737" t="s">
        <v>5564</v>
      </c>
      <c r="G1353" s="737" t="s">
        <v>5565</v>
      </c>
      <c r="H1353" s="740">
        <v>1</v>
      </c>
      <c r="I1353" s="740">
        <v>288</v>
      </c>
      <c r="J1353" s="737">
        <v>0.96</v>
      </c>
      <c r="K1353" s="737">
        <v>288</v>
      </c>
      <c r="L1353" s="740">
        <v>1</v>
      </c>
      <c r="M1353" s="740">
        <v>300</v>
      </c>
      <c r="N1353" s="737">
        <v>1</v>
      </c>
      <c r="O1353" s="737">
        <v>300</v>
      </c>
      <c r="P1353" s="740"/>
      <c r="Q1353" s="740"/>
      <c r="R1353" s="753"/>
      <c r="S1353" s="741"/>
    </row>
    <row r="1354" spans="1:19" ht="14.4" customHeight="1" x14ac:dyDescent="0.3">
      <c r="A1354" s="736" t="s">
        <v>5245</v>
      </c>
      <c r="B1354" s="737" t="s">
        <v>5527</v>
      </c>
      <c r="C1354" s="737" t="s">
        <v>566</v>
      </c>
      <c r="D1354" s="737" t="s">
        <v>3143</v>
      </c>
      <c r="E1354" s="737" t="s">
        <v>5469</v>
      </c>
      <c r="F1354" s="737" t="s">
        <v>5566</v>
      </c>
      <c r="G1354" s="737" t="s">
        <v>5567</v>
      </c>
      <c r="H1354" s="740"/>
      <c r="I1354" s="740"/>
      <c r="J1354" s="737"/>
      <c r="K1354" s="737"/>
      <c r="L1354" s="740">
        <v>1</v>
      </c>
      <c r="M1354" s="740">
        <v>160</v>
      </c>
      <c r="N1354" s="737">
        <v>1</v>
      </c>
      <c r="O1354" s="737">
        <v>160</v>
      </c>
      <c r="P1354" s="740"/>
      <c r="Q1354" s="740"/>
      <c r="R1354" s="753"/>
      <c r="S1354" s="741"/>
    </row>
    <row r="1355" spans="1:19" ht="14.4" customHeight="1" x14ac:dyDescent="0.3">
      <c r="A1355" s="736" t="s">
        <v>5245</v>
      </c>
      <c r="B1355" s="737" t="s">
        <v>5527</v>
      </c>
      <c r="C1355" s="737" t="s">
        <v>566</v>
      </c>
      <c r="D1355" s="737" t="s">
        <v>3152</v>
      </c>
      <c r="E1355" s="737" t="s">
        <v>5247</v>
      </c>
      <c r="F1355" s="737" t="s">
        <v>5259</v>
      </c>
      <c r="G1355" s="737" t="s">
        <v>5260</v>
      </c>
      <c r="H1355" s="740">
        <v>1</v>
      </c>
      <c r="I1355" s="740">
        <v>7979.54</v>
      </c>
      <c r="J1355" s="737"/>
      <c r="K1355" s="737">
        <v>7979.54</v>
      </c>
      <c r="L1355" s="740"/>
      <c r="M1355" s="740"/>
      <c r="N1355" s="737"/>
      <c r="O1355" s="737"/>
      <c r="P1355" s="740"/>
      <c r="Q1355" s="740"/>
      <c r="R1355" s="753"/>
      <c r="S1355" s="741"/>
    </row>
    <row r="1356" spans="1:19" ht="14.4" customHeight="1" x14ac:dyDescent="0.3">
      <c r="A1356" s="736" t="s">
        <v>5245</v>
      </c>
      <c r="B1356" s="737" t="s">
        <v>5527</v>
      </c>
      <c r="C1356" s="737" t="s">
        <v>566</v>
      </c>
      <c r="D1356" s="737" t="s">
        <v>3152</v>
      </c>
      <c r="E1356" s="737" t="s">
        <v>5469</v>
      </c>
      <c r="F1356" s="737" t="s">
        <v>5478</v>
      </c>
      <c r="G1356" s="737" t="s">
        <v>5479</v>
      </c>
      <c r="H1356" s="740">
        <v>4</v>
      </c>
      <c r="I1356" s="740">
        <v>140</v>
      </c>
      <c r="J1356" s="737"/>
      <c r="K1356" s="737">
        <v>35</v>
      </c>
      <c r="L1356" s="740"/>
      <c r="M1356" s="740"/>
      <c r="N1356" s="737"/>
      <c r="O1356" s="737"/>
      <c r="P1356" s="740"/>
      <c r="Q1356" s="740"/>
      <c r="R1356" s="753"/>
      <c r="S1356" s="741"/>
    </row>
    <row r="1357" spans="1:19" ht="14.4" customHeight="1" x14ac:dyDescent="0.3">
      <c r="A1357" s="736" t="s">
        <v>5245</v>
      </c>
      <c r="B1357" s="737" t="s">
        <v>5527</v>
      </c>
      <c r="C1357" s="737" t="s">
        <v>566</v>
      </c>
      <c r="D1357" s="737" t="s">
        <v>3152</v>
      </c>
      <c r="E1357" s="737" t="s">
        <v>5469</v>
      </c>
      <c r="F1357" s="737" t="s">
        <v>5540</v>
      </c>
      <c r="G1357" s="737" t="s">
        <v>5541</v>
      </c>
      <c r="H1357" s="740">
        <v>3</v>
      </c>
      <c r="I1357" s="740">
        <v>495</v>
      </c>
      <c r="J1357" s="737">
        <v>2.7966101694915255</v>
      </c>
      <c r="K1357" s="737">
        <v>165</v>
      </c>
      <c r="L1357" s="740">
        <v>1</v>
      </c>
      <c r="M1357" s="740">
        <v>177</v>
      </c>
      <c r="N1357" s="737">
        <v>1</v>
      </c>
      <c r="O1357" s="737">
        <v>177</v>
      </c>
      <c r="P1357" s="740"/>
      <c r="Q1357" s="740"/>
      <c r="R1357" s="753"/>
      <c r="S1357" s="741"/>
    </row>
    <row r="1358" spans="1:19" ht="14.4" customHeight="1" x14ac:dyDescent="0.3">
      <c r="A1358" s="736" t="s">
        <v>5245</v>
      </c>
      <c r="B1358" s="737" t="s">
        <v>5527</v>
      </c>
      <c r="C1358" s="737" t="s">
        <v>566</v>
      </c>
      <c r="D1358" s="737" t="s">
        <v>3152</v>
      </c>
      <c r="E1358" s="737" t="s">
        <v>5469</v>
      </c>
      <c r="F1358" s="737" t="s">
        <v>5494</v>
      </c>
      <c r="G1358" s="737" t="s">
        <v>5495</v>
      </c>
      <c r="H1358" s="740">
        <v>1</v>
      </c>
      <c r="I1358" s="740">
        <v>31</v>
      </c>
      <c r="J1358" s="737"/>
      <c r="K1358" s="737">
        <v>31</v>
      </c>
      <c r="L1358" s="740"/>
      <c r="M1358" s="740"/>
      <c r="N1358" s="737"/>
      <c r="O1358" s="737"/>
      <c r="P1358" s="740"/>
      <c r="Q1358" s="740"/>
      <c r="R1358" s="753"/>
      <c r="S1358" s="741"/>
    </row>
    <row r="1359" spans="1:19" ht="14.4" customHeight="1" x14ac:dyDescent="0.3">
      <c r="A1359" s="736" t="s">
        <v>5245</v>
      </c>
      <c r="B1359" s="737" t="s">
        <v>5527</v>
      </c>
      <c r="C1359" s="737" t="s">
        <v>566</v>
      </c>
      <c r="D1359" s="737" t="s">
        <v>3152</v>
      </c>
      <c r="E1359" s="737" t="s">
        <v>5469</v>
      </c>
      <c r="F1359" s="737" t="s">
        <v>5556</v>
      </c>
      <c r="G1359" s="737" t="s">
        <v>5557</v>
      </c>
      <c r="H1359" s="740">
        <v>1</v>
      </c>
      <c r="I1359" s="740">
        <v>331</v>
      </c>
      <c r="J1359" s="737"/>
      <c r="K1359" s="737">
        <v>331</v>
      </c>
      <c r="L1359" s="740"/>
      <c r="M1359" s="740"/>
      <c r="N1359" s="737"/>
      <c r="O1359" s="737"/>
      <c r="P1359" s="740"/>
      <c r="Q1359" s="740"/>
      <c r="R1359" s="753"/>
      <c r="S1359" s="741"/>
    </row>
    <row r="1360" spans="1:19" ht="14.4" customHeight="1" x14ac:dyDescent="0.3">
      <c r="A1360" s="736" t="s">
        <v>5245</v>
      </c>
      <c r="B1360" s="737" t="s">
        <v>5527</v>
      </c>
      <c r="C1360" s="737" t="s">
        <v>566</v>
      </c>
      <c r="D1360" s="737" t="s">
        <v>3153</v>
      </c>
      <c r="E1360" s="737" t="s">
        <v>5247</v>
      </c>
      <c r="F1360" s="737" t="s">
        <v>5248</v>
      </c>
      <c r="G1360" s="737" t="s">
        <v>5249</v>
      </c>
      <c r="H1360" s="740">
        <v>10.3</v>
      </c>
      <c r="I1360" s="740">
        <v>557.23</v>
      </c>
      <c r="J1360" s="737">
        <v>1.1195652173913042</v>
      </c>
      <c r="K1360" s="737">
        <v>54.1</v>
      </c>
      <c r="L1360" s="740">
        <v>9.1999999999999993</v>
      </c>
      <c r="M1360" s="740">
        <v>497.72</v>
      </c>
      <c r="N1360" s="737">
        <v>1</v>
      </c>
      <c r="O1360" s="737">
        <v>54.100000000000009</v>
      </c>
      <c r="P1360" s="740">
        <v>17.8</v>
      </c>
      <c r="Q1360" s="740">
        <v>962.9799999999999</v>
      </c>
      <c r="R1360" s="753">
        <v>1.9347826086956519</v>
      </c>
      <c r="S1360" s="741">
        <v>54.099999999999994</v>
      </c>
    </row>
    <row r="1361" spans="1:19" ht="14.4" customHeight="1" x14ac:dyDescent="0.3">
      <c r="A1361" s="736" t="s">
        <v>5245</v>
      </c>
      <c r="B1361" s="737" t="s">
        <v>5527</v>
      </c>
      <c r="C1361" s="737" t="s">
        <v>566</v>
      </c>
      <c r="D1361" s="737" t="s">
        <v>3153</v>
      </c>
      <c r="E1361" s="737" t="s">
        <v>5247</v>
      </c>
      <c r="F1361" s="737" t="s">
        <v>5250</v>
      </c>
      <c r="G1361" s="737" t="s">
        <v>5251</v>
      </c>
      <c r="H1361" s="740">
        <v>0.2</v>
      </c>
      <c r="I1361" s="740">
        <v>21.65</v>
      </c>
      <c r="J1361" s="737"/>
      <c r="K1361" s="737">
        <v>108.24999999999999</v>
      </c>
      <c r="L1361" s="740"/>
      <c r="M1361" s="740"/>
      <c r="N1361" s="737"/>
      <c r="O1361" s="737"/>
      <c r="P1361" s="740"/>
      <c r="Q1361" s="740"/>
      <c r="R1361" s="753"/>
      <c r="S1361" s="741"/>
    </row>
    <row r="1362" spans="1:19" ht="14.4" customHeight="1" x14ac:dyDescent="0.3">
      <c r="A1362" s="736" t="s">
        <v>5245</v>
      </c>
      <c r="B1362" s="737" t="s">
        <v>5527</v>
      </c>
      <c r="C1362" s="737" t="s">
        <v>566</v>
      </c>
      <c r="D1362" s="737" t="s">
        <v>3153</v>
      </c>
      <c r="E1362" s="737" t="s">
        <v>5247</v>
      </c>
      <c r="F1362" s="737" t="s">
        <v>5257</v>
      </c>
      <c r="G1362" s="737" t="s">
        <v>5258</v>
      </c>
      <c r="H1362" s="740">
        <v>8.9</v>
      </c>
      <c r="I1362" s="740">
        <v>1679.44</v>
      </c>
      <c r="J1362" s="737">
        <v>2.1707446327245465</v>
      </c>
      <c r="K1362" s="737">
        <v>188.70112359550561</v>
      </c>
      <c r="L1362" s="740">
        <v>4.0999999999999996</v>
      </c>
      <c r="M1362" s="740">
        <v>773.67000000000007</v>
      </c>
      <c r="N1362" s="737">
        <v>1</v>
      </c>
      <c r="O1362" s="737">
        <v>188.70000000000005</v>
      </c>
      <c r="P1362" s="740">
        <v>10.200000000000001</v>
      </c>
      <c r="Q1362" s="740">
        <v>2095.08</v>
      </c>
      <c r="R1362" s="753">
        <v>2.7079762689518785</v>
      </c>
      <c r="S1362" s="741">
        <v>205.39999999999998</v>
      </c>
    </row>
    <row r="1363" spans="1:19" ht="14.4" customHeight="1" x14ac:dyDescent="0.3">
      <c r="A1363" s="736" t="s">
        <v>5245</v>
      </c>
      <c r="B1363" s="737" t="s">
        <v>5527</v>
      </c>
      <c r="C1363" s="737" t="s">
        <v>566</v>
      </c>
      <c r="D1363" s="737" t="s">
        <v>3153</v>
      </c>
      <c r="E1363" s="737" t="s">
        <v>5247</v>
      </c>
      <c r="F1363" s="737" t="s">
        <v>5263</v>
      </c>
      <c r="G1363" s="737" t="s">
        <v>1315</v>
      </c>
      <c r="H1363" s="740"/>
      <c r="I1363" s="740"/>
      <c r="J1363" s="737"/>
      <c r="K1363" s="737"/>
      <c r="L1363" s="740"/>
      <c r="M1363" s="740"/>
      <c r="N1363" s="737"/>
      <c r="O1363" s="737"/>
      <c r="P1363" s="740">
        <v>3.37</v>
      </c>
      <c r="Q1363" s="740">
        <v>1232.74</v>
      </c>
      <c r="R1363" s="753"/>
      <c r="S1363" s="741">
        <v>365.79821958456972</v>
      </c>
    </row>
    <row r="1364" spans="1:19" ht="14.4" customHeight="1" x14ac:dyDescent="0.3">
      <c r="A1364" s="736" t="s">
        <v>5245</v>
      </c>
      <c r="B1364" s="737" t="s">
        <v>5527</v>
      </c>
      <c r="C1364" s="737" t="s">
        <v>566</v>
      </c>
      <c r="D1364" s="737" t="s">
        <v>3153</v>
      </c>
      <c r="E1364" s="737" t="s">
        <v>5247</v>
      </c>
      <c r="F1364" s="737" t="s">
        <v>5264</v>
      </c>
      <c r="G1364" s="737" t="s">
        <v>5265</v>
      </c>
      <c r="H1364" s="740">
        <v>1</v>
      </c>
      <c r="I1364" s="740">
        <v>28623.43</v>
      </c>
      <c r="J1364" s="737"/>
      <c r="K1364" s="737">
        <v>28623.43</v>
      </c>
      <c r="L1364" s="740"/>
      <c r="M1364" s="740"/>
      <c r="N1364" s="737"/>
      <c r="O1364" s="737"/>
      <c r="P1364" s="740"/>
      <c r="Q1364" s="740"/>
      <c r="R1364" s="753"/>
      <c r="S1364" s="741"/>
    </row>
    <row r="1365" spans="1:19" ht="14.4" customHeight="1" x14ac:dyDescent="0.3">
      <c r="A1365" s="736" t="s">
        <v>5245</v>
      </c>
      <c r="B1365" s="737" t="s">
        <v>5527</v>
      </c>
      <c r="C1365" s="737" t="s">
        <v>566</v>
      </c>
      <c r="D1365" s="737" t="s">
        <v>3153</v>
      </c>
      <c r="E1365" s="737" t="s">
        <v>5247</v>
      </c>
      <c r="F1365" s="737" t="s">
        <v>5266</v>
      </c>
      <c r="G1365" s="737" t="s">
        <v>3074</v>
      </c>
      <c r="H1365" s="740">
        <v>2</v>
      </c>
      <c r="I1365" s="740">
        <v>57248.2</v>
      </c>
      <c r="J1365" s="737"/>
      <c r="K1365" s="737">
        <v>28624.1</v>
      </c>
      <c r="L1365" s="740"/>
      <c r="M1365" s="740"/>
      <c r="N1365" s="737"/>
      <c r="O1365" s="737"/>
      <c r="P1365" s="740"/>
      <c r="Q1365" s="740"/>
      <c r="R1365" s="753"/>
      <c r="S1365" s="741"/>
    </row>
    <row r="1366" spans="1:19" ht="14.4" customHeight="1" x14ac:dyDescent="0.3">
      <c r="A1366" s="736" t="s">
        <v>5245</v>
      </c>
      <c r="B1366" s="737" t="s">
        <v>5527</v>
      </c>
      <c r="C1366" s="737" t="s">
        <v>566</v>
      </c>
      <c r="D1366" s="737" t="s">
        <v>3153</v>
      </c>
      <c r="E1366" s="737" t="s">
        <v>5247</v>
      </c>
      <c r="F1366" s="737" t="s">
        <v>5281</v>
      </c>
      <c r="G1366" s="737" t="s">
        <v>5282</v>
      </c>
      <c r="H1366" s="740">
        <v>47</v>
      </c>
      <c r="I1366" s="740">
        <v>499890.58999999997</v>
      </c>
      <c r="J1366" s="737">
        <v>1.1589848029401255</v>
      </c>
      <c r="K1366" s="737">
        <v>10635.97</v>
      </c>
      <c r="L1366" s="740">
        <v>52</v>
      </c>
      <c r="M1366" s="740">
        <v>431317.64</v>
      </c>
      <c r="N1366" s="737">
        <v>1</v>
      </c>
      <c r="O1366" s="737">
        <v>8294.57</v>
      </c>
      <c r="P1366" s="740">
        <v>42</v>
      </c>
      <c r="Q1366" s="740">
        <v>348371.94</v>
      </c>
      <c r="R1366" s="753">
        <v>0.80769230769230771</v>
      </c>
      <c r="S1366" s="741">
        <v>8294.57</v>
      </c>
    </row>
    <row r="1367" spans="1:19" ht="14.4" customHeight="1" x14ac:dyDescent="0.3">
      <c r="A1367" s="736" t="s">
        <v>5245</v>
      </c>
      <c r="B1367" s="737" t="s">
        <v>5527</v>
      </c>
      <c r="C1367" s="737" t="s">
        <v>566</v>
      </c>
      <c r="D1367" s="737" t="s">
        <v>3153</v>
      </c>
      <c r="E1367" s="737" t="s">
        <v>5247</v>
      </c>
      <c r="F1367" s="737" t="s">
        <v>5283</v>
      </c>
      <c r="G1367" s="737" t="s">
        <v>2298</v>
      </c>
      <c r="H1367" s="740"/>
      <c r="I1367" s="740"/>
      <c r="J1367" s="737"/>
      <c r="K1367" s="737"/>
      <c r="L1367" s="740"/>
      <c r="M1367" s="740"/>
      <c r="N1367" s="737"/>
      <c r="O1367" s="737"/>
      <c r="P1367" s="740">
        <v>1</v>
      </c>
      <c r="Q1367" s="740">
        <v>22668.98</v>
      </c>
      <c r="R1367" s="753"/>
      <c r="S1367" s="741">
        <v>22668.98</v>
      </c>
    </row>
    <row r="1368" spans="1:19" ht="14.4" customHeight="1" x14ac:dyDescent="0.3">
      <c r="A1368" s="736" t="s">
        <v>5245</v>
      </c>
      <c r="B1368" s="737" t="s">
        <v>5527</v>
      </c>
      <c r="C1368" s="737" t="s">
        <v>566</v>
      </c>
      <c r="D1368" s="737" t="s">
        <v>3153</v>
      </c>
      <c r="E1368" s="737" t="s">
        <v>5247</v>
      </c>
      <c r="F1368" s="737" t="s">
        <v>5291</v>
      </c>
      <c r="G1368" s="737" t="s">
        <v>5292</v>
      </c>
      <c r="H1368" s="740">
        <v>14</v>
      </c>
      <c r="I1368" s="740">
        <v>682.36</v>
      </c>
      <c r="J1368" s="737">
        <v>11.66826265389877</v>
      </c>
      <c r="K1368" s="737">
        <v>48.74</v>
      </c>
      <c r="L1368" s="740">
        <v>1.2</v>
      </c>
      <c r="M1368" s="740">
        <v>58.48</v>
      </c>
      <c r="N1368" s="737">
        <v>1</v>
      </c>
      <c r="O1368" s="737">
        <v>48.733333333333334</v>
      </c>
      <c r="P1368" s="740"/>
      <c r="Q1368" s="740"/>
      <c r="R1368" s="753"/>
      <c r="S1368" s="741"/>
    </row>
    <row r="1369" spans="1:19" ht="14.4" customHeight="1" x14ac:dyDescent="0.3">
      <c r="A1369" s="736" t="s">
        <v>5245</v>
      </c>
      <c r="B1369" s="737" t="s">
        <v>5527</v>
      </c>
      <c r="C1369" s="737" t="s">
        <v>566</v>
      </c>
      <c r="D1369" s="737" t="s">
        <v>3153</v>
      </c>
      <c r="E1369" s="737" t="s">
        <v>5247</v>
      </c>
      <c r="F1369" s="737" t="s">
        <v>5293</v>
      </c>
      <c r="G1369" s="737" t="s">
        <v>1238</v>
      </c>
      <c r="H1369" s="740">
        <v>44.14</v>
      </c>
      <c r="I1369" s="740">
        <v>4669.47</v>
      </c>
      <c r="J1369" s="737">
        <v>22.069524529728707</v>
      </c>
      <c r="K1369" s="737">
        <v>105.78772088808337</v>
      </c>
      <c r="L1369" s="740">
        <v>2</v>
      </c>
      <c r="M1369" s="740">
        <v>211.58</v>
      </c>
      <c r="N1369" s="737">
        <v>1</v>
      </c>
      <c r="O1369" s="737">
        <v>105.79</v>
      </c>
      <c r="P1369" s="740">
        <v>16.93</v>
      </c>
      <c r="Q1369" s="740">
        <v>2328.5199999999995</v>
      </c>
      <c r="R1369" s="753">
        <v>11.005388032895356</v>
      </c>
      <c r="S1369" s="741">
        <v>137.53809805079737</v>
      </c>
    </row>
    <row r="1370" spans="1:19" ht="14.4" customHeight="1" x14ac:dyDescent="0.3">
      <c r="A1370" s="736" t="s">
        <v>5245</v>
      </c>
      <c r="B1370" s="737" t="s">
        <v>5527</v>
      </c>
      <c r="C1370" s="737" t="s">
        <v>566</v>
      </c>
      <c r="D1370" s="737" t="s">
        <v>3153</v>
      </c>
      <c r="E1370" s="737" t="s">
        <v>5247</v>
      </c>
      <c r="F1370" s="737" t="s">
        <v>5294</v>
      </c>
      <c r="G1370" s="737" t="s">
        <v>1238</v>
      </c>
      <c r="H1370" s="740">
        <v>98.78</v>
      </c>
      <c r="I1370" s="740">
        <v>52252.54</v>
      </c>
      <c r="J1370" s="737">
        <v>8.0834730790888791</v>
      </c>
      <c r="K1370" s="737">
        <v>528.97894310589186</v>
      </c>
      <c r="L1370" s="740">
        <v>12.22</v>
      </c>
      <c r="M1370" s="740">
        <v>6464.12</v>
      </c>
      <c r="N1370" s="737">
        <v>1</v>
      </c>
      <c r="O1370" s="737">
        <v>528.97872340425533</v>
      </c>
      <c r="P1370" s="740">
        <v>30.36</v>
      </c>
      <c r="Q1370" s="740">
        <v>20877.309999999998</v>
      </c>
      <c r="R1370" s="753">
        <v>3.2297219111031352</v>
      </c>
      <c r="S1370" s="741">
        <v>687.65843214756251</v>
      </c>
    </row>
    <row r="1371" spans="1:19" ht="14.4" customHeight="1" x14ac:dyDescent="0.3">
      <c r="A1371" s="736" t="s">
        <v>5245</v>
      </c>
      <c r="B1371" s="737" t="s">
        <v>5527</v>
      </c>
      <c r="C1371" s="737" t="s">
        <v>566</v>
      </c>
      <c r="D1371" s="737" t="s">
        <v>3153</v>
      </c>
      <c r="E1371" s="737" t="s">
        <v>5247</v>
      </c>
      <c r="F1371" s="737" t="s">
        <v>5296</v>
      </c>
      <c r="G1371" s="737" t="s">
        <v>2497</v>
      </c>
      <c r="H1371" s="740">
        <v>77</v>
      </c>
      <c r="I1371" s="740">
        <v>175694.75</v>
      </c>
      <c r="J1371" s="737">
        <v>1.343769541455726</v>
      </c>
      <c r="K1371" s="737">
        <v>2281.75</v>
      </c>
      <c r="L1371" s="740">
        <v>63</v>
      </c>
      <c r="M1371" s="740">
        <v>130747.68</v>
      </c>
      <c r="N1371" s="737">
        <v>1</v>
      </c>
      <c r="O1371" s="737">
        <v>2075.3599999999997</v>
      </c>
      <c r="P1371" s="740">
        <v>53</v>
      </c>
      <c r="Q1371" s="740">
        <v>109994.08</v>
      </c>
      <c r="R1371" s="753">
        <v>0.84126984126984128</v>
      </c>
      <c r="S1371" s="741">
        <v>2075.36</v>
      </c>
    </row>
    <row r="1372" spans="1:19" ht="14.4" customHeight="1" x14ac:dyDescent="0.3">
      <c r="A1372" s="736" t="s">
        <v>5245</v>
      </c>
      <c r="B1372" s="737" t="s">
        <v>5527</v>
      </c>
      <c r="C1372" s="737" t="s">
        <v>566</v>
      </c>
      <c r="D1372" s="737" t="s">
        <v>3153</v>
      </c>
      <c r="E1372" s="737" t="s">
        <v>5247</v>
      </c>
      <c r="F1372" s="737" t="s">
        <v>5297</v>
      </c>
      <c r="G1372" s="737" t="s">
        <v>1112</v>
      </c>
      <c r="H1372" s="740">
        <v>0.6</v>
      </c>
      <c r="I1372" s="740">
        <v>46.8</v>
      </c>
      <c r="J1372" s="737">
        <v>6</v>
      </c>
      <c r="K1372" s="737">
        <v>78</v>
      </c>
      <c r="L1372" s="740">
        <v>0.1</v>
      </c>
      <c r="M1372" s="740">
        <v>7.8</v>
      </c>
      <c r="N1372" s="737">
        <v>1</v>
      </c>
      <c r="O1372" s="737">
        <v>78</v>
      </c>
      <c r="P1372" s="740">
        <v>0.2</v>
      </c>
      <c r="Q1372" s="740">
        <v>15.6</v>
      </c>
      <c r="R1372" s="753">
        <v>2</v>
      </c>
      <c r="S1372" s="741">
        <v>78</v>
      </c>
    </row>
    <row r="1373" spans="1:19" ht="14.4" customHeight="1" x14ac:dyDescent="0.3">
      <c r="A1373" s="736" t="s">
        <v>5245</v>
      </c>
      <c r="B1373" s="737" t="s">
        <v>5527</v>
      </c>
      <c r="C1373" s="737" t="s">
        <v>566</v>
      </c>
      <c r="D1373" s="737" t="s">
        <v>3153</v>
      </c>
      <c r="E1373" s="737" t="s">
        <v>5247</v>
      </c>
      <c r="F1373" s="737" t="s">
        <v>5300</v>
      </c>
      <c r="G1373" s="737" t="s">
        <v>823</v>
      </c>
      <c r="H1373" s="740"/>
      <c r="I1373" s="740"/>
      <c r="J1373" s="737"/>
      <c r="K1373" s="737"/>
      <c r="L1373" s="740">
        <v>2</v>
      </c>
      <c r="M1373" s="740">
        <v>364.3</v>
      </c>
      <c r="N1373" s="737">
        <v>1</v>
      </c>
      <c r="O1373" s="737">
        <v>182.15</v>
      </c>
      <c r="P1373" s="740">
        <v>11.3</v>
      </c>
      <c r="Q1373" s="740">
        <v>2058.29</v>
      </c>
      <c r="R1373" s="753">
        <v>5.649986275048037</v>
      </c>
      <c r="S1373" s="741">
        <v>182.14955752212387</v>
      </c>
    </row>
    <row r="1374" spans="1:19" ht="14.4" customHeight="1" x14ac:dyDescent="0.3">
      <c r="A1374" s="736" t="s">
        <v>5245</v>
      </c>
      <c r="B1374" s="737" t="s">
        <v>5527</v>
      </c>
      <c r="C1374" s="737" t="s">
        <v>566</v>
      </c>
      <c r="D1374" s="737" t="s">
        <v>3153</v>
      </c>
      <c r="E1374" s="737" t="s">
        <v>5247</v>
      </c>
      <c r="F1374" s="737" t="s">
        <v>5301</v>
      </c>
      <c r="G1374" s="737" t="s">
        <v>835</v>
      </c>
      <c r="H1374" s="740">
        <v>27.4</v>
      </c>
      <c r="I1374" s="740">
        <v>1938.55</v>
      </c>
      <c r="J1374" s="737">
        <v>2.5370370370370363</v>
      </c>
      <c r="K1374" s="737">
        <v>70.75</v>
      </c>
      <c r="L1374" s="740">
        <v>10.8</v>
      </c>
      <c r="M1374" s="740">
        <v>764.10000000000014</v>
      </c>
      <c r="N1374" s="737">
        <v>1</v>
      </c>
      <c r="O1374" s="737">
        <v>70.750000000000014</v>
      </c>
      <c r="P1374" s="740">
        <v>25.599999999999994</v>
      </c>
      <c r="Q1374" s="740">
        <v>1811.1999999999998</v>
      </c>
      <c r="R1374" s="753">
        <v>2.3703703703703698</v>
      </c>
      <c r="S1374" s="741">
        <v>70.750000000000014</v>
      </c>
    </row>
    <row r="1375" spans="1:19" ht="14.4" customHeight="1" x14ac:dyDescent="0.3">
      <c r="A1375" s="736" t="s">
        <v>5245</v>
      </c>
      <c r="B1375" s="737" t="s">
        <v>5527</v>
      </c>
      <c r="C1375" s="737" t="s">
        <v>566</v>
      </c>
      <c r="D1375" s="737" t="s">
        <v>3153</v>
      </c>
      <c r="E1375" s="737" t="s">
        <v>5247</v>
      </c>
      <c r="F1375" s="737" t="s">
        <v>5302</v>
      </c>
      <c r="G1375" s="737" t="s">
        <v>3745</v>
      </c>
      <c r="H1375" s="740">
        <v>11.360000000000001</v>
      </c>
      <c r="I1375" s="740">
        <v>5526.2000000000007</v>
      </c>
      <c r="J1375" s="737">
        <v>15.351834875128484</v>
      </c>
      <c r="K1375" s="737">
        <v>486.46126760563379</v>
      </c>
      <c r="L1375" s="740">
        <v>0.74</v>
      </c>
      <c r="M1375" s="740">
        <v>359.97</v>
      </c>
      <c r="N1375" s="737">
        <v>1</v>
      </c>
      <c r="O1375" s="737">
        <v>486.44594594594599</v>
      </c>
      <c r="P1375" s="740">
        <v>0.68</v>
      </c>
      <c r="Q1375" s="740">
        <v>330.76</v>
      </c>
      <c r="R1375" s="753">
        <v>0.91885434897352547</v>
      </c>
      <c r="S1375" s="741">
        <v>486.41176470588232</v>
      </c>
    </row>
    <row r="1376" spans="1:19" ht="14.4" customHeight="1" x14ac:dyDescent="0.3">
      <c r="A1376" s="736" t="s">
        <v>5245</v>
      </c>
      <c r="B1376" s="737" t="s">
        <v>5527</v>
      </c>
      <c r="C1376" s="737" t="s">
        <v>566</v>
      </c>
      <c r="D1376" s="737" t="s">
        <v>3153</v>
      </c>
      <c r="E1376" s="737" t="s">
        <v>5247</v>
      </c>
      <c r="F1376" s="737" t="s">
        <v>5303</v>
      </c>
      <c r="G1376" s="737" t="s">
        <v>3745</v>
      </c>
      <c r="H1376" s="740">
        <v>14.14</v>
      </c>
      <c r="I1376" s="740">
        <v>1719.56</v>
      </c>
      <c r="J1376" s="737">
        <v>3.5349888989392317</v>
      </c>
      <c r="K1376" s="737">
        <v>121.6096181046676</v>
      </c>
      <c r="L1376" s="740">
        <v>4</v>
      </c>
      <c r="M1376" s="740">
        <v>486.44</v>
      </c>
      <c r="N1376" s="737">
        <v>1</v>
      </c>
      <c r="O1376" s="737">
        <v>121.61</v>
      </c>
      <c r="P1376" s="740">
        <v>6.04</v>
      </c>
      <c r="Q1376" s="740">
        <v>734.52</v>
      </c>
      <c r="R1376" s="753">
        <v>1.509990954691226</v>
      </c>
      <c r="S1376" s="741">
        <v>121.6092715231788</v>
      </c>
    </row>
    <row r="1377" spans="1:19" ht="14.4" customHeight="1" x14ac:dyDescent="0.3">
      <c r="A1377" s="736" t="s">
        <v>5245</v>
      </c>
      <c r="B1377" s="737" t="s">
        <v>5527</v>
      </c>
      <c r="C1377" s="737" t="s">
        <v>566</v>
      </c>
      <c r="D1377" s="737" t="s">
        <v>3153</v>
      </c>
      <c r="E1377" s="737" t="s">
        <v>5247</v>
      </c>
      <c r="F1377" s="737" t="s">
        <v>5304</v>
      </c>
      <c r="G1377" s="737" t="s">
        <v>3745</v>
      </c>
      <c r="H1377" s="740">
        <v>36.049999999999997</v>
      </c>
      <c r="I1377" s="740">
        <v>8768.7000000000007</v>
      </c>
      <c r="J1377" s="737">
        <v>12.60504564076763</v>
      </c>
      <c r="K1377" s="737">
        <v>243.23717059639392</v>
      </c>
      <c r="L1377" s="740">
        <v>2.86</v>
      </c>
      <c r="M1377" s="740">
        <v>695.65</v>
      </c>
      <c r="N1377" s="737">
        <v>1</v>
      </c>
      <c r="O1377" s="737">
        <v>243.23426573426573</v>
      </c>
      <c r="P1377" s="740">
        <v>12.85</v>
      </c>
      <c r="Q1377" s="740">
        <v>3125.58</v>
      </c>
      <c r="R1377" s="753">
        <v>4.4930352907352837</v>
      </c>
      <c r="S1377" s="741">
        <v>243.23579766536966</v>
      </c>
    </row>
    <row r="1378" spans="1:19" ht="14.4" customHeight="1" x14ac:dyDescent="0.3">
      <c r="A1378" s="736" t="s">
        <v>5245</v>
      </c>
      <c r="B1378" s="737" t="s">
        <v>5527</v>
      </c>
      <c r="C1378" s="737" t="s">
        <v>566</v>
      </c>
      <c r="D1378" s="737" t="s">
        <v>3153</v>
      </c>
      <c r="E1378" s="737" t="s">
        <v>5247</v>
      </c>
      <c r="F1378" s="737" t="s">
        <v>5305</v>
      </c>
      <c r="G1378" s="737" t="s">
        <v>707</v>
      </c>
      <c r="H1378" s="740"/>
      <c r="I1378" s="740"/>
      <c r="J1378" s="737"/>
      <c r="K1378" s="737"/>
      <c r="L1378" s="740">
        <v>0.60000000000000009</v>
      </c>
      <c r="M1378" s="740">
        <v>35.97</v>
      </c>
      <c r="N1378" s="737">
        <v>1</v>
      </c>
      <c r="O1378" s="737">
        <v>59.949999999999989</v>
      </c>
      <c r="P1378" s="740">
        <v>0.2</v>
      </c>
      <c r="Q1378" s="740">
        <v>11.99</v>
      </c>
      <c r="R1378" s="753">
        <v>0.33333333333333337</v>
      </c>
      <c r="S1378" s="741">
        <v>59.949999999999996</v>
      </c>
    </row>
    <row r="1379" spans="1:19" ht="14.4" customHeight="1" x14ac:dyDescent="0.3">
      <c r="A1379" s="736" t="s">
        <v>5245</v>
      </c>
      <c r="B1379" s="737" t="s">
        <v>5527</v>
      </c>
      <c r="C1379" s="737" t="s">
        <v>566</v>
      </c>
      <c r="D1379" s="737" t="s">
        <v>3153</v>
      </c>
      <c r="E1379" s="737" t="s">
        <v>5247</v>
      </c>
      <c r="F1379" s="737" t="s">
        <v>5306</v>
      </c>
      <c r="G1379" s="737" t="s">
        <v>5307</v>
      </c>
      <c r="H1379" s="740">
        <v>0.44</v>
      </c>
      <c r="I1379" s="740">
        <v>112.64</v>
      </c>
      <c r="J1379" s="737"/>
      <c r="K1379" s="737">
        <v>256</v>
      </c>
      <c r="L1379" s="740"/>
      <c r="M1379" s="740"/>
      <c r="N1379" s="737"/>
      <c r="O1379" s="737"/>
      <c r="P1379" s="740"/>
      <c r="Q1379" s="740"/>
      <c r="R1379" s="753"/>
      <c r="S1379" s="741"/>
    </row>
    <row r="1380" spans="1:19" ht="14.4" customHeight="1" x14ac:dyDescent="0.3">
      <c r="A1380" s="736" t="s">
        <v>5245</v>
      </c>
      <c r="B1380" s="737" t="s">
        <v>5527</v>
      </c>
      <c r="C1380" s="737" t="s">
        <v>566</v>
      </c>
      <c r="D1380" s="737" t="s">
        <v>3153</v>
      </c>
      <c r="E1380" s="737" t="s">
        <v>5247</v>
      </c>
      <c r="F1380" s="737" t="s">
        <v>5308</v>
      </c>
      <c r="G1380" s="737" t="s">
        <v>5309</v>
      </c>
      <c r="H1380" s="740">
        <v>2.2999999999999998</v>
      </c>
      <c r="I1380" s="740">
        <v>269.78999999999996</v>
      </c>
      <c r="J1380" s="737">
        <v>0.91999999999999993</v>
      </c>
      <c r="K1380" s="737">
        <v>117.3</v>
      </c>
      <c r="L1380" s="740">
        <v>2.5</v>
      </c>
      <c r="M1380" s="740">
        <v>293.25</v>
      </c>
      <c r="N1380" s="737">
        <v>1</v>
      </c>
      <c r="O1380" s="737">
        <v>117.3</v>
      </c>
      <c r="P1380" s="740">
        <v>3.1</v>
      </c>
      <c r="Q1380" s="740">
        <v>363.63</v>
      </c>
      <c r="R1380" s="753">
        <v>1.24</v>
      </c>
      <c r="S1380" s="741">
        <v>117.3</v>
      </c>
    </row>
    <row r="1381" spans="1:19" ht="14.4" customHeight="1" x14ac:dyDescent="0.3">
      <c r="A1381" s="736" t="s">
        <v>5245</v>
      </c>
      <c r="B1381" s="737" t="s">
        <v>5527</v>
      </c>
      <c r="C1381" s="737" t="s">
        <v>566</v>
      </c>
      <c r="D1381" s="737" t="s">
        <v>3153</v>
      </c>
      <c r="E1381" s="737" t="s">
        <v>5247</v>
      </c>
      <c r="F1381" s="737" t="s">
        <v>5310</v>
      </c>
      <c r="G1381" s="737" t="s">
        <v>3072</v>
      </c>
      <c r="H1381" s="740">
        <v>5.6999999999999993</v>
      </c>
      <c r="I1381" s="740">
        <v>483.64000000000004</v>
      </c>
      <c r="J1381" s="737">
        <v>1.0807597765363131</v>
      </c>
      <c r="K1381" s="737">
        <v>84.849122807017565</v>
      </c>
      <c r="L1381" s="740">
        <v>5</v>
      </c>
      <c r="M1381" s="740">
        <v>447.5</v>
      </c>
      <c r="N1381" s="737">
        <v>1</v>
      </c>
      <c r="O1381" s="737">
        <v>89.5</v>
      </c>
      <c r="P1381" s="740">
        <v>7.6000000000000005</v>
      </c>
      <c r="Q1381" s="740">
        <v>680.19999999999993</v>
      </c>
      <c r="R1381" s="753">
        <v>1.5199999999999998</v>
      </c>
      <c r="S1381" s="741">
        <v>89.499999999999986</v>
      </c>
    </row>
    <row r="1382" spans="1:19" ht="14.4" customHeight="1" x14ac:dyDescent="0.3">
      <c r="A1382" s="736" t="s">
        <v>5245</v>
      </c>
      <c r="B1382" s="737" t="s">
        <v>5527</v>
      </c>
      <c r="C1382" s="737" t="s">
        <v>566</v>
      </c>
      <c r="D1382" s="737" t="s">
        <v>3153</v>
      </c>
      <c r="E1382" s="737" t="s">
        <v>5247</v>
      </c>
      <c r="F1382" s="737" t="s">
        <v>5312</v>
      </c>
      <c r="G1382" s="737" t="s">
        <v>2519</v>
      </c>
      <c r="H1382" s="740">
        <v>0.35</v>
      </c>
      <c r="I1382" s="740">
        <v>2076.71</v>
      </c>
      <c r="J1382" s="737"/>
      <c r="K1382" s="737">
        <v>5933.4571428571435</v>
      </c>
      <c r="L1382" s="740"/>
      <c r="M1382" s="740"/>
      <c r="N1382" s="737"/>
      <c r="O1382" s="737"/>
      <c r="P1382" s="740">
        <v>1.04</v>
      </c>
      <c r="Q1382" s="740">
        <v>5092.7299999999996</v>
      </c>
      <c r="R1382" s="753"/>
      <c r="S1382" s="741">
        <v>4896.8557692307686</v>
      </c>
    </row>
    <row r="1383" spans="1:19" ht="14.4" customHeight="1" x14ac:dyDescent="0.3">
      <c r="A1383" s="736" t="s">
        <v>5245</v>
      </c>
      <c r="B1383" s="737" t="s">
        <v>5527</v>
      </c>
      <c r="C1383" s="737" t="s">
        <v>566</v>
      </c>
      <c r="D1383" s="737" t="s">
        <v>3153</v>
      </c>
      <c r="E1383" s="737" t="s">
        <v>5247</v>
      </c>
      <c r="F1383" s="737" t="s">
        <v>5313</v>
      </c>
      <c r="G1383" s="737" t="s">
        <v>2519</v>
      </c>
      <c r="H1383" s="740">
        <v>0.3</v>
      </c>
      <c r="I1383" s="740">
        <v>8900.2199999999993</v>
      </c>
      <c r="J1383" s="737"/>
      <c r="K1383" s="737">
        <v>29667.399999999998</v>
      </c>
      <c r="L1383" s="740"/>
      <c r="M1383" s="740"/>
      <c r="N1383" s="737"/>
      <c r="O1383" s="737"/>
      <c r="P1383" s="740">
        <v>1.19</v>
      </c>
      <c r="Q1383" s="740">
        <v>24618.78</v>
      </c>
      <c r="R1383" s="753"/>
      <c r="S1383" s="741">
        <v>20688.050420168067</v>
      </c>
    </row>
    <row r="1384" spans="1:19" ht="14.4" customHeight="1" x14ac:dyDescent="0.3">
      <c r="A1384" s="736" t="s">
        <v>5245</v>
      </c>
      <c r="B1384" s="737" t="s">
        <v>5527</v>
      </c>
      <c r="C1384" s="737" t="s">
        <v>566</v>
      </c>
      <c r="D1384" s="737" t="s">
        <v>3153</v>
      </c>
      <c r="E1384" s="737" t="s">
        <v>5247</v>
      </c>
      <c r="F1384" s="737" t="s">
        <v>5314</v>
      </c>
      <c r="G1384" s="737" t="s">
        <v>5315</v>
      </c>
      <c r="H1384" s="740"/>
      <c r="I1384" s="740"/>
      <c r="J1384" s="737"/>
      <c r="K1384" s="737"/>
      <c r="L1384" s="740"/>
      <c r="M1384" s="740"/>
      <c r="N1384" s="737"/>
      <c r="O1384" s="737"/>
      <c r="P1384" s="740">
        <v>1.03</v>
      </c>
      <c r="Q1384" s="740">
        <v>188.67</v>
      </c>
      <c r="R1384" s="753"/>
      <c r="S1384" s="741">
        <v>183.17475728155338</v>
      </c>
    </row>
    <row r="1385" spans="1:19" ht="14.4" customHeight="1" x14ac:dyDescent="0.3">
      <c r="A1385" s="736" t="s">
        <v>5245</v>
      </c>
      <c r="B1385" s="737" t="s">
        <v>5527</v>
      </c>
      <c r="C1385" s="737" t="s">
        <v>566</v>
      </c>
      <c r="D1385" s="737" t="s">
        <v>3153</v>
      </c>
      <c r="E1385" s="737" t="s">
        <v>5247</v>
      </c>
      <c r="F1385" s="737" t="s">
        <v>5316</v>
      </c>
      <c r="G1385" s="737" t="s">
        <v>5317</v>
      </c>
      <c r="H1385" s="740">
        <v>10.579999999999998</v>
      </c>
      <c r="I1385" s="740">
        <v>74556.179999999993</v>
      </c>
      <c r="J1385" s="737">
        <v>0.67603810852327695</v>
      </c>
      <c r="K1385" s="737">
        <v>7046.8979206049153</v>
      </c>
      <c r="L1385" s="740">
        <v>15.649999999999999</v>
      </c>
      <c r="M1385" s="740">
        <v>110283.99</v>
      </c>
      <c r="N1385" s="737">
        <v>1</v>
      </c>
      <c r="O1385" s="737">
        <v>7046.9003194888192</v>
      </c>
      <c r="P1385" s="740">
        <v>23.69</v>
      </c>
      <c r="Q1385" s="740">
        <v>55739.93</v>
      </c>
      <c r="R1385" s="753">
        <v>0.50542177518241771</v>
      </c>
      <c r="S1385" s="741">
        <v>2352.8885605740816</v>
      </c>
    </row>
    <row r="1386" spans="1:19" ht="14.4" customHeight="1" x14ac:dyDescent="0.3">
      <c r="A1386" s="736" t="s">
        <v>5245</v>
      </c>
      <c r="B1386" s="737" t="s">
        <v>5527</v>
      </c>
      <c r="C1386" s="737" t="s">
        <v>566</v>
      </c>
      <c r="D1386" s="737" t="s">
        <v>3153</v>
      </c>
      <c r="E1386" s="737" t="s">
        <v>5247</v>
      </c>
      <c r="F1386" s="737" t="s">
        <v>5319</v>
      </c>
      <c r="G1386" s="737" t="s">
        <v>5320</v>
      </c>
      <c r="H1386" s="740"/>
      <c r="I1386" s="740"/>
      <c r="J1386" s="737"/>
      <c r="K1386" s="737"/>
      <c r="L1386" s="740">
        <v>1.18</v>
      </c>
      <c r="M1386" s="740">
        <v>780.18999999999994</v>
      </c>
      <c r="N1386" s="737">
        <v>1</v>
      </c>
      <c r="O1386" s="737">
        <v>661.17796610169489</v>
      </c>
      <c r="P1386" s="740">
        <v>0.67</v>
      </c>
      <c r="Q1386" s="740">
        <v>333.5</v>
      </c>
      <c r="R1386" s="753">
        <v>0.4274599776977403</v>
      </c>
      <c r="S1386" s="741">
        <v>497.76119402985074</v>
      </c>
    </row>
    <row r="1387" spans="1:19" ht="14.4" customHeight="1" x14ac:dyDescent="0.3">
      <c r="A1387" s="736" t="s">
        <v>5245</v>
      </c>
      <c r="B1387" s="737" t="s">
        <v>5527</v>
      </c>
      <c r="C1387" s="737" t="s">
        <v>566</v>
      </c>
      <c r="D1387" s="737" t="s">
        <v>3153</v>
      </c>
      <c r="E1387" s="737" t="s">
        <v>5247</v>
      </c>
      <c r="F1387" s="737" t="s">
        <v>5321</v>
      </c>
      <c r="G1387" s="737" t="s">
        <v>5320</v>
      </c>
      <c r="H1387" s="740">
        <v>6.48</v>
      </c>
      <c r="I1387" s="740">
        <v>1428.15</v>
      </c>
      <c r="J1387" s="737">
        <v>13.224835632928976</v>
      </c>
      <c r="K1387" s="737">
        <v>220.3935185185185</v>
      </c>
      <c r="L1387" s="740">
        <v>0.49</v>
      </c>
      <c r="M1387" s="740">
        <v>107.99</v>
      </c>
      <c r="N1387" s="737">
        <v>1</v>
      </c>
      <c r="O1387" s="737">
        <v>220.38775510204081</v>
      </c>
      <c r="P1387" s="740">
        <v>1.02</v>
      </c>
      <c r="Q1387" s="740">
        <v>169.24</v>
      </c>
      <c r="R1387" s="753">
        <v>1.5671821464950459</v>
      </c>
      <c r="S1387" s="741">
        <v>165.92156862745099</v>
      </c>
    </row>
    <row r="1388" spans="1:19" ht="14.4" customHeight="1" x14ac:dyDescent="0.3">
      <c r="A1388" s="736" t="s">
        <v>5245</v>
      </c>
      <c r="B1388" s="737" t="s">
        <v>5527</v>
      </c>
      <c r="C1388" s="737" t="s">
        <v>566</v>
      </c>
      <c r="D1388" s="737" t="s">
        <v>3153</v>
      </c>
      <c r="E1388" s="737" t="s">
        <v>5247</v>
      </c>
      <c r="F1388" s="737" t="s">
        <v>5324</v>
      </c>
      <c r="G1388" s="737" t="s">
        <v>5325</v>
      </c>
      <c r="H1388" s="740">
        <v>1</v>
      </c>
      <c r="I1388" s="740">
        <v>1096.18</v>
      </c>
      <c r="J1388" s="737"/>
      <c r="K1388" s="737">
        <v>1096.18</v>
      </c>
      <c r="L1388" s="740"/>
      <c r="M1388" s="740"/>
      <c r="N1388" s="737"/>
      <c r="O1388" s="737"/>
      <c r="P1388" s="740"/>
      <c r="Q1388" s="740"/>
      <c r="R1388" s="753"/>
      <c r="S1388" s="741"/>
    </row>
    <row r="1389" spans="1:19" ht="14.4" customHeight="1" x14ac:dyDescent="0.3">
      <c r="A1389" s="736" t="s">
        <v>5245</v>
      </c>
      <c r="B1389" s="737" t="s">
        <v>5527</v>
      </c>
      <c r="C1389" s="737" t="s">
        <v>566</v>
      </c>
      <c r="D1389" s="737" t="s">
        <v>3153</v>
      </c>
      <c r="E1389" s="737" t="s">
        <v>5247</v>
      </c>
      <c r="F1389" s="737" t="s">
        <v>5326</v>
      </c>
      <c r="G1389" s="737" t="s">
        <v>5325</v>
      </c>
      <c r="H1389" s="740">
        <v>19.37</v>
      </c>
      <c r="I1389" s="740">
        <v>84932.19</v>
      </c>
      <c r="J1389" s="737"/>
      <c r="K1389" s="737">
        <v>4384.7284460505934</v>
      </c>
      <c r="L1389" s="740"/>
      <c r="M1389" s="740"/>
      <c r="N1389" s="737"/>
      <c r="O1389" s="737"/>
      <c r="P1389" s="740"/>
      <c r="Q1389" s="740"/>
      <c r="R1389" s="753"/>
      <c r="S1389" s="741"/>
    </row>
    <row r="1390" spans="1:19" ht="14.4" customHeight="1" x14ac:dyDescent="0.3">
      <c r="A1390" s="736" t="s">
        <v>5245</v>
      </c>
      <c r="B1390" s="737" t="s">
        <v>5527</v>
      </c>
      <c r="C1390" s="737" t="s">
        <v>566</v>
      </c>
      <c r="D1390" s="737" t="s">
        <v>3153</v>
      </c>
      <c r="E1390" s="737" t="s">
        <v>5247</v>
      </c>
      <c r="F1390" s="737" t="s">
        <v>5327</v>
      </c>
      <c r="G1390" s="737" t="s">
        <v>5328</v>
      </c>
      <c r="H1390" s="740"/>
      <c r="I1390" s="740"/>
      <c r="J1390" s="737"/>
      <c r="K1390" s="737"/>
      <c r="L1390" s="740"/>
      <c r="M1390" s="740"/>
      <c r="N1390" s="737"/>
      <c r="O1390" s="737"/>
      <c r="P1390" s="740">
        <v>1.4</v>
      </c>
      <c r="Q1390" s="740">
        <v>1001.9499999999999</v>
      </c>
      <c r="R1390" s="753"/>
      <c r="S1390" s="741">
        <v>715.67857142857144</v>
      </c>
    </row>
    <row r="1391" spans="1:19" ht="14.4" customHeight="1" x14ac:dyDescent="0.3">
      <c r="A1391" s="736" t="s">
        <v>5245</v>
      </c>
      <c r="B1391" s="737" t="s">
        <v>5527</v>
      </c>
      <c r="C1391" s="737" t="s">
        <v>566</v>
      </c>
      <c r="D1391" s="737" t="s">
        <v>3153</v>
      </c>
      <c r="E1391" s="737" t="s">
        <v>5247</v>
      </c>
      <c r="F1391" s="737" t="s">
        <v>5329</v>
      </c>
      <c r="G1391" s="737" t="s">
        <v>5328</v>
      </c>
      <c r="H1391" s="740"/>
      <c r="I1391" s="740"/>
      <c r="J1391" s="737"/>
      <c r="K1391" s="737"/>
      <c r="L1391" s="740"/>
      <c r="M1391" s="740"/>
      <c r="N1391" s="737"/>
      <c r="O1391" s="737"/>
      <c r="P1391" s="740">
        <v>5</v>
      </c>
      <c r="Q1391" s="740">
        <v>7156.7899999999991</v>
      </c>
      <c r="R1391" s="753"/>
      <c r="S1391" s="741">
        <v>1431.3579999999997</v>
      </c>
    </row>
    <row r="1392" spans="1:19" ht="14.4" customHeight="1" x14ac:dyDescent="0.3">
      <c r="A1392" s="736" t="s">
        <v>5245</v>
      </c>
      <c r="B1392" s="737" t="s">
        <v>5527</v>
      </c>
      <c r="C1392" s="737" t="s">
        <v>566</v>
      </c>
      <c r="D1392" s="737" t="s">
        <v>3153</v>
      </c>
      <c r="E1392" s="737" t="s">
        <v>5247</v>
      </c>
      <c r="F1392" s="737" t="s">
        <v>5330</v>
      </c>
      <c r="G1392" s="737" t="s">
        <v>5331</v>
      </c>
      <c r="H1392" s="740">
        <v>0.94</v>
      </c>
      <c r="I1392" s="740">
        <v>312.64</v>
      </c>
      <c r="J1392" s="737"/>
      <c r="K1392" s="737">
        <v>332.59574468085106</v>
      </c>
      <c r="L1392" s="740"/>
      <c r="M1392" s="740"/>
      <c r="N1392" s="737"/>
      <c r="O1392" s="737"/>
      <c r="P1392" s="740"/>
      <c r="Q1392" s="740"/>
      <c r="R1392" s="753"/>
      <c r="S1392" s="741"/>
    </row>
    <row r="1393" spans="1:19" ht="14.4" customHeight="1" x14ac:dyDescent="0.3">
      <c r="A1393" s="736" t="s">
        <v>5245</v>
      </c>
      <c r="B1393" s="737" t="s">
        <v>5527</v>
      </c>
      <c r="C1393" s="737" t="s">
        <v>566</v>
      </c>
      <c r="D1393" s="737" t="s">
        <v>3153</v>
      </c>
      <c r="E1393" s="737" t="s">
        <v>5247</v>
      </c>
      <c r="F1393" s="737" t="s">
        <v>5337</v>
      </c>
      <c r="G1393" s="737" t="s">
        <v>5338</v>
      </c>
      <c r="H1393" s="740">
        <v>1.2</v>
      </c>
      <c r="I1393" s="740">
        <v>13467.3</v>
      </c>
      <c r="J1393" s="737"/>
      <c r="K1393" s="737">
        <v>11222.75</v>
      </c>
      <c r="L1393" s="740"/>
      <c r="M1393" s="740"/>
      <c r="N1393" s="737"/>
      <c r="O1393" s="737"/>
      <c r="P1393" s="740"/>
      <c r="Q1393" s="740"/>
      <c r="R1393" s="753"/>
      <c r="S1393" s="741"/>
    </row>
    <row r="1394" spans="1:19" ht="14.4" customHeight="1" x14ac:dyDescent="0.3">
      <c r="A1394" s="736" t="s">
        <v>5245</v>
      </c>
      <c r="B1394" s="737" t="s">
        <v>5527</v>
      </c>
      <c r="C1394" s="737" t="s">
        <v>566</v>
      </c>
      <c r="D1394" s="737" t="s">
        <v>3153</v>
      </c>
      <c r="E1394" s="737" t="s">
        <v>5247</v>
      </c>
      <c r="F1394" s="737" t="s">
        <v>5339</v>
      </c>
      <c r="G1394" s="737" t="s">
        <v>5340</v>
      </c>
      <c r="H1394" s="740"/>
      <c r="I1394" s="740"/>
      <c r="J1394" s="737"/>
      <c r="K1394" s="737"/>
      <c r="L1394" s="740"/>
      <c r="M1394" s="740"/>
      <c r="N1394" s="737"/>
      <c r="O1394" s="737"/>
      <c r="P1394" s="740">
        <v>2</v>
      </c>
      <c r="Q1394" s="740">
        <v>527.55999999999995</v>
      </c>
      <c r="R1394" s="753"/>
      <c r="S1394" s="741">
        <v>263.77999999999997</v>
      </c>
    </row>
    <row r="1395" spans="1:19" ht="14.4" customHeight="1" x14ac:dyDescent="0.3">
      <c r="A1395" s="736" t="s">
        <v>5245</v>
      </c>
      <c r="B1395" s="737" t="s">
        <v>5527</v>
      </c>
      <c r="C1395" s="737" t="s">
        <v>566</v>
      </c>
      <c r="D1395" s="737" t="s">
        <v>3153</v>
      </c>
      <c r="E1395" s="737" t="s">
        <v>5247</v>
      </c>
      <c r="F1395" s="737" t="s">
        <v>5344</v>
      </c>
      <c r="G1395" s="737" t="s">
        <v>5345</v>
      </c>
      <c r="H1395" s="740">
        <v>0.15</v>
      </c>
      <c r="I1395" s="740">
        <v>81.42</v>
      </c>
      <c r="J1395" s="737"/>
      <c r="K1395" s="737">
        <v>542.80000000000007</v>
      </c>
      <c r="L1395" s="740"/>
      <c r="M1395" s="740"/>
      <c r="N1395" s="737"/>
      <c r="O1395" s="737"/>
      <c r="P1395" s="740"/>
      <c r="Q1395" s="740"/>
      <c r="R1395" s="753"/>
      <c r="S1395" s="741"/>
    </row>
    <row r="1396" spans="1:19" ht="14.4" customHeight="1" x14ac:dyDescent="0.3">
      <c r="A1396" s="736" t="s">
        <v>5245</v>
      </c>
      <c r="B1396" s="737" t="s">
        <v>5527</v>
      </c>
      <c r="C1396" s="737" t="s">
        <v>566</v>
      </c>
      <c r="D1396" s="737" t="s">
        <v>3153</v>
      </c>
      <c r="E1396" s="737" t="s">
        <v>5247</v>
      </c>
      <c r="F1396" s="737" t="s">
        <v>5346</v>
      </c>
      <c r="G1396" s="737" t="s">
        <v>5347</v>
      </c>
      <c r="H1396" s="740">
        <v>1</v>
      </c>
      <c r="I1396" s="740">
        <v>153.22999999999999</v>
      </c>
      <c r="J1396" s="737"/>
      <c r="K1396" s="737">
        <v>153.22999999999999</v>
      </c>
      <c r="L1396" s="740"/>
      <c r="M1396" s="740"/>
      <c r="N1396" s="737"/>
      <c r="O1396" s="737"/>
      <c r="P1396" s="740"/>
      <c r="Q1396" s="740"/>
      <c r="R1396" s="753"/>
      <c r="S1396" s="741"/>
    </row>
    <row r="1397" spans="1:19" ht="14.4" customHeight="1" x14ac:dyDescent="0.3">
      <c r="A1397" s="736" t="s">
        <v>5245</v>
      </c>
      <c r="B1397" s="737" t="s">
        <v>5527</v>
      </c>
      <c r="C1397" s="737" t="s">
        <v>566</v>
      </c>
      <c r="D1397" s="737" t="s">
        <v>3153</v>
      </c>
      <c r="E1397" s="737" t="s">
        <v>5247</v>
      </c>
      <c r="F1397" s="737" t="s">
        <v>5356</v>
      </c>
      <c r="G1397" s="737" t="s">
        <v>5357</v>
      </c>
      <c r="H1397" s="740">
        <v>7</v>
      </c>
      <c r="I1397" s="740">
        <v>46981.34</v>
      </c>
      <c r="J1397" s="737">
        <v>0.77777777777777768</v>
      </c>
      <c r="K1397" s="737">
        <v>6711.62</v>
      </c>
      <c r="L1397" s="740">
        <v>9</v>
      </c>
      <c r="M1397" s="740">
        <v>60404.58</v>
      </c>
      <c r="N1397" s="737">
        <v>1</v>
      </c>
      <c r="O1397" s="737">
        <v>6711.62</v>
      </c>
      <c r="P1397" s="740">
        <v>30</v>
      </c>
      <c r="Q1397" s="740">
        <v>201348.6</v>
      </c>
      <c r="R1397" s="753">
        <v>3.3333333333333335</v>
      </c>
      <c r="S1397" s="741">
        <v>6711.62</v>
      </c>
    </row>
    <row r="1398" spans="1:19" ht="14.4" customHeight="1" x14ac:dyDescent="0.3">
      <c r="A1398" s="736" t="s">
        <v>5245</v>
      </c>
      <c r="B1398" s="737" t="s">
        <v>5527</v>
      </c>
      <c r="C1398" s="737" t="s">
        <v>566</v>
      </c>
      <c r="D1398" s="737" t="s">
        <v>3153</v>
      </c>
      <c r="E1398" s="737" t="s">
        <v>5247</v>
      </c>
      <c r="F1398" s="737" t="s">
        <v>5358</v>
      </c>
      <c r="G1398" s="737" t="s">
        <v>5340</v>
      </c>
      <c r="H1398" s="740"/>
      <c r="I1398" s="740"/>
      <c r="J1398" s="737"/>
      <c r="K1398" s="737"/>
      <c r="L1398" s="740"/>
      <c r="M1398" s="740"/>
      <c r="N1398" s="737"/>
      <c r="O1398" s="737"/>
      <c r="P1398" s="740">
        <v>1.95</v>
      </c>
      <c r="Q1398" s="740">
        <v>5143.7800000000007</v>
      </c>
      <c r="R1398" s="753"/>
      <c r="S1398" s="741">
        <v>2637.835897435898</v>
      </c>
    </row>
    <row r="1399" spans="1:19" ht="14.4" customHeight="1" x14ac:dyDescent="0.3">
      <c r="A1399" s="736" t="s">
        <v>5245</v>
      </c>
      <c r="B1399" s="737" t="s">
        <v>5527</v>
      </c>
      <c r="C1399" s="737" t="s">
        <v>566</v>
      </c>
      <c r="D1399" s="737" t="s">
        <v>3153</v>
      </c>
      <c r="E1399" s="737" t="s">
        <v>5247</v>
      </c>
      <c r="F1399" s="737" t="s">
        <v>5359</v>
      </c>
      <c r="G1399" s="737" t="s">
        <v>5340</v>
      </c>
      <c r="H1399" s="740"/>
      <c r="I1399" s="740"/>
      <c r="J1399" s="737"/>
      <c r="K1399" s="737"/>
      <c r="L1399" s="740"/>
      <c r="M1399" s="740"/>
      <c r="N1399" s="737"/>
      <c r="O1399" s="737"/>
      <c r="P1399" s="740">
        <v>1</v>
      </c>
      <c r="Q1399" s="740">
        <v>1318.91</v>
      </c>
      <c r="R1399" s="753"/>
      <c r="S1399" s="741">
        <v>1318.91</v>
      </c>
    </row>
    <row r="1400" spans="1:19" ht="14.4" customHeight="1" x14ac:dyDescent="0.3">
      <c r="A1400" s="736" t="s">
        <v>5245</v>
      </c>
      <c r="B1400" s="737" t="s">
        <v>5527</v>
      </c>
      <c r="C1400" s="737" t="s">
        <v>566</v>
      </c>
      <c r="D1400" s="737" t="s">
        <v>3153</v>
      </c>
      <c r="E1400" s="737" t="s">
        <v>5247</v>
      </c>
      <c r="F1400" s="737" t="s">
        <v>1184</v>
      </c>
      <c r="G1400" s="737" t="s">
        <v>5364</v>
      </c>
      <c r="H1400" s="740">
        <v>2</v>
      </c>
      <c r="I1400" s="740">
        <v>186024</v>
      </c>
      <c r="J1400" s="737"/>
      <c r="K1400" s="737">
        <v>93012</v>
      </c>
      <c r="L1400" s="740"/>
      <c r="M1400" s="740"/>
      <c r="N1400" s="737"/>
      <c r="O1400" s="737"/>
      <c r="P1400" s="740"/>
      <c r="Q1400" s="740"/>
      <c r="R1400" s="753"/>
      <c r="S1400" s="741"/>
    </row>
    <row r="1401" spans="1:19" ht="14.4" customHeight="1" x14ac:dyDescent="0.3">
      <c r="A1401" s="736" t="s">
        <v>5245</v>
      </c>
      <c r="B1401" s="737" t="s">
        <v>5527</v>
      </c>
      <c r="C1401" s="737" t="s">
        <v>566</v>
      </c>
      <c r="D1401" s="737" t="s">
        <v>3153</v>
      </c>
      <c r="E1401" s="737" t="s">
        <v>5247</v>
      </c>
      <c r="F1401" s="737" t="s">
        <v>5378</v>
      </c>
      <c r="G1401" s="737" t="s">
        <v>5379</v>
      </c>
      <c r="H1401" s="740">
        <v>1.8900000000000001</v>
      </c>
      <c r="I1401" s="740">
        <v>2647.3599999999997</v>
      </c>
      <c r="J1401" s="737">
        <v>3.3452450150370234</v>
      </c>
      <c r="K1401" s="737">
        <v>1400.7195767195765</v>
      </c>
      <c r="L1401" s="740">
        <v>0.73</v>
      </c>
      <c r="M1401" s="740">
        <v>791.38</v>
      </c>
      <c r="N1401" s="737">
        <v>1</v>
      </c>
      <c r="O1401" s="737">
        <v>1084.0821917808219</v>
      </c>
      <c r="P1401" s="740">
        <v>5.57</v>
      </c>
      <c r="Q1401" s="740">
        <v>6038.36</v>
      </c>
      <c r="R1401" s="753">
        <v>7.6301650281786246</v>
      </c>
      <c r="S1401" s="741">
        <v>1084.0861759425493</v>
      </c>
    </row>
    <row r="1402" spans="1:19" ht="14.4" customHeight="1" x14ac:dyDescent="0.3">
      <c r="A1402" s="736" t="s">
        <v>5245</v>
      </c>
      <c r="B1402" s="737" t="s">
        <v>5527</v>
      </c>
      <c r="C1402" s="737" t="s">
        <v>566</v>
      </c>
      <c r="D1402" s="737" t="s">
        <v>3153</v>
      </c>
      <c r="E1402" s="737" t="s">
        <v>5247</v>
      </c>
      <c r="F1402" s="737" t="s">
        <v>5380</v>
      </c>
      <c r="G1402" s="737" t="s">
        <v>5379</v>
      </c>
      <c r="H1402" s="740">
        <v>18.02</v>
      </c>
      <c r="I1402" s="740">
        <v>8413.8700000000008</v>
      </c>
      <c r="J1402" s="737">
        <v>5.6104809724806124</v>
      </c>
      <c r="K1402" s="737">
        <v>466.91842397336296</v>
      </c>
      <c r="L1402" s="740">
        <v>4.1500000000000004</v>
      </c>
      <c r="M1402" s="740">
        <v>1499.67</v>
      </c>
      <c r="N1402" s="737">
        <v>1</v>
      </c>
      <c r="O1402" s="737">
        <v>361.36626506024095</v>
      </c>
      <c r="P1402" s="740">
        <v>7.5400000000000009</v>
      </c>
      <c r="Q1402" s="740">
        <v>2724.69</v>
      </c>
      <c r="R1402" s="753">
        <v>1.8168597091360099</v>
      </c>
      <c r="S1402" s="741">
        <v>361.36472148541111</v>
      </c>
    </row>
    <row r="1403" spans="1:19" ht="14.4" customHeight="1" x14ac:dyDescent="0.3">
      <c r="A1403" s="736" t="s">
        <v>5245</v>
      </c>
      <c r="B1403" s="737" t="s">
        <v>5527</v>
      </c>
      <c r="C1403" s="737" t="s">
        <v>566</v>
      </c>
      <c r="D1403" s="737" t="s">
        <v>3153</v>
      </c>
      <c r="E1403" s="737" t="s">
        <v>5247</v>
      </c>
      <c r="F1403" s="737" t="s">
        <v>5381</v>
      </c>
      <c r="G1403" s="737" t="s">
        <v>5379</v>
      </c>
      <c r="H1403" s="740">
        <v>18.04</v>
      </c>
      <c r="I1403" s="740">
        <v>2845.8900000000003</v>
      </c>
      <c r="J1403" s="737">
        <v>4.0183132598167264</v>
      </c>
      <c r="K1403" s="737">
        <v>157.75443458980047</v>
      </c>
      <c r="L1403" s="740">
        <v>5.88</v>
      </c>
      <c r="M1403" s="740">
        <v>708.23</v>
      </c>
      <c r="N1403" s="737">
        <v>1</v>
      </c>
      <c r="O1403" s="737">
        <v>120.44727891156464</v>
      </c>
      <c r="P1403" s="740">
        <v>8.51</v>
      </c>
      <c r="Q1403" s="740">
        <v>1025</v>
      </c>
      <c r="R1403" s="753">
        <v>1.4472699546757408</v>
      </c>
      <c r="S1403" s="741">
        <v>120.44653349001176</v>
      </c>
    </row>
    <row r="1404" spans="1:19" ht="14.4" customHeight="1" x14ac:dyDescent="0.3">
      <c r="A1404" s="736" t="s">
        <v>5245</v>
      </c>
      <c r="B1404" s="737" t="s">
        <v>5527</v>
      </c>
      <c r="C1404" s="737" t="s">
        <v>566</v>
      </c>
      <c r="D1404" s="737" t="s">
        <v>3153</v>
      </c>
      <c r="E1404" s="737" t="s">
        <v>5247</v>
      </c>
      <c r="F1404" s="737" t="s">
        <v>5384</v>
      </c>
      <c r="G1404" s="737" t="s">
        <v>5379</v>
      </c>
      <c r="H1404" s="740">
        <v>0.57999999999999996</v>
      </c>
      <c r="I1404" s="740">
        <v>1097.97</v>
      </c>
      <c r="J1404" s="737">
        <v>0.57984431441306328</v>
      </c>
      <c r="K1404" s="737">
        <v>1893.0517241379312</v>
      </c>
      <c r="L1404" s="740">
        <v>1.31</v>
      </c>
      <c r="M1404" s="740">
        <v>1893.56</v>
      </c>
      <c r="N1404" s="737">
        <v>1</v>
      </c>
      <c r="O1404" s="737">
        <v>1445.4656488549617</v>
      </c>
      <c r="P1404" s="740">
        <v>0.48</v>
      </c>
      <c r="Q1404" s="740">
        <v>693.81</v>
      </c>
      <c r="R1404" s="753">
        <v>0.36640507826527807</v>
      </c>
      <c r="S1404" s="741">
        <v>1445.4375</v>
      </c>
    </row>
    <row r="1405" spans="1:19" ht="14.4" customHeight="1" x14ac:dyDescent="0.3">
      <c r="A1405" s="736" t="s">
        <v>5245</v>
      </c>
      <c r="B1405" s="737" t="s">
        <v>5527</v>
      </c>
      <c r="C1405" s="737" t="s">
        <v>566</v>
      </c>
      <c r="D1405" s="737" t="s">
        <v>3153</v>
      </c>
      <c r="E1405" s="737" t="s">
        <v>5247</v>
      </c>
      <c r="F1405" s="737" t="s">
        <v>5388</v>
      </c>
      <c r="G1405" s="737" t="s">
        <v>5317</v>
      </c>
      <c r="H1405" s="740">
        <v>54.04</v>
      </c>
      <c r="I1405" s="740">
        <v>126938.20999999999</v>
      </c>
      <c r="J1405" s="737">
        <v>10.722237426491581</v>
      </c>
      <c r="K1405" s="737">
        <v>2348.9676165803107</v>
      </c>
      <c r="L1405" s="740">
        <v>5.04</v>
      </c>
      <c r="M1405" s="740">
        <v>11838.779999999999</v>
      </c>
      <c r="N1405" s="737">
        <v>1</v>
      </c>
      <c r="O1405" s="737">
        <v>2348.9642857142853</v>
      </c>
      <c r="P1405" s="740">
        <v>38.379999999999995</v>
      </c>
      <c r="Q1405" s="740">
        <v>30101.260000000002</v>
      </c>
      <c r="R1405" s="753">
        <v>2.5425981393353037</v>
      </c>
      <c r="S1405" s="741">
        <v>784.29546638874433</v>
      </c>
    </row>
    <row r="1406" spans="1:19" ht="14.4" customHeight="1" x14ac:dyDescent="0.3">
      <c r="A1406" s="736" t="s">
        <v>5245</v>
      </c>
      <c r="B1406" s="737" t="s">
        <v>5527</v>
      </c>
      <c r="C1406" s="737" t="s">
        <v>566</v>
      </c>
      <c r="D1406" s="737" t="s">
        <v>3153</v>
      </c>
      <c r="E1406" s="737" t="s">
        <v>5247</v>
      </c>
      <c r="F1406" s="737" t="s">
        <v>5396</v>
      </c>
      <c r="G1406" s="737" t="s">
        <v>5397</v>
      </c>
      <c r="H1406" s="740">
        <v>2.0300000000000002</v>
      </c>
      <c r="I1406" s="740">
        <v>1534.69</v>
      </c>
      <c r="J1406" s="737">
        <v>1.9294083628774734</v>
      </c>
      <c r="K1406" s="737">
        <v>756.00492610837432</v>
      </c>
      <c r="L1406" s="740">
        <v>1.9300000000000002</v>
      </c>
      <c r="M1406" s="740">
        <v>795.42000000000007</v>
      </c>
      <c r="N1406" s="737">
        <v>1</v>
      </c>
      <c r="O1406" s="737">
        <v>412.13471502590676</v>
      </c>
      <c r="P1406" s="740"/>
      <c r="Q1406" s="740"/>
      <c r="R1406" s="753"/>
      <c r="S1406" s="741"/>
    </row>
    <row r="1407" spans="1:19" ht="14.4" customHeight="1" x14ac:dyDescent="0.3">
      <c r="A1407" s="736" t="s">
        <v>5245</v>
      </c>
      <c r="B1407" s="737" t="s">
        <v>5527</v>
      </c>
      <c r="C1407" s="737" t="s">
        <v>566</v>
      </c>
      <c r="D1407" s="737" t="s">
        <v>3153</v>
      </c>
      <c r="E1407" s="737" t="s">
        <v>5247</v>
      </c>
      <c r="F1407" s="737" t="s">
        <v>5400</v>
      </c>
      <c r="G1407" s="737" t="s">
        <v>5397</v>
      </c>
      <c r="H1407" s="740">
        <v>0.38</v>
      </c>
      <c r="I1407" s="740">
        <v>28.72</v>
      </c>
      <c r="J1407" s="737"/>
      <c r="K1407" s="737">
        <v>75.578947368421055</v>
      </c>
      <c r="L1407" s="740"/>
      <c r="M1407" s="740"/>
      <c r="N1407" s="737"/>
      <c r="O1407" s="737"/>
      <c r="P1407" s="740"/>
      <c r="Q1407" s="740"/>
      <c r="R1407" s="753"/>
      <c r="S1407" s="741"/>
    </row>
    <row r="1408" spans="1:19" ht="14.4" customHeight="1" x14ac:dyDescent="0.3">
      <c r="A1408" s="736" t="s">
        <v>5245</v>
      </c>
      <c r="B1408" s="737" t="s">
        <v>5527</v>
      </c>
      <c r="C1408" s="737" t="s">
        <v>566</v>
      </c>
      <c r="D1408" s="737" t="s">
        <v>3153</v>
      </c>
      <c r="E1408" s="737" t="s">
        <v>5247</v>
      </c>
      <c r="F1408" s="737" t="s">
        <v>5401</v>
      </c>
      <c r="G1408" s="737" t="s">
        <v>5402</v>
      </c>
      <c r="H1408" s="740">
        <v>41</v>
      </c>
      <c r="I1408" s="740">
        <v>65694.3</v>
      </c>
      <c r="J1408" s="737"/>
      <c r="K1408" s="737">
        <v>1602.3000000000002</v>
      </c>
      <c r="L1408" s="740"/>
      <c r="M1408" s="740"/>
      <c r="N1408" s="737"/>
      <c r="O1408" s="737"/>
      <c r="P1408" s="740"/>
      <c r="Q1408" s="740"/>
      <c r="R1408" s="753"/>
      <c r="S1408" s="741"/>
    </row>
    <row r="1409" spans="1:19" ht="14.4" customHeight="1" x14ac:dyDescent="0.3">
      <c r="A1409" s="736" t="s">
        <v>5245</v>
      </c>
      <c r="B1409" s="737" t="s">
        <v>5527</v>
      </c>
      <c r="C1409" s="737" t="s">
        <v>566</v>
      </c>
      <c r="D1409" s="737" t="s">
        <v>3153</v>
      </c>
      <c r="E1409" s="737" t="s">
        <v>5247</v>
      </c>
      <c r="F1409" s="737" t="s">
        <v>5403</v>
      </c>
      <c r="G1409" s="737" t="s">
        <v>5317</v>
      </c>
      <c r="H1409" s="740">
        <v>24.919999999999998</v>
      </c>
      <c r="I1409" s="740">
        <v>17560.739999999998</v>
      </c>
      <c r="J1409" s="737">
        <v>9.3333723093276628</v>
      </c>
      <c r="K1409" s="737">
        <v>704.68459069020867</v>
      </c>
      <c r="L1409" s="740">
        <v>2.67</v>
      </c>
      <c r="M1409" s="740">
        <v>1881.5</v>
      </c>
      <c r="N1409" s="737">
        <v>1</v>
      </c>
      <c r="O1409" s="737">
        <v>704.68164794007498</v>
      </c>
      <c r="P1409" s="740">
        <v>10.770000000000001</v>
      </c>
      <c r="Q1409" s="740">
        <v>2534.0199999999995</v>
      </c>
      <c r="R1409" s="753">
        <v>1.3468083975551419</v>
      </c>
      <c r="S1409" s="741">
        <v>235.28505106778081</v>
      </c>
    </row>
    <row r="1410" spans="1:19" ht="14.4" customHeight="1" x14ac:dyDescent="0.3">
      <c r="A1410" s="736" t="s">
        <v>5245</v>
      </c>
      <c r="B1410" s="737" t="s">
        <v>5527</v>
      </c>
      <c r="C1410" s="737" t="s">
        <v>566</v>
      </c>
      <c r="D1410" s="737" t="s">
        <v>3153</v>
      </c>
      <c r="E1410" s="737" t="s">
        <v>5247</v>
      </c>
      <c r="F1410" s="737" t="s">
        <v>5406</v>
      </c>
      <c r="G1410" s="737" t="s">
        <v>5317</v>
      </c>
      <c r="H1410" s="740">
        <v>29.14</v>
      </c>
      <c r="I1410" s="740">
        <v>102673.25</v>
      </c>
      <c r="J1410" s="737"/>
      <c r="K1410" s="737">
        <v>3523.4471516815374</v>
      </c>
      <c r="L1410" s="740"/>
      <c r="M1410" s="740"/>
      <c r="N1410" s="737"/>
      <c r="O1410" s="737"/>
      <c r="P1410" s="740"/>
      <c r="Q1410" s="740"/>
      <c r="R1410" s="753"/>
      <c r="S1410" s="741"/>
    </row>
    <row r="1411" spans="1:19" ht="14.4" customHeight="1" x14ac:dyDescent="0.3">
      <c r="A1411" s="736" t="s">
        <v>5245</v>
      </c>
      <c r="B1411" s="737" t="s">
        <v>5527</v>
      </c>
      <c r="C1411" s="737" t="s">
        <v>566</v>
      </c>
      <c r="D1411" s="737" t="s">
        <v>3153</v>
      </c>
      <c r="E1411" s="737" t="s">
        <v>5247</v>
      </c>
      <c r="F1411" s="737" t="s">
        <v>5410</v>
      </c>
      <c r="G1411" s="737" t="s">
        <v>5411</v>
      </c>
      <c r="H1411" s="740"/>
      <c r="I1411" s="740"/>
      <c r="J1411" s="737"/>
      <c r="K1411" s="737"/>
      <c r="L1411" s="740">
        <v>3</v>
      </c>
      <c r="M1411" s="740">
        <v>3288.54</v>
      </c>
      <c r="N1411" s="737">
        <v>1</v>
      </c>
      <c r="O1411" s="737">
        <v>1096.18</v>
      </c>
      <c r="P1411" s="740"/>
      <c r="Q1411" s="740"/>
      <c r="R1411" s="753"/>
      <c r="S1411" s="741"/>
    </row>
    <row r="1412" spans="1:19" ht="14.4" customHeight="1" x14ac:dyDescent="0.3">
      <c r="A1412" s="736" t="s">
        <v>5245</v>
      </c>
      <c r="B1412" s="737" t="s">
        <v>5527</v>
      </c>
      <c r="C1412" s="737" t="s">
        <v>566</v>
      </c>
      <c r="D1412" s="737" t="s">
        <v>3153</v>
      </c>
      <c r="E1412" s="737" t="s">
        <v>5247</v>
      </c>
      <c r="F1412" s="737" t="s">
        <v>5414</v>
      </c>
      <c r="G1412" s="737" t="s">
        <v>5411</v>
      </c>
      <c r="H1412" s="740"/>
      <c r="I1412" s="740"/>
      <c r="J1412" s="737"/>
      <c r="K1412" s="737"/>
      <c r="L1412" s="740">
        <v>1</v>
      </c>
      <c r="M1412" s="740">
        <v>4384.7299999999996</v>
      </c>
      <c r="N1412" s="737">
        <v>1</v>
      </c>
      <c r="O1412" s="737">
        <v>4384.7299999999996</v>
      </c>
      <c r="P1412" s="740"/>
      <c r="Q1412" s="740"/>
      <c r="R1412" s="753"/>
      <c r="S1412" s="741"/>
    </row>
    <row r="1413" spans="1:19" ht="14.4" customHeight="1" x14ac:dyDescent="0.3">
      <c r="A1413" s="736" t="s">
        <v>5245</v>
      </c>
      <c r="B1413" s="737" t="s">
        <v>5527</v>
      </c>
      <c r="C1413" s="737" t="s">
        <v>566</v>
      </c>
      <c r="D1413" s="737" t="s">
        <v>3153</v>
      </c>
      <c r="E1413" s="737" t="s">
        <v>5247</v>
      </c>
      <c r="F1413" s="737" t="s">
        <v>5416</v>
      </c>
      <c r="G1413" s="737" t="s">
        <v>3102</v>
      </c>
      <c r="H1413" s="740">
        <v>2</v>
      </c>
      <c r="I1413" s="740">
        <v>167044.35999999999</v>
      </c>
      <c r="J1413" s="737"/>
      <c r="K1413" s="737">
        <v>83522.179999999993</v>
      </c>
      <c r="L1413" s="740"/>
      <c r="M1413" s="740"/>
      <c r="N1413" s="737"/>
      <c r="O1413" s="737"/>
      <c r="P1413" s="740"/>
      <c r="Q1413" s="740"/>
      <c r="R1413" s="753"/>
      <c r="S1413" s="741"/>
    </row>
    <row r="1414" spans="1:19" ht="14.4" customHeight="1" x14ac:dyDescent="0.3">
      <c r="A1414" s="736" t="s">
        <v>5245</v>
      </c>
      <c r="B1414" s="737" t="s">
        <v>5527</v>
      </c>
      <c r="C1414" s="737" t="s">
        <v>566</v>
      </c>
      <c r="D1414" s="737" t="s">
        <v>3153</v>
      </c>
      <c r="E1414" s="737" t="s">
        <v>5247</v>
      </c>
      <c r="F1414" s="737" t="s">
        <v>5417</v>
      </c>
      <c r="G1414" s="737" t="s">
        <v>5418</v>
      </c>
      <c r="H1414" s="740"/>
      <c r="I1414" s="740"/>
      <c r="J1414" s="737"/>
      <c r="K1414" s="737"/>
      <c r="L1414" s="740"/>
      <c r="M1414" s="740"/>
      <c r="N1414" s="737"/>
      <c r="O1414" s="737"/>
      <c r="P1414" s="740">
        <v>0.5</v>
      </c>
      <c r="Q1414" s="740">
        <v>269.27</v>
      </c>
      <c r="R1414" s="753"/>
      <c r="S1414" s="741">
        <v>538.54</v>
      </c>
    </row>
    <row r="1415" spans="1:19" ht="14.4" customHeight="1" x14ac:dyDescent="0.3">
      <c r="A1415" s="736" t="s">
        <v>5245</v>
      </c>
      <c r="B1415" s="737" t="s">
        <v>5527</v>
      </c>
      <c r="C1415" s="737" t="s">
        <v>566</v>
      </c>
      <c r="D1415" s="737" t="s">
        <v>3153</v>
      </c>
      <c r="E1415" s="737" t="s">
        <v>5247</v>
      </c>
      <c r="F1415" s="737" t="s">
        <v>5421</v>
      </c>
      <c r="G1415" s="737" t="s">
        <v>3556</v>
      </c>
      <c r="H1415" s="740"/>
      <c r="I1415" s="740"/>
      <c r="J1415" s="737"/>
      <c r="K1415" s="737"/>
      <c r="L1415" s="740">
        <v>5.8</v>
      </c>
      <c r="M1415" s="740">
        <v>395.96</v>
      </c>
      <c r="N1415" s="737">
        <v>1</v>
      </c>
      <c r="O1415" s="737">
        <v>68.268965517241384</v>
      </c>
      <c r="P1415" s="740"/>
      <c r="Q1415" s="740"/>
      <c r="R1415" s="753"/>
      <c r="S1415" s="741"/>
    </row>
    <row r="1416" spans="1:19" ht="14.4" customHeight="1" x14ac:dyDescent="0.3">
      <c r="A1416" s="736" t="s">
        <v>5245</v>
      </c>
      <c r="B1416" s="737" t="s">
        <v>5527</v>
      </c>
      <c r="C1416" s="737" t="s">
        <v>566</v>
      </c>
      <c r="D1416" s="737" t="s">
        <v>3153</v>
      </c>
      <c r="E1416" s="737" t="s">
        <v>5247</v>
      </c>
      <c r="F1416" s="737" t="s">
        <v>5422</v>
      </c>
      <c r="G1416" s="737" t="s">
        <v>1322</v>
      </c>
      <c r="H1416" s="740"/>
      <c r="I1416" s="740"/>
      <c r="J1416" s="737"/>
      <c r="K1416" s="737"/>
      <c r="L1416" s="740"/>
      <c r="M1416" s="740"/>
      <c r="N1416" s="737"/>
      <c r="O1416" s="737"/>
      <c r="P1416" s="740">
        <v>4</v>
      </c>
      <c r="Q1416" s="740">
        <v>593.84</v>
      </c>
      <c r="R1416" s="753"/>
      <c r="S1416" s="741">
        <v>148.46</v>
      </c>
    </row>
    <row r="1417" spans="1:19" ht="14.4" customHeight="1" x14ac:dyDescent="0.3">
      <c r="A1417" s="736" t="s">
        <v>5245</v>
      </c>
      <c r="B1417" s="737" t="s">
        <v>5527</v>
      </c>
      <c r="C1417" s="737" t="s">
        <v>566</v>
      </c>
      <c r="D1417" s="737" t="s">
        <v>3153</v>
      </c>
      <c r="E1417" s="737" t="s">
        <v>5247</v>
      </c>
      <c r="F1417" s="737" t="s">
        <v>5427</v>
      </c>
      <c r="G1417" s="737" t="s">
        <v>3046</v>
      </c>
      <c r="H1417" s="740"/>
      <c r="I1417" s="740"/>
      <c r="J1417" s="737"/>
      <c r="K1417" s="737"/>
      <c r="L1417" s="740">
        <v>36</v>
      </c>
      <c r="M1417" s="740">
        <v>62966.880000000005</v>
      </c>
      <c r="N1417" s="737">
        <v>1</v>
      </c>
      <c r="O1417" s="737">
        <v>1749.0800000000002</v>
      </c>
      <c r="P1417" s="740">
        <v>33</v>
      </c>
      <c r="Q1417" s="740">
        <v>57719.64</v>
      </c>
      <c r="R1417" s="753">
        <v>0.91666666666666663</v>
      </c>
      <c r="S1417" s="741">
        <v>1749.08</v>
      </c>
    </row>
    <row r="1418" spans="1:19" ht="14.4" customHeight="1" x14ac:dyDescent="0.3">
      <c r="A1418" s="736" t="s">
        <v>5245</v>
      </c>
      <c r="B1418" s="737" t="s">
        <v>5527</v>
      </c>
      <c r="C1418" s="737" t="s">
        <v>566</v>
      </c>
      <c r="D1418" s="737" t="s">
        <v>3153</v>
      </c>
      <c r="E1418" s="737" t="s">
        <v>5247</v>
      </c>
      <c r="F1418" s="737" t="s">
        <v>5428</v>
      </c>
      <c r="G1418" s="737" t="s">
        <v>2988</v>
      </c>
      <c r="H1418" s="740"/>
      <c r="I1418" s="740"/>
      <c r="J1418" s="737"/>
      <c r="K1418" s="737"/>
      <c r="L1418" s="740">
        <v>0.84999999999999987</v>
      </c>
      <c r="M1418" s="740">
        <v>240.38</v>
      </c>
      <c r="N1418" s="737">
        <v>1</v>
      </c>
      <c r="O1418" s="737">
        <v>282.8</v>
      </c>
      <c r="P1418" s="740">
        <v>7.75</v>
      </c>
      <c r="Q1418" s="740">
        <v>2191.89</v>
      </c>
      <c r="R1418" s="753">
        <v>9.1184374739995011</v>
      </c>
      <c r="S1418" s="741">
        <v>282.82451612903225</v>
      </c>
    </row>
    <row r="1419" spans="1:19" ht="14.4" customHeight="1" x14ac:dyDescent="0.3">
      <c r="A1419" s="736" t="s">
        <v>5245</v>
      </c>
      <c r="B1419" s="737" t="s">
        <v>5527</v>
      </c>
      <c r="C1419" s="737" t="s">
        <v>566</v>
      </c>
      <c r="D1419" s="737" t="s">
        <v>3153</v>
      </c>
      <c r="E1419" s="737" t="s">
        <v>5247</v>
      </c>
      <c r="F1419" s="737" t="s">
        <v>5429</v>
      </c>
      <c r="G1419" s="737" t="s">
        <v>5320</v>
      </c>
      <c r="H1419" s="740"/>
      <c r="I1419" s="740"/>
      <c r="J1419" s="737"/>
      <c r="K1419" s="737"/>
      <c r="L1419" s="740">
        <v>0.5</v>
      </c>
      <c r="M1419" s="740">
        <v>319.64</v>
      </c>
      <c r="N1419" s="737">
        <v>1</v>
      </c>
      <c r="O1419" s="737">
        <v>639.28</v>
      </c>
      <c r="P1419" s="740"/>
      <c r="Q1419" s="740"/>
      <c r="R1419" s="753"/>
      <c r="S1419" s="741"/>
    </row>
    <row r="1420" spans="1:19" ht="14.4" customHeight="1" x14ac:dyDescent="0.3">
      <c r="A1420" s="736" t="s">
        <v>5245</v>
      </c>
      <c r="B1420" s="737" t="s">
        <v>5527</v>
      </c>
      <c r="C1420" s="737" t="s">
        <v>566</v>
      </c>
      <c r="D1420" s="737" t="s">
        <v>3153</v>
      </c>
      <c r="E1420" s="737" t="s">
        <v>5247</v>
      </c>
      <c r="F1420" s="737" t="s">
        <v>5433</v>
      </c>
      <c r="G1420" s="737" t="s">
        <v>5431</v>
      </c>
      <c r="H1420" s="740"/>
      <c r="I1420" s="740"/>
      <c r="J1420" s="737"/>
      <c r="K1420" s="737"/>
      <c r="L1420" s="740">
        <v>2.17</v>
      </c>
      <c r="M1420" s="740">
        <v>9514.85</v>
      </c>
      <c r="N1420" s="737">
        <v>1</v>
      </c>
      <c r="O1420" s="737">
        <v>4384.7235023041476</v>
      </c>
      <c r="P1420" s="740"/>
      <c r="Q1420" s="740"/>
      <c r="R1420" s="753"/>
      <c r="S1420" s="741"/>
    </row>
    <row r="1421" spans="1:19" ht="14.4" customHeight="1" x14ac:dyDescent="0.3">
      <c r="A1421" s="736" t="s">
        <v>5245</v>
      </c>
      <c r="B1421" s="737" t="s">
        <v>5527</v>
      </c>
      <c r="C1421" s="737" t="s">
        <v>566</v>
      </c>
      <c r="D1421" s="737" t="s">
        <v>3153</v>
      </c>
      <c r="E1421" s="737" t="s">
        <v>5247</v>
      </c>
      <c r="F1421" s="737" t="s">
        <v>5449</v>
      </c>
      <c r="G1421" s="737" t="s">
        <v>1490</v>
      </c>
      <c r="H1421" s="740"/>
      <c r="I1421" s="740"/>
      <c r="J1421" s="737"/>
      <c r="K1421" s="737"/>
      <c r="L1421" s="740"/>
      <c r="M1421" s="740"/>
      <c r="N1421" s="737"/>
      <c r="O1421" s="737"/>
      <c r="P1421" s="740">
        <v>1.8</v>
      </c>
      <c r="Q1421" s="740">
        <v>4113.4799999999996</v>
      </c>
      <c r="R1421" s="753"/>
      <c r="S1421" s="741">
        <v>2285.2666666666664</v>
      </c>
    </row>
    <row r="1422" spans="1:19" ht="14.4" customHeight="1" x14ac:dyDescent="0.3">
      <c r="A1422" s="736" t="s">
        <v>5245</v>
      </c>
      <c r="B1422" s="737" t="s">
        <v>5527</v>
      </c>
      <c r="C1422" s="737" t="s">
        <v>566</v>
      </c>
      <c r="D1422" s="737" t="s">
        <v>3153</v>
      </c>
      <c r="E1422" s="737" t="s">
        <v>5460</v>
      </c>
      <c r="F1422" s="737" t="s">
        <v>5463</v>
      </c>
      <c r="G1422" s="737" t="s">
        <v>5464</v>
      </c>
      <c r="H1422" s="740"/>
      <c r="I1422" s="740"/>
      <c r="J1422" s="737"/>
      <c r="K1422" s="737"/>
      <c r="L1422" s="740"/>
      <c r="M1422" s="740"/>
      <c r="N1422" s="737"/>
      <c r="O1422" s="737"/>
      <c r="P1422" s="740">
        <v>4</v>
      </c>
      <c r="Q1422" s="740">
        <v>3468</v>
      </c>
      <c r="R1422" s="753"/>
      <c r="S1422" s="741">
        <v>867</v>
      </c>
    </row>
    <row r="1423" spans="1:19" ht="14.4" customHeight="1" x14ac:dyDescent="0.3">
      <c r="A1423" s="736" t="s">
        <v>5245</v>
      </c>
      <c r="B1423" s="737" t="s">
        <v>5527</v>
      </c>
      <c r="C1423" s="737" t="s">
        <v>566</v>
      </c>
      <c r="D1423" s="737" t="s">
        <v>3153</v>
      </c>
      <c r="E1423" s="737" t="s">
        <v>5469</v>
      </c>
      <c r="F1423" s="737" t="s">
        <v>5472</v>
      </c>
      <c r="G1423" s="737" t="s">
        <v>5473</v>
      </c>
      <c r="H1423" s="740"/>
      <c r="I1423" s="740"/>
      <c r="J1423" s="737"/>
      <c r="K1423" s="737"/>
      <c r="L1423" s="740">
        <v>3</v>
      </c>
      <c r="M1423" s="740">
        <v>366</v>
      </c>
      <c r="N1423" s="737">
        <v>1</v>
      </c>
      <c r="O1423" s="737">
        <v>122</v>
      </c>
      <c r="P1423" s="740">
        <v>4</v>
      </c>
      <c r="Q1423" s="740">
        <v>488</v>
      </c>
      <c r="R1423" s="753">
        <v>1.3333333333333333</v>
      </c>
      <c r="S1423" s="741">
        <v>122</v>
      </c>
    </row>
    <row r="1424" spans="1:19" ht="14.4" customHeight="1" x14ac:dyDescent="0.3">
      <c r="A1424" s="736" t="s">
        <v>5245</v>
      </c>
      <c r="B1424" s="737" t="s">
        <v>5527</v>
      </c>
      <c r="C1424" s="737" t="s">
        <v>566</v>
      </c>
      <c r="D1424" s="737" t="s">
        <v>3153</v>
      </c>
      <c r="E1424" s="737" t="s">
        <v>5469</v>
      </c>
      <c r="F1424" s="737" t="s">
        <v>5474</v>
      </c>
      <c r="G1424" s="737" t="s">
        <v>5475</v>
      </c>
      <c r="H1424" s="740">
        <v>1</v>
      </c>
      <c r="I1424" s="740">
        <v>144</v>
      </c>
      <c r="J1424" s="737">
        <v>0.98630136986301364</v>
      </c>
      <c r="K1424" s="737">
        <v>144</v>
      </c>
      <c r="L1424" s="740">
        <v>1</v>
      </c>
      <c r="M1424" s="740">
        <v>146</v>
      </c>
      <c r="N1424" s="737">
        <v>1</v>
      </c>
      <c r="O1424" s="737">
        <v>146</v>
      </c>
      <c r="P1424" s="740">
        <v>1</v>
      </c>
      <c r="Q1424" s="740">
        <v>147</v>
      </c>
      <c r="R1424" s="753">
        <v>1.0068493150684932</v>
      </c>
      <c r="S1424" s="741">
        <v>147</v>
      </c>
    </row>
    <row r="1425" spans="1:19" ht="14.4" customHeight="1" x14ac:dyDescent="0.3">
      <c r="A1425" s="736" t="s">
        <v>5245</v>
      </c>
      <c r="B1425" s="737" t="s">
        <v>5527</v>
      </c>
      <c r="C1425" s="737" t="s">
        <v>566</v>
      </c>
      <c r="D1425" s="737" t="s">
        <v>3153</v>
      </c>
      <c r="E1425" s="737" t="s">
        <v>5469</v>
      </c>
      <c r="F1425" s="737" t="s">
        <v>5476</v>
      </c>
      <c r="G1425" s="737" t="s">
        <v>5477</v>
      </c>
      <c r="H1425" s="740"/>
      <c r="I1425" s="740"/>
      <c r="J1425" s="737"/>
      <c r="K1425" s="737"/>
      <c r="L1425" s="740"/>
      <c r="M1425" s="740"/>
      <c r="N1425" s="737"/>
      <c r="O1425" s="737"/>
      <c r="P1425" s="740">
        <v>1</v>
      </c>
      <c r="Q1425" s="740">
        <v>196</v>
      </c>
      <c r="R1425" s="753"/>
      <c r="S1425" s="741">
        <v>196</v>
      </c>
    </row>
    <row r="1426" spans="1:19" ht="14.4" customHeight="1" x14ac:dyDescent="0.3">
      <c r="A1426" s="736" t="s">
        <v>5245</v>
      </c>
      <c r="B1426" s="737" t="s">
        <v>5527</v>
      </c>
      <c r="C1426" s="737" t="s">
        <v>566</v>
      </c>
      <c r="D1426" s="737" t="s">
        <v>3153</v>
      </c>
      <c r="E1426" s="737" t="s">
        <v>5469</v>
      </c>
      <c r="F1426" s="737" t="s">
        <v>5478</v>
      </c>
      <c r="G1426" s="737" t="s">
        <v>5479</v>
      </c>
      <c r="H1426" s="740">
        <v>311</v>
      </c>
      <c r="I1426" s="740">
        <v>10885</v>
      </c>
      <c r="J1426" s="737">
        <v>1.3876848546659868</v>
      </c>
      <c r="K1426" s="737">
        <v>35</v>
      </c>
      <c r="L1426" s="740">
        <v>212</v>
      </c>
      <c r="M1426" s="740">
        <v>7844</v>
      </c>
      <c r="N1426" s="737">
        <v>1</v>
      </c>
      <c r="O1426" s="737">
        <v>37</v>
      </c>
      <c r="P1426" s="740">
        <v>208</v>
      </c>
      <c r="Q1426" s="740">
        <v>7696</v>
      </c>
      <c r="R1426" s="753">
        <v>0.98113207547169812</v>
      </c>
      <c r="S1426" s="741">
        <v>37</v>
      </c>
    </row>
    <row r="1427" spans="1:19" ht="14.4" customHeight="1" x14ac:dyDescent="0.3">
      <c r="A1427" s="736" t="s">
        <v>5245</v>
      </c>
      <c r="B1427" s="737" t="s">
        <v>5527</v>
      </c>
      <c r="C1427" s="737" t="s">
        <v>566</v>
      </c>
      <c r="D1427" s="737" t="s">
        <v>3153</v>
      </c>
      <c r="E1427" s="737" t="s">
        <v>5469</v>
      </c>
      <c r="F1427" s="737" t="s">
        <v>5480</v>
      </c>
      <c r="G1427" s="737" t="s">
        <v>5481</v>
      </c>
      <c r="H1427" s="740"/>
      <c r="I1427" s="740"/>
      <c r="J1427" s="737"/>
      <c r="K1427" s="737"/>
      <c r="L1427" s="740"/>
      <c r="M1427" s="740"/>
      <c r="N1427" s="737"/>
      <c r="O1427" s="737"/>
      <c r="P1427" s="740">
        <v>1</v>
      </c>
      <c r="Q1427" s="740">
        <v>5</v>
      </c>
      <c r="R1427" s="753"/>
      <c r="S1427" s="741">
        <v>5</v>
      </c>
    </row>
    <row r="1428" spans="1:19" ht="14.4" customHeight="1" x14ac:dyDescent="0.3">
      <c r="A1428" s="736" t="s">
        <v>5245</v>
      </c>
      <c r="B1428" s="737" t="s">
        <v>5527</v>
      </c>
      <c r="C1428" s="737" t="s">
        <v>566</v>
      </c>
      <c r="D1428" s="737" t="s">
        <v>3153</v>
      </c>
      <c r="E1428" s="737" t="s">
        <v>5469</v>
      </c>
      <c r="F1428" s="737" t="s">
        <v>5540</v>
      </c>
      <c r="G1428" s="737" t="s">
        <v>5541</v>
      </c>
      <c r="H1428" s="740">
        <v>480</v>
      </c>
      <c r="I1428" s="740">
        <v>79200</v>
      </c>
      <c r="J1428" s="737">
        <v>1.0756192959582791</v>
      </c>
      <c r="K1428" s="737">
        <v>165</v>
      </c>
      <c r="L1428" s="740">
        <v>416</v>
      </c>
      <c r="M1428" s="740">
        <v>73632</v>
      </c>
      <c r="N1428" s="737">
        <v>1</v>
      </c>
      <c r="O1428" s="737">
        <v>177</v>
      </c>
      <c r="P1428" s="740">
        <v>540</v>
      </c>
      <c r="Q1428" s="740">
        <v>95580</v>
      </c>
      <c r="R1428" s="753">
        <v>1.2980769230769231</v>
      </c>
      <c r="S1428" s="741">
        <v>177</v>
      </c>
    </row>
    <row r="1429" spans="1:19" ht="14.4" customHeight="1" x14ac:dyDescent="0.3">
      <c r="A1429" s="736" t="s">
        <v>5245</v>
      </c>
      <c r="B1429" s="737" t="s">
        <v>5527</v>
      </c>
      <c r="C1429" s="737" t="s">
        <v>566</v>
      </c>
      <c r="D1429" s="737" t="s">
        <v>3153</v>
      </c>
      <c r="E1429" s="737" t="s">
        <v>5469</v>
      </c>
      <c r="F1429" s="737" t="s">
        <v>5486</v>
      </c>
      <c r="G1429" s="737" t="s">
        <v>5487</v>
      </c>
      <c r="H1429" s="740">
        <v>355</v>
      </c>
      <c r="I1429" s="740">
        <v>37630</v>
      </c>
      <c r="J1429" s="737">
        <v>1.4077815188926299</v>
      </c>
      <c r="K1429" s="737">
        <v>106</v>
      </c>
      <c r="L1429" s="740">
        <v>243</v>
      </c>
      <c r="M1429" s="740">
        <v>26730</v>
      </c>
      <c r="N1429" s="737">
        <v>1</v>
      </c>
      <c r="O1429" s="737">
        <v>110</v>
      </c>
      <c r="P1429" s="740">
        <v>293</v>
      </c>
      <c r="Q1429" s="740">
        <v>71199</v>
      </c>
      <c r="R1429" s="753">
        <v>2.6636363636363636</v>
      </c>
      <c r="S1429" s="741">
        <v>243</v>
      </c>
    </row>
    <row r="1430" spans="1:19" ht="14.4" customHeight="1" x14ac:dyDescent="0.3">
      <c r="A1430" s="736" t="s">
        <v>5245</v>
      </c>
      <c r="B1430" s="737" t="s">
        <v>5527</v>
      </c>
      <c r="C1430" s="737" t="s">
        <v>566</v>
      </c>
      <c r="D1430" s="737" t="s">
        <v>3153</v>
      </c>
      <c r="E1430" s="737" t="s">
        <v>5469</v>
      </c>
      <c r="F1430" s="737" t="s">
        <v>5488</v>
      </c>
      <c r="G1430" s="737" t="s">
        <v>5489</v>
      </c>
      <c r="H1430" s="740"/>
      <c r="I1430" s="740"/>
      <c r="J1430" s="737"/>
      <c r="K1430" s="737"/>
      <c r="L1430" s="740">
        <v>728</v>
      </c>
      <c r="M1430" s="740">
        <v>24266.65</v>
      </c>
      <c r="N1430" s="737">
        <v>1</v>
      </c>
      <c r="O1430" s="737">
        <v>33.333310439560442</v>
      </c>
      <c r="P1430" s="740">
        <v>1112</v>
      </c>
      <c r="Q1430" s="740">
        <v>37066.630000000005</v>
      </c>
      <c r="R1430" s="753">
        <v>1.5274720655714737</v>
      </c>
      <c r="S1430" s="741">
        <v>33.333300359712233</v>
      </c>
    </row>
    <row r="1431" spans="1:19" ht="14.4" customHeight="1" x14ac:dyDescent="0.3">
      <c r="A1431" s="736" t="s">
        <v>5245</v>
      </c>
      <c r="B1431" s="737" t="s">
        <v>5527</v>
      </c>
      <c r="C1431" s="737" t="s">
        <v>566</v>
      </c>
      <c r="D1431" s="737" t="s">
        <v>3153</v>
      </c>
      <c r="E1431" s="737" t="s">
        <v>5469</v>
      </c>
      <c r="F1431" s="737" t="s">
        <v>5490</v>
      </c>
      <c r="G1431" s="737" t="s">
        <v>5491</v>
      </c>
      <c r="H1431" s="740">
        <v>113</v>
      </c>
      <c r="I1431" s="740">
        <v>4068</v>
      </c>
      <c r="J1431" s="737">
        <v>2.4432432432432432</v>
      </c>
      <c r="K1431" s="737">
        <v>36</v>
      </c>
      <c r="L1431" s="740">
        <v>45</v>
      </c>
      <c r="M1431" s="740">
        <v>1665</v>
      </c>
      <c r="N1431" s="737">
        <v>1</v>
      </c>
      <c r="O1431" s="737">
        <v>37</v>
      </c>
      <c r="P1431" s="740">
        <v>31</v>
      </c>
      <c r="Q1431" s="740">
        <v>1147</v>
      </c>
      <c r="R1431" s="753">
        <v>0.68888888888888888</v>
      </c>
      <c r="S1431" s="741">
        <v>37</v>
      </c>
    </row>
    <row r="1432" spans="1:19" ht="14.4" customHeight="1" x14ac:dyDescent="0.3">
      <c r="A1432" s="736" t="s">
        <v>5245</v>
      </c>
      <c r="B1432" s="737" t="s">
        <v>5527</v>
      </c>
      <c r="C1432" s="737" t="s">
        <v>566</v>
      </c>
      <c r="D1432" s="737" t="s">
        <v>3153</v>
      </c>
      <c r="E1432" s="737" t="s">
        <v>5469</v>
      </c>
      <c r="F1432" s="737" t="s">
        <v>5494</v>
      </c>
      <c r="G1432" s="737" t="s">
        <v>5495</v>
      </c>
      <c r="H1432" s="740">
        <v>224</v>
      </c>
      <c r="I1432" s="740">
        <v>6944</v>
      </c>
      <c r="J1432" s="737">
        <v>1.0689655172413792</v>
      </c>
      <c r="K1432" s="737">
        <v>31</v>
      </c>
      <c r="L1432" s="740">
        <v>203</v>
      </c>
      <c r="M1432" s="740">
        <v>6496</v>
      </c>
      <c r="N1432" s="737">
        <v>1</v>
      </c>
      <c r="O1432" s="737">
        <v>32</v>
      </c>
      <c r="P1432" s="740">
        <v>177</v>
      </c>
      <c r="Q1432" s="740">
        <v>5664</v>
      </c>
      <c r="R1432" s="753">
        <v>0.8719211822660099</v>
      </c>
      <c r="S1432" s="741">
        <v>32</v>
      </c>
    </row>
    <row r="1433" spans="1:19" ht="14.4" customHeight="1" x14ac:dyDescent="0.3">
      <c r="A1433" s="736" t="s">
        <v>5245</v>
      </c>
      <c r="B1433" s="737" t="s">
        <v>5527</v>
      </c>
      <c r="C1433" s="737" t="s">
        <v>566</v>
      </c>
      <c r="D1433" s="737" t="s">
        <v>3153</v>
      </c>
      <c r="E1433" s="737" t="s">
        <v>5469</v>
      </c>
      <c r="F1433" s="737" t="s">
        <v>5556</v>
      </c>
      <c r="G1433" s="737" t="s">
        <v>5557</v>
      </c>
      <c r="H1433" s="740">
        <v>486</v>
      </c>
      <c r="I1433" s="740">
        <v>160866</v>
      </c>
      <c r="J1433" s="737">
        <v>0.77020970985349035</v>
      </c>
      <c r="K1433" s="737">
        <v>331</v>
      </c>
      <c r="L1433" s="740">
        <v>590</v>
      </c>
      <c r="M1433" s="740">
        <v>208860</v>
      </c>
      <c r="N1433" s="737">
        <v>1</v>
      </c>
      <c r="O1433" s="737">
        <v>354</v>
      </c>
      <c r="P1433" s="740">
        <v>571</v>
      </c>
      <c r="Q1433" s="740">
        <v>202705</v>
      </c>
      <c r="R1433" s="753">
        <v>0.97053049889878384</v>
      </c>
      <c r="S1433" s="741">
        <v>355</v>
      </c>
    </row>
    <row r="1434" spans="1:19" ht="14.4" customHeight="1" x14ac:dyDescent="0.3">
      <c r="A1434" s="736" t="s">
        <v>5245</v>
      </c>
      <c r="B1434" s="737" t="s">
        <v>5527</v>
      </c>
      <c r="C1434" s="737" t="s">
        <v>566</v>
      </c>
      <c r="D1434" s="737" t="s">
        <v>3153</v>
      </c>
      <c r="E1434" s="737" t="s">
        <v>5469</v>
      </c>
      <c r="F1434" s="737" t="s">
        <v>5498</v>
      </c>
      <c r="G1434" s="737" t="s">
        <v>5499</v>
      </c>
      <c r="H1434" s="740">
        <v>212</v>
      </c>
      <c r="I1434" s="740">
        <v>27348</v>
      </c>
      <c r="J1434" s="737">
        <v>1.3917557251908397</v>
      </c>
      <c r="K1434" s="737">
        <v>129</v>
      </c>
      <c r="L1434" s="740">
        <v>150</v>
      </c>
      <c r="M1434" s="740">
        <v>19650</v>
      </c>
      <c r="N1434" s="737">
        <v>1</v>
      </c>
      <c r="O1434" s="737">
        <v>131</v>
      </c>
      <c r="P1434" s="740">
        <v>217</v>
      </c>
      <c r="Q1434" s="740">
        <v>28644</v>
      </c>
      <c r="R1434" s="753">
        <v>1.4577099236641222</v>
      </c>
      <c r="S1434" s="741">
        <v>132</v>
      </c>
    </row>
    <row r="1435" spans="1:19" ht="14.4" customHeight="1" x14ac:dyDescent="0.3">
      <c r="A1435" s="736" t="s">
        <v>5245</v>
      </c>
      <c r="B1435" s="737" t="s">
        <v>5527</v>
      </c>
      <c r="C1435" s="737" t="s">
        <v>566</v>
      </c>
      <c r="D1435" s="737" t="s">
        <v>3153</v>
      </c>
      <c r="E1435" s="737" t="s">
        <v>5469</v>
      </c>
      <c r="F1435" s="737" t="s">
        <v>5503</v>
      </c>
      <c r="G1435" s="737" t="s">
        <v>5504</v>
      </c>
      <c r="H1435" s="740">
        <v>129</v>
      </c>
      <c r="I1435" s="740">
        <v>7353</v>
      </c>
      <c r="J1435" s="737">
        <v>1.2848156561244102</v>
      </c>
      <c r="K1435" s="737">
        <v>57</v>
      </c>
      <c r="L1435" s="740">
        <v>97</v>
      </c>
      <c r="M1435" s="740">
        <v>5723</v>
      </c>
      <c r="N1435" s="737">
        <v>1</v>
      </c>
      <c r="O1435" s="737">
        <v>59</v>
      </c>
      <c r="P1435" s="740">
        <v>144</v>
      </c>
      <c r="Q1435" s="740">
        <v>8496</v>
      </c>
      <c r="R1435" s="753">
        <v>1.4845360824742269</v>
      </c>
      <c r="S1435" s="741">
        <v>59</v>
      </c>
    </row>
    <row r="1436" spans="1:19" ht="14.4" customHeight="1" x14ac:dyDescent="0.3">
      <c r="A1436" s="736" t="s">
        <v>5245</v>
      </c>
      <c r="B1436" s="737" t="s">
        <v>5527</v>
      </c>
      <c r="C1436" s="737" t="s">
        <v>566</v>
      </c>
      <c r="D1436" s="737" t="s">
        <v>3156</v>
      </c>
      <c r="E1436" s="737" t="s">
        <v>5469</v>
      </c>
      <c r="F1436" s="737" t="s">
        <v>5488</v>
      </c>
      <c r="G1436" s="737" t="s">
        <v>5489</v>
      </c>
      <c r="H1436" s="740"/>
      <c r="I1436" s="740"/>
      <c r="J1436" s="737"/>
      <c r="K1436" s="737"/>
      <c r="L1436" s="740">
        <v>5</v>
      </c>
      <c r="M1436" s="740">
        <v>166.65999999999997</v>
      </c>
      <c r="N1436" s="737">
        <v>1</v>
      </c>
      <c r="O1436" s="737">
        <v>33.331999999999994</v>
      </c>
      <c r="P1436" s="740">
        <v>5</v>
      </c>
      <c r="Q1436" s="740">
        <v>166.65999999999997</v>
      </c>
      <c r="R1436" s="753">
        <v>1</v>
      </c>
      <c r="S1436" s="741">
        <v>33.331999999999994</v>
      </c>
    </row>
    <row r="1437" spans="1:19" ht="14.4" customHeight="1" x14ac:dyDescent="0.3">
      <c r="A1437" s="736" t="s">
        <v>5245</v>
      </c>
      <c r="B1437" s="737" t="s">
        <v>5527</v>
      </c>
      <c r="C1437" s="737" t="s">
        <v>566</v>
      </c>
      <c r="D1437" s="737" t="s">
        <v>3156</v>
      </c>
      <c r="E1437" s="737" t="s">
        <v>5469</v>
      </c>
      <c r="F1437" s="737" t="s">
        <v>5556</v>
      </c>
      <c r="G1437" s="737" t="s">
        <v>5557</v>
      </c>
      <c r="H1437" s="740">
        <v>8</v>
      </c>
      <c r="I1437" s="740">
        <v>2648</v>
      </c>
      <c r="J1437" s="737">
        <v>1.0686037126715093</v>
      </c>
      <c r="K1437" s="737">
        <v>331</v>
      </c>
      <c r="L1437" s="740">
        <v>7</v>
      </c>
      <c r="M1437" s="740">
        <v>2478</v>
      </c>
      <c r="N1437" s="737">
        <v>1</v>
      </c>
      <c r="O1437" s="737">
        <v>354</v>
      </c>
      <c r="P1437" s="740">
        <v>5</v>
      </c>
      <c r="Q1437" s="740">
        <v>1775</v>
      </c>
      <c r="R1437" s="753">
        <v>0.71630347054075871</v>
      </c>
      <c r="S1437" s="741">
        <v>355</v>
      </c>
    </row>
    <row r="1438" spans="1:19" ht="14.4" customHeight="1" x14ac:dyDescent="0.3">
      <c r="A1438" s="736" t="s">
        <v>5245</v>
      </c>
      <c r="B1438" s="737" t="s">
        <v>5527</v>
      </c>
      <c r="C1438" s="737" t="s">
        <v>566</v>
      </c>
      <c r="D1438" s="737" t="s">
        <v>5239</v>
      </c>
      <c r="E1438" s="737" t="s">
        <v>5247</v>
      </c>
      <c r="F1438" s="737" t="s">
        <v>5283</v>
      </c>
      <c r="G1438" s="737" t="s">
        <v>2298</v>
      </c>
      <c r="H1438" s="740"/>
      <c r="I1438" s="740"/>
      <c r="J1438" s="737"/>
      <c r="K1438" s="737"/>
      <c r="L1438" s="740">
        <v>2</v>
      </c>
      <c r="M1438" s="740">
        <v>47120.229999999996</v>
      </c>
      <c r="N1438" s="737">
        <v>1</v>
      </c>
      <c r="O1438" s="737">
        <v>23560.114999999998</v>
      </c>
      <c r="P1438" s="740"/>
      <c r="Q1438" s="740"/>
      <c r="R1438" s="753"/>
      <c r="S1438" s="741"/>
    </row>
    <row r="1439" spans="1:19" ht="14.4" customHeight="1" x14ac:dyDescent="0.3">
      <c r="A1439" s="736" t="s">
        <v>5245</v>
      </c>
      <c r="B1439" s="737" t="s">
        <v>5527</v>
      </c>
      <c r="C1439" s="737" t="s">
        <v>566</v>
      </c>
      <c r="D1439" s="737" t="s">
        <v>5239</v>
      </c>
      <c r="E1439" s="737" t="s">
        <v>5469</v>
      </c>
      <c r="F1439" s="737" t="s">
        <v>5478</v>
      </c>
      <c r="G1439" s="737" t="s">
        <v>5479</v>
      </c>
      <c r="H1439" s="740"/>
      <c r="I1439" s="740"/>
      <c r="J1439" s="737"/>
      <c r="K1439" s="737"/>
      <c r="L1439" s="740">
        <v>2</v>
      </c>
      <c r="M1439" s="740">
        <v>74</v>
      </c>
      <c r="N1439" s="737">
        <v>1</v>
      </c>
      <c r="O1439" s="737">
        <v>37</v>
      </c>
      <c r="P1439" s="740"/>
      <c r="Q1439" s="740"/>
      <c r="R1439" s="753"/>
      <c r="S1439" s="741"/>
    </row>
    <row r="1440" spans="1:19" ht="14.4" customHeight="1" x14ac:dyDescent="0.3">
      <c r="A1440" s="736" t="s">
        <v>5245</v>
      </c>
      <c r="B1440" s="737" t="s">
        <v>5527</v>
      </c>
      <c r="C1440" s="737" t="s">
        <v>566</v>
      </c>
      <c r="D1440" s="737" t="s">
        <v>5239</v>
      </c>
      <c r="E1440" s="737" t="s">
        <v>5469</v>
      </c>
      <c r="F1440" s="737" t="s">
        <v>5494</v>
      </c>
      <c r="G1440" s="737" t="s">
        <v>5495</v>
      </c>
      <c r="H1440" s="740"/>
      <c r="I1440" s="740"/>
      <c r="J1440" s="737"/>
      <c r="K1440" s="737"/>
      <c r="L1440" s="740">
        <v>1</v>
      </c>
      <c r="M1440" s="740">
        <v>32</v>
      </c>
      <c r="N1440" s="737">
        <v>1</v>
      </c>
      <c r="O1440" s="737">
        <v>32</v>
      </c>
      <c r="P1440" s="740"/>
      <c r="Q1440" s="740"/>
      <c r="R1440" s="753"/>
      <c r="S1440" s="741"/>
    </row>
    <row r="1441" spans="1:19" ht="14.4" customHeight="1" x14ac:dyDescent="0.3">
      <c r="A1441" s="736" t="s">
        <v>5245</v>
      </c>
      <c r="B1441" s="737" t="s">
        <v>5527</v>
      </c>
      <c r="C1441" s="737" t="s">
        <v>566</v>
      </c>
      <c r="D1441" s="737" t="s">
        <v>3157</v>
      </c>
      <c r="E1441" s="737" t="s">
        <v>5247</v>
      </c>
      <c r="F1441" s="737" t="s">
        <v>5305</v>
      </c>
      <c r="G1441" s="737" t="s">
        <v>707</v>
      </c>
      <c r="H1441" s="740"/>
      <c r="I1441" s="740"/>
      <c r="J1441" s="737"/>
      <c r="K1441" s="737"/>
      <c r="L1441" s="740">
        <v>0.2</v>
      </c>
      <c r="M1441" s="740">
        <v>11.99</v>
      </c>
      <c r="N1441" s="737">
        <v>1</v>
      </c>
      <c r="O1441" s="737">
        <v>59.949999999999996</v>
      </c>
      <c r="P1441" s="740"/>
      <c r="Q1441" s="740"/>
      <c r="R1441" s="753"/>
      <c r="S1441" s="741"/>
    </row>
    <row r="1442" spans="1:19" ht="14.4" customHeight="1" x14ac:dyDescent="0.3">
      <c r="A1442" s="736" t="s">
        <v>5245</v>
      </c>
      <c r="B1442" s="737" t="s">
        <v>5527</v>
      </c>
      <c r="C1442" s="737" t="s">
        <v>566</v>
      </c>
      <c r="D1442" s="737" t="s">
        <v>3157</v>
      </c>
      <c r="E1442" s="737" t="s">
        <v>5247</v>
      </c>
      <c r="F1442" s="737" t="s">
        <v>5308</v>
      </c>
      <c r="G1442" s="737" t="s">
        <v>5309</v>
      </c>
      <c r="H1442" s="740"/>
      <c r="I1442" s="740"/>
      <c r="J1442" s="737"/>
      <c r="K1442" s="737"/>
      <c r="L1442" s="740">
        <v>0.60000000000000009</v>
      </c>
      <c r="M1442" s="740">
        <v>70.38</v>
      </c>
      <c r="N1442" s="737">
        <v>1</v>
      </c>
      <c r="O1442" s="737">
        <v>117.29999999999997</v>
      </c>
      <c r="P1442" s="740">
        <v>0.60000000000000009</v>
      </c>
      <c r="Q1442" s="740">
        <v>70.38</v>
      </c>
      <c r="R1442" s="753">
        <v>1</v>
      </c>
      <c r="S1442" s="741">
        <v>117.29999999999997</v>
      </c>
    </row>
    <row r="1443" spans="1:19" ht="14.4" customHeight="1" x14ac:dyDescent="0.3">
      <c r="A1443" s="736" t="s">
        <v>5245</v>
      </c>
      <c r="B1443" s="737" t="s">
        <v>5527</v>
      </c>
      <c r="C1443" s="737" t="s">
        <v>566</v>
      </c>
      <c r="D1443" s="737" t="s">
        <v>3157</v>
      </c>
      <c r="E1443" s="737" t="s">
        <v>5247</v>
      </c>
      <c r="F1443" s="737" t="s">
        <v>5319</v>
      </c>
      <c r="G1443" s="737" t="s">
        <v>5320</v>
      </c>
      <c r="H1443" s="740"/>
      <c r="I1443" s="740"/>
      <c r="J1443" s="737"/>
      <c r="K1443" s="737"/>
      <c r="L1443" s="740">
        <v>0.17</v>
      </c>
      <c r="M1443" s="740">
        <v>112.4</v>
      </c>
      <c r="N1443" s="737">
        <v>1</v>
      </c>
      <c r="O1443" s="737">
        <v>661.17647058823525</v>
      </c>
      <c r="P1443" s="740"/>
      <c r="Q1443" s="740"/>
      <c r="R1443" s="753"/>
      <c r="S1443" s="741"/>
    </row>
    <row r="1444" spans="1:19" ht="14.4" customHeight="1" x14ac:dyDescent="0.3">
      <c r="A1444" s="736" t="s">
        <v>5245</v>
      </c>
      <c r="B1444" s="737" t="s">
        <v>5527</v>
      </c>
      <c r="C1444" s="737" t="s">
        <v>566</v>
      </c>
      <c r="D1444" s="737" t="s">
        <v>3157</v>
      </c>
      <c r="E1444" s="737" t="s">
        <v>5247</v>
      </c>
      <c r="F1444" s="737" t="s">
        <v>5362</v>
      </c>
      <c r="G1444" s="737" t="s">
        <v>2919</v>
      </c>
      <c r="H1444" s="740"/>
      <c r="I1444" s="740"/>
      <c r="J1444" s="737"/>
      <c r="K1444" s="737"/>
      <c r="L1444" s="740"/>
      <c r="M1444" s="740"/>
      <c r="N1444" s="737"/>
      <c r="O1444" s="737"/>
      <c r="P1444" s="740">
        <v>0.2</v>
      </c>
      <c r="Q1444" s="740">
        <v>1346.29</v>
      </c>
      <c r="R1444" s="753"/>
      <c r="S1444" s="741">
        <v>6731.45</v>
      </c>
    </row>
    <row r="1445" spans="1:19" ht="14.4" customHeight="1" x14ac:dyDescent="0.3">
      <c r="A1445" s="736" t="s">
        <v>5245</v>
      </c>
      <c r="B1445" s="737" t="s">
        <v>5527</v>
      </c>
      <c r="C1445" s="737" t="s">
        <v>566</v>
      </c>
      <c r="D1445" s="737" t="s">
        <v>3157</v>
      </c>
      <c r="E1445" s="737" t="s">
        <v>5247</v>
      </c>
      <c r="F1445" s="737" t="s">
        <v>5396</v>
      </c>
      <c r="G1445" s="737" t="s">
        <v>5397</v>
      </c>
      <c r="H1445" s="740"/>
      <c r="I1445" s="740"/>
      <c r="J1445" s="737"/>
      <c r="K1445" s="737"/>
      <c r="L1445" s="740">
        <v>0.09</v>
      </c>
      <c r="M1445" s="740">
        <v>37.090000000000003</v>
      </c>
      <c r="N1445" s="737">
        <v>1</v>
      </c>
      <c r="O1445" s="737">
        <v>412.11111111111114</v>
      </c>
      <c r="P1445" s="740"/>
      <c r="Q1445" s="740"/>
      <c r="R1445" s="753"/>
      <c r="S1445" s="741"/>
    </row>
    <row r="1446" spans="1:19" ht="14.4" customHeight="1" x14ac:dyDescent="0.3">
      <c r="A1446" s="736" t="s">
        <v>5245</v>
      </c>
      <c r="B1446" s="737" t="s">
        <v>5527</v>
      </c>
      <c r="C1446" s="737" t="s">
        <v>566</v>
      </c>
      <c r="D1446" s="737" t="s">
        <v>3157</v>
      </c>
      <c r="E1446" s="737" t="s">
        <v>5469</v>
      </c>
      <c r="F1446" s="737" t="s">
        <v>5478</v>
      </c>
      <c r="G1446" s="737" t="s">
        <v>5479</v>
      </c>
      <c r="H1446" s="740"/>
      <c r="I1446" s="740"/>
      <c r="J1446" s="737"/>
      <c r="K1446" s="737"/>
      <c r="L1446" s="740">
        <v>7</v>
      </c>
      <c r="M1446" s="740">
        <v>259</v>
      </c>
      <c r="N1446" s="737">
        <v>1</v>
      </c>
      <c r="O1446" s="737">
        <v>37</v>
      </c>
      <c r="P1446" s="740">
        <v>10</v>
      </c>
      <c r="Q1446" s="740">
        <v>370</v>
      </c>
      <c r="R1446" s="753">
        <v>1.4285714285714286</v>
      </c>
      <c r="S1446" s="741">
        <v>37</v>
      </c>
    </row>
    <row r="1447" spans="1:19" ht="14.4" customHeight="1" x14ac:dyDescent="0.3">
      <c r="A1447" s="736" t="s">
        <v>5245</v>
      </c>
      <c r="B1447" s="737" t="s">
        <v>5527</v>
      </c>
      <c r="C1447" s="737" t="s">
        <v>566</v>
      </c>
      <c r="D1447" s="737" t="s">
        <v>3157</v>
      </c>
      <c r="E1447" s="737" t="s">
        <v>5469</v>
      </c>
      <c r="F1447" s="737" t="s">
        <v>5494</v>
      </c>
      <c r="G1447" s="737" t="s">
        <v>5495</v>
      </c>
      <c r="H1447" s="740"/>
      <c r="I1447" s="740"/>
      <c r="J1447" s="737"/>
      <c r="K1447" s="737"/>
      <c r="L1447" s="740"/>
      <c r="M1447" s="740"/>
      <c r="N1447" s="737"/>
      <c r="O1447" s="737"/>
      <c r="P1447" s="740">
        <v>1</v>
      </c>
      <c r="Q1447" s="740">
        <v>32</v>
      </c>
      <c r="R1447" s="753"/>
      <c r="S1447" s="741">
        <v>32</v>
      </c>
    </row>
    <row r="1448" spans="1:19" ht="14.4" customHeight="1" x14ac:dyDescent="0.3">
      <c r="A1448" s="736" t="s">
        <v>5245</v>
      </c>
      <c r="B1448" s="737" t="s">
        <v>5527</v>
      </c>
      <c r="C1448" s="737" t="s">
        <v>566</v>
      </c>
      <c r="D1448" s="737" t="s">
        <v>3157</v>
      </c>
      <c r="E1448" s="737" t="s">
        <v>5469</v>
      </c>
      <c r="F1448" s="737" t="s">
        <v>5498</v>
      </c>
      <c r="G1448" s="737" t="s">
        <v>5499</v>
      </c>
      <c r="H1448" s="740"/>
      <c r="I1448" s="740"/>
      <c r="J1448" s="737"/>
      <c r="K1448" s="737"/>
      <c r="L1448" s="740">
        <v>1</v>
      </c>
      <c r="M1448" s="740">
        <v>131</v>
      </c>
      <c r="N1448" s="737">
        <v>1</v>
      </c>
      <c r="O1448" s="737">
        <v>131</v>
      </c>
      <c r="P1448" s="740"/>
      <c r="Q1448" s="740"/>
      <c r="R1448" s="753"/>
      <c r="S1448" s="741"/>
    </row>
    <row r="1449" spans="1:19" ht="14.4" customHeight="1" x14ac:dyDescent="0.3">
      <c r="A1449" s="736" t="s">
        <v>5245</v>
      </c>
      <c r="B1449" s="737" t="s">
        <v>5527</v>
      </c>
      <c r="C1449" s="737" t="s">
        <v>566</v>
      </c>
      <c r="D1449" s="737" t="s">
        <v>3157</v>
      </c>
      <c r="E1449" s="737" t="s">
        <v>5469</v>
      </c>
      <c r="F1449" s="737" t="s">
        <v>5503</v>
      </c>
      <c r="G1449" s="737" t="s">
        <v>5504</v>
      </c>
      <c r="H1449" s="740"/>
      <c r="I1449" s="740"/>
      <c r="J1449" s="737"/>
      <c r="K1449" s="737"/>
      <c r="L1449" s="740">
        <v>6</v>
      </c>
      <c r="M1449" s="740">
        <v>354</v>
      </c>
      <c r="N1449" s="737">
        <v>1</v>
      </c>
      <c r="O1449" s="737">
        <v>59</v>
      </c>
      <c r="P1449" s="740">
        <v>7</v>
      </c>
      <c r="Q1449" s="740">
        <v>413</v>
      </c>
      <c r="R1449" s="753">
        <v>1.1666666666666667</v>
      </c>
      <c r="S1449" s="741">
        <v>59</v>
      </c>
    </row>
    <row r="1450" spans="1:19" ht="14.4" customHeight="1" x14ac:dyDescent="0.3">
      <c r="A1450" s="736" t="s">
        <v>5245</v>
      </c>
      <c r="B1450" s="737" t="s">
        <v>5527</v>
      </c>
      <c r="C1450" s="737" t="s">
        <v>566</v>
      </c>
      <c r="D1450" s="737" t="s">
        <v>3161</v>
      </c>
      <c r="E1450" s="737" t="s">
        <v>5247</v>
      </c>
      <c r="F1450" s="737" t="s">
        <v>5361</v>
      </c>
      <c r="G1450" s="737" t="s">
        <v>2919</v>
      </c>
      <c r="H1450" s="740"/>
      <c r="I1450" s="740"/>
      <c r="J1450" s="737"/>
      <c r="K1450" s="737"/>
      <c r="L1450" s="740">
        <v>0.4</v>
      </c>
      <c r="M1450" s="740">
        <v>1814</v>
      </c>
      <c r="N1450" s="737">
        <v>1</v>
      </c>
      <c r="O1450" s="737">
        <v>4535</v>
      </c>
      <c r="P1450" s="740"/>
      <c r="Q1450" s="740"/>
      <c r="R1450" s="753"/>
      <c r="S1450" s="741"/>
    </row>
    <row r="1451" spans="1:19" ht="14.4" customHeight="1" x14ac:dyDescent="0.3">
      <c r="A1451" s="736" t="s">
        <v>5245</v>
      </c>
      <c r="B1451" s="737" t="s">
        <v>5527</v>
      </c>
      <c r="C1451" s="737" t="s">
        <v>566</v>
      </c>
      <c r="D1451" s="737" t="s">
        <v>3161</v>
      </c>
      <c r="E1451" s="737" t="s">
        <v>5247</v>
      </c>
      <c r="F1451" s="737" t="s">
        <v>5362</v>
      </c>
      <c r="G1451" s="737" t="s">
        <v>2919</v>
      </c>
      <c r="H1451" s="740"/>
      <c r="I1451" s="740"/>
      <c r="J1451" s="737"/>
      <c r="K1451" s="737"/>
      <c r="L1451" s="740">
        <v>0.6</v>
      </c>
      <c r="M1451" s="740">
        <v>4248.71</v>
      </c>
      <c r="N1451" s="737">
        <v>1</v>
      </c>
      <c r="O1451" s="737">
        <v>7081.1833333333334</v>
      </c>
      <c r="P1451" s="740"/>
      <c r="Q1451" s="740"/>
      <c r="R1451" s="753"/>
      <c r="S1451" s="741"/>
    </row>
    <row r="1452" spans="1:19" ht="14.4" customHeight="1" x14ac:dyDescent="0.3">
      <c r="A1452" s="736" t="s">
        <v>5245</v>
      </c>
      <c r="B1452" s="737" t="s">
        <v>5527</v>
      </c>
      <c r="C1452" s="737" t="s">
        <v>566</v>
      </c>
      <c r="D1452" s="737" t="s">
        <v>3161</v>
      </c>
      <c r="E1452" s="737" t="s">
        <v>5469</v>
      </c>
      <c r="F1452" s="737" t="s">
        <v>5478</v>
      </c>
      <c r="G1452" s="737" t="s">
        <v>5479</v>
      </c>
      <c r="H1452" s="740"/>
      <c r="I1452" s="740"/>
      <c r="J1452" s="737"/>
      <c r="K1452" s="737"/>
      <c r="L1452" s="740">
        <v>5</v>
      </c>
      <c r="M1452" s="740">
        <v>185</v>
      </c>
      <c r="N1452" s="737">
        <v>1</v>
      </c>
      <c r="O1452" s="737">
        <v>37</v>
      </c>
      <c r="P1452" s="740"/>
      <c r="Q1452" s="740"/>
      <c r="R1452" s="753"/>
      <c r="S1452" s="741"/>
    </row>
    <row r="1453" spans="1:19" ht="14.4" customHeight="1" x14ac:dyDescent="0.3">
      <c r="A1453" s="736" t="s">
        <v>5245</v>
      </c>
      <c r="B1453" s="737" t="s">
        <v>5527</v>
      </c>
      <c r="C1453" s="737" t="s">
        <v>566</v>
      </c>
      <c r="D1453" s="737" t="s">
        <v>3161</v>
      </c>
      <c r="E1453" s="737" t="s">
        <v>5469</v>
      </c>
      <c r="F1453" s="737" t="s">
        <v>5494</v>
      </c>
      <c r="G1453" s="737" t="s">
        <v>5495</v>
      </c>
      <c r="H1453" s="740"/>
      <c r="I1453" s="740"/>
      <c r="J1453" s="737"/>
      <c r="K1453" s="737"/>
      <c r="L1453" s="740">
        <v>5</v>
      </c>
      <c r="M1453" s="740">
        <v>160</v>
      </c>
      <c r="N1453" s="737">
        <v>1</v>
      </c>
      <c r="O1453" s="737">
        <v>32</v>
      </c>
      <c r="P1453" s="740"/>
      <c r="Q1453" s="740"/>
      <c r="R1453" s="753"/>
      <c r="S1453" s="741"/>
    </row>
    <row r="1454" spans="1:19" ht="14.4" customHeight="1" x14ac:dyDescent="0.3">
      <c r="A1454" s="736" t="s">
        <v>5245</v>
      </c>
      <c r="B1454" s="737" t="s">
        <v>5527</v>
      </c>
      <c r="C1454" s="737" t="s">
        <v>566</v>
      </c>
      <c r="D1454" s="737" t="s">
        <v>3162</v>
      </c>
      <c r="E1454" s="737" t="s">
        <v>5247</v>
      </c>
      <c r="F1454" s="737" t="s">
        <v>5248</v>
      </c>
      <c r="G1454" s="737" t="s">
        <v>5249</v>
      </c>
      <c r="H1454" s="740">
        <v>6.3000000000000007</v>
      </c>
      <c r="I1454" s="740">
        <v>340.83000000000004</v>
      </c>
      <c r="J1454" s="737">
        <v>0.77777777777777779</v>
      </c>
      <c r="K1454" s="737">
        <v>54.1</v>
      </c>
      <c r="L1454" s="740">
        <v>8.1</v>
      </c>
      <c r="M1454" s="740">
        <v>438.21000000000004</v>
      </c>
      <c r="N1454" s="737">
        <v>1</v>
      </c>
      <c r="O1454" s="737">
        <v>54.100000000000009</v>
      </c>
      <c r="P1454" s="740">
        <v>3.7</v>
      </c>
      <c r="Q1454" s="740">
        <v>200.17000000000002</v>
      </c>
      <c r="R1454" s="753">
        <v>0.4567901234567901</v>
      </c>
      <c r="S1454" s="741">
        <v>54.1</v>
      </c>
    </row>
    <row r="1455" spans="1:19" ht="14.4" customHeight="1" x14ac:dyDescent="0.3">
      <c r="A1455" s="736" t="s">
        <v>5245</v>
      </c>
      <c r="B1455" s="737" t="s">
        <v>5527</v>
      </c>
      <c r="C1455" s="737" t="s">
        <v>566</v>
      </c>
      <c r="D1455" s="737" t="s">
        <v>3162</v>
      </c>
      <c r="E1455" s="737" t="s">
        <v>5247</v>
      </c>
      <c r="F1455" s="737" t="s">
        <v>5250</v>
      </c>
      <c r="G1455" s="737" t="s">
        <v>5251</v>
      </c>
      <c r="H1455" s="740">
        <v>8.4</v>
      </c>
      <c r="I1455" s="740">
        <v>909.31999999999994</v>
      </c>
      <c r="J1455" s="737">
        <v>0.84001071583634324</v>
      </c>
      <c r="K1455" s="737">
        <v>108.25238095238095</v>
      </c>
      <c r="L1455" s="740">
        <v>10</v>
      </c>
      <c r="M1455" s="740">
        <v>1082.51</v>
      </c>
      <c r="N1455" s="737">
        <v>1</v>
      </c>
      <c r="O1455" s="737">
        <v>108.251</v>
      </c>
      <c r="P1455" s="740">
        <v>4.8</v>
      </c>
      <c r="Q1455" s="740">
        <v>519.61</v>
      </c>
      <c r="R1455" s="753">
        <v>0.48000480365077458</v>
      </c>
      <c r="S1455" s="741">
        <v>108.25208333333335</v>
      </c>
    </row>
    <row r="1456" spans="1:19" ht="14.4" customHeight="1" x14ac:dyDescent="0.3">
      <c r="A1456" s="736" t="s">
        <v>5245</v>
      </c>
      <c r="B1456" s="737" t="s">
        <v>5527</v>
      </c>
      <c r="C1456" s="737" t="s">
        <v>566</v>
      </c>
      <c r="D1456" s="737" t="s">
        <v>3162</v>
      </c>
      <c r="E1456" s="737" t="s">
        <v>5247</v>
      </c>
      <c r="F1456" s="737" t="s">
        <v>5255</v>
      </c>
      <c r="G1456" s="737" t="s">
        <v>5256</v>
      </c>
      <c r="H1456" s="740">
        <v>1.2000000000000002</v>
      </c>
      <c r="I1456" s="740">
        <v>13.440000000000001</v>
      </c>
      <c r="J1456" s="737">
        <v>0.87103046014257945</v>
      </c>
      <c r="K1456" s="737">
        <v>11.2</v>
      </c>
      <c r="L1456" s="740">
        <v>1.2</v>
      </c>
      <c r="M1456" s="740">
        <v>15.43</v>
      </c>
      <c r="N1456" s="737">
        <v>1</v>
      </c>
      <c r="O1456" s="737">
        <v>12.858333333333334</v>
      </c>
      <c r="P1456" s="740">
        <v>2.4000000000000004</v>
      </c>
      <c r="Q1456" s="740">
        <v>30.85</v>
      </c>
      <c r="R1456" s="753">
        <v>1.9993519118600132</v>
      </c>
      <c r="S1456" s="741">
        <v>12.854166666666666</v>
      </c>
    </row>
    <row r="1457" spans="1:19" ht="14.4" customHeight="1" x14ac:dyDescent="0.3">
      <c r="A1457" s="736" t="s">
        <v>5245</v>
      </c>
      <c r="B1457" s="737" t="s">
        <v>5527</v>
      </c>
      <c r="C1457" s="737" t="s">
        <v>566</v>
      </c>
      <c r="D1457" s="737" t="s">
        <v>3162</v>
      </c>
      <c r="E1457" s="737" t="s">
        <v>5247</v>
      </c>
      <c r="F1457" s="737" t="s">
        <v>5257</v>
      </c>
      <c r="G1457" s="737" t="s">
        <v>5258</v>
      </c>
      <c r="H1457" s="740">
        <v>8.7000000000000011</v>
      </c>
      <c r="I1457" s="740">
        <v>1641.69</v>
      </c>
      <c r="J1457" s="737">
        <v>0.8130841121495328</v>
      </c>
      <c r="K1457" s="737">
        <v>188.7</v>
      </c>
      <c r="L1457" s="740">
        <v>10.7</v>
      </c>
      <c r="M1457" s="740">
        <v>2019.09</v>
      </c>
      <c r="N1457" s="737">
        <v>1</v>
      </c>
      <c r="O1457" s="737">
        <v>188.70000000000002</v>
      </c>
      <c r="P1457" s="740">
        <v>10.35</v>
      </c>
      <c r="Q1457" s="740">
        <v>2125.92</v>
      </c>
      <c r="R1457" s="753">
        <v>1.0529099742953509</v>
      </c>
      <c r="S1457" s="741">
        <v>205.40289855072464</v>
      </c>
    </row>
    <row r="1458" spans="1:19" ht="14.4" customHeight="1" x14ac:dyDescent="0.3">
      <c r="A1458" s="736" t="s">
        <v>5245</v>
      </c>
      <c r="B1458" s="737" t="s">
        <v>5527</v>
      </c>
      <c r="C1458" s="737" t="s">
        <v>566</v>
      </c>
      <c r="D1458" s="737" t="s">
        <v>3162</v>
      </c>
      <c r="E1458" s="737" t="s">
        <v>5247</v>
      </c>
      <c r="F1458" s="737" t="s">
        <v>5259</v>
      </c>
      <c r="G1458" s="737" t="s">
        <v>5260</v>
      </c>
      <c r="H1458" s="740">
        <v>2</v>
      </c>
      <c r="I1458" s="740">
        <v>15959.08</v>
      </c>
      <c r="J1458" s="737">
        <v>1.2521757415410495</v>
      </c>
      <c r="K1458" s="737">
        <v>7979.54</v>
      </c>
      <c r="L1458" s="740">
        <v>2</v>
      </c>
      <c r="M1458" s="740">
        <v>12745.08</v>
      </c>
      <c r="N1458" s="737">
        <v>1</v>
      </c>
      <c r="O1458" s="737">
        <v>6372.54</v>
      </c>
      <c r="P1458" s="740">
        <v>2</v>
      </c>
      <c r="Q1458" s="740">
        <v>12745.08</v>
      </c>
      <c r="R1458" s="753">
        <v>1</v>
      </c>
      <c r="S1458" s="741">
        <v>6372.54</v>
      </c>
    </row>
    <row r="1459" spans="1:19" ht="14.4" customHeight="1" x14ac:dyDescent="0.3">
      <c r="A1459" s="736" t="s">
        <v>5245</v>
      </c>
      <c r="B1459" s="737" t="s">
        <v>5527</v>
      </c>
      <c r="C1459" s="737" t="s">
        <v>566</v>
      </c>
      <c r="D1459" s="737" t="s">
        <v>3162</v>
      </c>
      <c r="E1459" s="737" t="s">
        <v>5247</v>
      </c>
      <c r="F1459" s="737" t="s">
        <v>5262</v>
      </c>
      <c r="G1459" s="737" t="s">
        <v>2497</v>
      </c>
      <c r="H1459" s="740"/>
      <c r="I1459" s="740"/>
      <c r="J1459" s="737"/>
      <c r="K1459" s="737"/>
      <c r="L1459" s="740">
        <v>0</v>
      </c>
      <c r="M1459" s="740">
        <v>0</v>
      </c>
      <c r="N1459" s="737"/>
      <c r="O1459" s="737"/>
      <c r="P1459" s="740">
        <v>2</v>
      </c>
      <c r="Q1459" s="740">
        <v>13242.3</v>
      </c>
      <c r="R1459" s="753"/>
      <c r="S1459" s="741">
        <v>6621.15</v>
      </c>
    </row>
    <row r="1460" spans="1:19" ht="14.4" customHeight="1" x14ac:dyDescent="0.3">
      <c r="A1460" s="736" t="s">
        <v>5245</v>
      </c>
      <c r="B1460" s="737" t="s">
        <v>5527</v>
      </c>
      <c r="C1460" s="737" t="s">
        <v>566</v>
      </c>
      <c r="D1460" s="737" t="s">
        <v>3162</v>
      </c>
      <c r="E1460" s="737" t="s">
        <v>5247</v>
      </c>
      <c r="F1460" s="737" t="s">
        <v>5263</v>
      </c>
      <c r="G1460" s="737" t="s">
        <v>1315</v>
      </c>
      <c r="H1460" s="740"/>
      <c r="I1460" s="740"/>
      <c r="J1460" s="737"/>
      <c r="K1460" s="737"/>
      <c r="L1460" s="740"/>
      <c r="M1460" s="740"/>
      <c r="N1460" s="737"/>
      <c r="O1460" s="737"/>
      <c r="P1460" s="740">
        <v>34.049999999999997</v>
      </c>
      <c r="Q1460" s="740">
        <v>12455.41</v>
      </c>
      <c r="R1460" s="753"/>
      <c r="S1460" s="741">
        <v>365.79765051395009</v>
      </c>
    </row>
    <row r="1461" spans="1:19" ht="14.4" customHeight="1" x14ac:dyDescent="0.3">
      <c r="A1461" s="736" t="s">
        <v>5245</v>
      </c>
      <c r="B1461" s="737" t="s">
        <v>5527</v>
      </c>
      <c r="C1461" s="737" t="s">
        <v>566</v>
      </c>
      <c r="D1461" s="737" t="s">
        <v>3162</v>
      </c>
      <c r="E1461" s="737" t="s">
        <v>5247</v>
      </c>
      <c r="F1461" s="737" t="s">
        <v>5264</v>
      </c>
      <c r="G1461" s="737" t="s">
        <v>5265</v>
      </c>
      <c r="H1461" s="740">
        <v>1</v>
      </c>
      <c r="I1461" s="740">
        <v>28623.43</v>
      </c>
      <c r="J1461" s="737"/>
      <c r="K1461" s="737">
        <v>28623.43</v>
      </c>
      <c r="L1461" s="740"/>
      <c r="M1461" s="740"/>
      <c r="N1461" s="737"/>
      <c r="O1461" s="737"/>
      <c r="P1461" s="740">
        <v>3</v>
      </c>
      <c r="Q1461" s="740">
        <v>85870.29</v>
      </c>
      <c r="R1461" s="753"/>
      <c r="S1461" s="741">
        <v>28623.429999999997</v>
      </c>
    </row>
    <row r="1462" spans="1:19" ht="14.4" customHeight="1" x14ac:dyDescent="0.3">
      <c r="A1462" s="736" t="s">
        <v>5245</v>
      </c>
      <c r="B1462" s="737" t="s">
        <v>5527</v>
      </c>
      <c r="C1462" s="737" t="s">
        <v>566</v>
      </c>
      <c r="D1462" s="737" t="s">
        <v>3162</v>
      </c>
      <c r="E1462" s="737" t="s">
        <v>5247</v>
      </c>
      <c r="F1462" s="737" t="s">
        <v>5266</v>
      </c>
      <c r="G1462" s="737" t="s">
        <v>3074</v>
      </c>
      <c r="H1462" s="740">
        <v>7</v>
      </c>
      <c r="I1462" s="740">
        <v>200368.7</v>
      </c>
      <c r="J1462" s="737">
        <v>7.0000000000000009</v>
      </c>
      <c r="K1462" s="737">
        <v>28624.100000000002</v>
      </c>
      <c r="L1462" s="740">
        <v>1</v>
      </c>
      <c r="M1462" s="740">
        <v>28624.1</v>
      </c>
      <c r="N1462" s="737">
        <v>1</v>
      </c>
      <c r="O1462" s="737">
        <v>28624.1</v>
      </c>
      <c r="P1462" s="740"/>
      <c r="Q1462" s="740"/>
      <c r="R1462" s="753"/>
      <c r="S1462" s="741"/>
    </row>
    <row r="1463" spans="1:19" ht="14.4" customHeight="1" x14ac:dyDescent="0.3">
      <c r="A1463" s="736" t="s">
        <v>5245</v>
      </c>
      <c r="B1463" s="737" t="s">
        <v>5527</v>
      </c>
      <c r="C1463" s="737" t="s">
        <v>566</v>
      </c>
      <c r="D1463" s="737" t="s">
        <v>3162</v>
      </c>
      <c r="E1463" s="737" t="s">
        <v>5247</v>
      </c>
      <c r="F1463" s="737" t="s">
        <v>5277</v>
      </c>
      <c r="G1463" s="737" t="s">
        <v>5278</v>
      </c>
      <c r="H1463" s="740">
        <v>1</v>
      </c>
      <c r="I1463" s="740">
        <v>1602.3</v>
      </c>
      <c r="J1463" s="737">
        <v>0.30536053239417293</v>
      </c>
      <c r="K1463" s="737">
        <v>1602.3</v>
      </c>
      <c r="L1463" s="740">
        <v>3</v>
      </c>
      <c r="M1463" s="740">
        <v>5247.24</v>
      </c>
      <c r="N1463" s="737">
        <v>1</v>
      </c>
      <c r="O1463" s="737">
        <v>1749.08</v>
      </c>
      <c r="P1463" s="740"/>
      <c r="Q1463" s="740"/>
      <c r="R1463" s="753"/>
      <c r="S1463" s="741"/>
    </row>
    <row r="1464" spans="1:19" ht="14.4" customHeight="1" x14ac:dyDescent="0.3">
      <c r="A1464" s="736" t="s">
        <v>5245</v>
      </c>
      <c r="B1464" s="737" t="s">
        <v>5527</v>
      </c>
      <c r="C1464" s="737" t="s">
        <v>566</v>
      </c>
      <c r="D1464" s="737" t="s">
        <v>3162</v>
      </c>
      <c r="E1464" s="737" t="s">
        <v>5247</v>
      </c>
      <c r="F1464" s="737" t="s">
        <v>5281</v>
      </c>
      <c r="G1464" s="737" t="s">
        <v>5282</v>
      </c>
      <c r="H1464" s="740">
        <v>8</v>
      </c>
      <c r="I1464" s="740">
        <v>85087.76</v>
      </c>
      <c r="J1464" s="737">
        <v>5.1291242342882146</v>
      </c>
      <c r="K1464" s="737">
        <v>10635.97</v>
      </c>
      <c r="L1464" s="740">
        <v>2</v>
      </c>
      <c r="M1464" s="740">
        <v>16589.14</v>
      </c>
      <c r="N1464" s="737">
        <v>1</v>
      </c>
      <c r="O1464" s="737">
        <v>8294.57</v>
      </c>
      <c r="P1464" s="740">
        <v>2</v>
      </c>
      <c r="Q1464" s="740">
        <v>16589.14</v>
      </c>
      <c r="R1464" s="753">
        <v>1</v>
      </c>
      <c r="S1464" s="741">
        <v>8294.57</v>
      </c>
    </row>
    <row r="1465" spans="1:19" ht="14.4" customHeight="1" x14ac:dyDescent="0.3">
      <c r="A1465" s="736" t="s">
        <v>5245</v>
      </c>
      <c r="B1465" s="737" t="s">
        <v>5527</v>
      </c>
      <c r="C1465" s="737" t="s">
        <v>566</v>
      </c>
      <c r="D1465" s="737" t="s">
        <v>3162</v>
      </c>
      <c r="E1465" s="737" t="s">
        <v>5247</v>
      </c>
      <c r="F1465" s="737" t="s">
        <v>5283</v>
      </c>
      <c r="G1465" s="737" t="s">
        <v>2298</v>
      </c>
      <c r="H1465" s="740"/>
      <c r="I1465" s="740"/>
      <c r="J1465" s="737"/>
      <c r="K1465" s="737"/>
      <c r="L1465" s="740">
        <v>2</v>
      </c>
      <c r="M1465" s="740">
        <v>47334.400000000001</v>
      </c>
      <c r="N1465" s="737">
        <v>1</v>
      </c>
      <c r="O1465" s="737">
        <v>23667.200000000001</v>
      </c>
      <c r="P1465" s="740">
        <v>1</v>
      </c>
      <c r="Q1465" s="740">
        <v>22668.98</v>
      </c>
      <c r="R1465" s="753">
        <v>0.47891132030827471</v>
      </c>
      <c r="S1465" s="741">
        <v>22668.98</v>
      </c>
    </row>
    <row r="1466" spans="1:19" ht="14.4" customHeight="1" x14ac:dyDescent="0.3">
      <c r="A1466" s="736" t="s">
        <v>5245</v>
      </c>
      <c r="B1466" s="737" t="s">
        <v>5527</v>
      </c>
      <c r="C1466" s="737" t="s">
        <v>566</v>
      </c>
      <c r="D1466" s="737" t="s">
        <v>3162</v>
      </c>
      <c r="E1466" s="737" t="s">
        <v>5247</v>
      </c>
      <c r="F1466" s="737" t="s">
        <v>5289</v>
      </c>
      <c r="G1466" s="737" t="s">
        <v>3094</v>
      </c>
      <c r="H1466" s="740"/>
      <c r="I1466" s="740"/>
      <c r="J1466" s="737"/>
      <c r="K1466" s="737"/>
      <c r="L1466" s="740">
        <v>7.53</v>
      </c>
      <c r="M1466" s="740">
        <v>44271.65</v>
      </c>
      <c r="N1466" s="737">
        <v>1</v>
      </c>
      <c r="O1466" s="737">
        <v>5879.3691899070382</v>
      </c>
      <c r="P1466" s="740"/>
      <c r="Q1466" s="740"/>
      <c r="R1466" s="753"/>
      <c r="S1466" s="741"/>
    </row>
    <row r="1467" spans="1:19" ht="14.4" customHeight="1" x14ac:dyDescent="0.3">
      <c r="A1467" s="736" t="s">
        <v>5245</v>
      </c>
      <c r="B1467" s="737" t="s">
        <v>5527</v>
      </c>
      <c r="C1467" s="737" t="s">
        <v>566</v>
      </c>
      <c r="D1467" s="737" t="s">
        <v>3162</v>
      </c>
      <c r="E1467" s="737" t="s">
        <v>5247</v>
      </c>
      <c r="F1467" s="737" t="s">
        <v>5291</v>
      </c>
      <c r="G1467" s="737" t="s">
        <v>5292</v>
      </c>
      <c r="H1467" s="740">
        <v>4</v>
      </c>
      <c r="I1467" s="740">
        <v>194.96</v>
      </c>
      <c r="J1467" s="737"/>
      <c r="K1467" s="737">
        <v>48.74</v>
      </c>
      <c r="L1467" s="740"/>
      <c r="M1467" s="740"/>
      <c r="N1467" s="737"/>
      <c r="O1467" s="737"/>
      <c r="P1467" s="740">
        <v>5.2</v>
      </c>
      <c r="Q1467" s="740">
        <v>253.44</v>
      </c>
      <c r="R1467" s="753"/>
      <c r="S1467" s="741">
        <v>48.738461538461536</v>
      </c>
    </row>
    <row r="1468" spans="1:19" ht="14.4" customHeight="1" x14ac:dyDescent="0.3">
      <c r="A1468" s="736" t="s">
        <v>5245</v>
      </c>
      <c r="B1468" s="737" t="s">
        <v>5527</v>
      </c>
      <c r="C1468" s="737" t="s">
        <v>566</v>
      </c>
      <c r="D1468" s="737" t="s">
        <v>3162</v>
      </c>
      <c r="E1468" s="737" t="s">
        <v>5247</v>
      </c>
      <c r="F1468" s="737" t="s">
        <v>5293</v>
      </c>
      <c r="G1468" s="737" t="s">
        <v>1238</v>
      </c>
      <c r="H1468" s="740">
        <v>55.22</v>
      </c>
      <c r="I1468" s="740">
        <v>5841.65</v>
      </c>
      <c r="J1468" s="737">
        <v>10.785314698225726</v>
      </c>
      <c r="K1468" s="737">
        <v>105.78866352770734</v>
      </c>
      <c r="L1468" s="740">
        <v>5.12</v>
      </c>
      <c r="M1468" s="740">
        <v>541.63</v>
      </c>
      <c r="N1468" s="737">
        <v>1</v>
      </c>
      <c r="O1468" s="737">
        <v>105.787109375</v>
      </c>
      <c r="P1468" s="740">
        <v>2</v>
      </c>
      <c r="Q1468" s="740">
        <v>275.08</v>
      </c>
      <c r="R1468" s="753">
        <v>0.50787437918874501</v>
      </c>
      <c r="S1468" s="741">
        <v>137.54</v>
      </c>
    </row>
    <row r="1469" spans="1:19" ht="14.4" customHeight="1" x14ac:dyDescent="0.3">
      <c r="A1469" s="736" t="s">
        <v>5245</v>
      </c>
      <c r="B1469" s="737" t="s">
        <v>5527</v>
      </c>
      <c r="C1469" s="737" t="s">
        <v>566</v>
      </c>
      <c r="D1469" s="737" t="s">
        <v>3162</v>
      </c>
      <c r="E1469" s="737" t="s">
        <v>5247</v>
      </c>
      <c r="F1469" s="737" t="s">
        <v>5294</v>
      </c>
      <c r="G1469" s="737" t="s">
        <v>1238</v>
      </c>
      <c r="H1469" s="740">
        <v>18.060000000000002</v>
      </c>
      <c r="I1469" s="740">
        <v>9553.31</v>
      </c>
      <c r="J1469" s="737">
        <v>2.7870254217015091</v>
      </c>
      <c r="K1469" s="737">
        <v>528.97619047619037</v>
      </c>
      <c r="L1469" s="740">
        <v>6.48</v>
      </c>
      <c r="M1469" s="740">
        <v>3427.78</v>
      </c>
      <c r="N1469" s="737">
        <v>1</v>
      </c>
      <c r="O1469" s="737">
        <v>528.97839506172841</v>
      </c>
      <c r="P1469" s="740">
        <v>9.9699999999999989</v>
      </c>
      <c r="Q1469" s="740">
        <v>6855.9699999999993</v>
      </c>
      <c r="R1469" s="753">
        <v>2.0001196109435257</v>
      </c>
      <c r="S1469" s="741">
        <v>687.65997993981944</v>
      </c>
    </row>
    <row r="1470" spans="1:19" ht="14.4" customHeight="1" x14ac:dyDescent="0.3">
      <c r="A1470" s="736" t="s">
        <v>5245</v>
      </c>
      <c r="B1470" s="737" t="s">
        <v>5527</v>
      </c>
      <c r="C1470" s="737" t="s">
        <v>566</v>
      </c>
      <c r="D1470" s="737" t="s">
        <v>3162</v>
      </c>
      <c r="E1470" s="737" t="s">
        <v>5247</v>
      </c>
      <c r="F1470" s="737" t="s">
        <v>5296</v>
      </c>
      <c r="G1470" s="737" t="s">
        <v>2497</v>
      </c>
      <c r="H1470" s="740">
        <v>19</v>
      </c>
      <c r="I1470" s="740">
        <v>43353.25</v>
      </c>
      <c r="J1470" s="737">
        <v>1.492107737590449</v>
      </c>
      <c r="K1470" s="737">
        <v>2281.75</v>
      </c>
      <c r="L1470" s="740">
        <v>14</v>
      </c>
      <c r="M1470" s="740">
        <v>29055.040000000001</v>
      </c>
      <c r="N1470" s="737">
        <v>1</v>
      </c>
      <c r="O1470" s="737">
        <v>2075.36</v>
      </c>
      <c r="P1470" s="740">
        <v>14</v>
      </c>
      <c r="Q1470" s="740">
        <v>29055.040000000001</v>
      </c>
      <c r="R1470" s="753">
        <v>1</v>
      </c>
      <c r="S1470" s="741">
        <v>2075.36</v>
      </c>
    </row>
    <row r="1471" spans="1:19" ht="14.4" customHeight="1" x14ac:dyDescent="0.3">
      <c r="A1471" s="736" t="s">
        <v>5245</v>
      </c>
      <c r="B1471" s="737" t="s">
        <v>5527</v>
      </c>
      <c r="C1471" s="737" t="s">
        <v>566</v>
      </c>
      <c r="D1471" s="737" t="s">
        <v>3162</v>
      </c>
      <c r="E1471" s="737" t="s">
        <v>5247</v>
      </c>
      <c r="F1471" s="737" t="s">
        <v>5297</v>
      </c>
      <c r="G1471" s="737" t="s">
        <v>1112</v>
      </c>
      <c r="H1471" s="740"/>
      <c r="I1471" s="740"/>
      <c r="J1471" s="737"/>
      <c r="K1471" s="737"/>
      <c r="L1471" s="740">
        <v>1.4</v>
      </c>
      <c r="M1471" s="740">
        <v>109.2</v>
      </c>
      <c r="N1471" s="737">
        <v>1</v>
      </c>
      <c r="O1471" s="737">
        <v>78</v>
      </c>
      <c r="P1471" s="740">
        <v>0.9</v>
      </c>
      <c r="Q1471" s="740">
        <v>70.2</v>
      </c>
      <c r="R1471" s="753">
        <v>0.6428571428571429</v>
      </c>
      <c r="S1471" s="741">
        <v>78</v>
      </c>
    </row>
    <row r="1472" spans="1:19" ht="14.4" customHeight="1" x14ac:dyDescent="0.3">
      <c r="A1472" s="736" t="s">
        <v>5245</v>
      </c>
      <c r="B1472" s="737" t="s">
        <v>5527</v>
      </c>
      <c r="C1472" s="737" t="s">
        <v>566</v>
      </c>
      <c r="D1472" s="737" t="s">
        <v>3162</v>
      </c>
      <c r="E1472" s="737" t="s">
        <v>5247</v>
      </c>
      <c r="F1472" s="737" t="s">
        <v>5298</v>
      </c>
      <c r="G1472" s="737" t="s">
        <v>5299</v>
      </c>
      <c r="H1472" s="740">
        <v>1</v>
      </c>
      <c r="I1472" s="740">
        <v>142.11000000000001</v>
      </c>
      <c r="J1472" s="737"/>
      <c r="K1472" s="737">
        <v>142.11000000000001</v>
      </c>
      <c r="L1472" s="740"/>
      <c r="M1472" s="740"/>
      <c r="N1472" s="737"/>
      <c r="O1472" s="737"/>
      <c r="P1472" s="740"/>
      <c r="Q1472" s="740"/>
      <c r="R1472" s="753"/>
      <c r="S1472" s="741"/>
    </row>
    <row r="1473" spans="1:19" ht="14.4" customHeight="1" x14ac:dyDescent="0.3">
      <c r="A1473" s="736" t="s">
        <v>5245</v>
      </c>
      <c r="B1473" s="737" t="s">
        <v>5527</v>
      </c>
      <c r="C1473" s="737" t="s">
        <v>566</v>
      </c>
      <c r="D1473" s="737" t="s">
        <v>3162</v>
      </c>
      <c r="E1473" s="737" t="s">
        <v>5247</v>
      </c>
      <c r="F1473" s="737" t="s">
        <v>5300</v>
      </c>
      <c r="G1473" s="737" t="s">
        <v>823</v>
      </c>
      <c r="H1473" s="740"/>
      <c r="I1473" s="740"/>
      <c r="J1473" s="737"/>
      <c r="K1473" s="737"/>
      <c r="L1473" s="740">
        <v>38.299999999999997</v>
      </c>
      <c r="M1473" s="740">
        <v>6976.3399999999992</v>
      </c>
      <c r="N1473" s="737">
        <v>1</v>
      </c>
      <c r="O1473" s="737">
        <v>182.14986945169713</v>
      </c>
      <c r="P1473" s="740">
        <v>25.8</v>
      </c>
      <c r="Q1473" s="740">
        <v>4699.47</v>
      </c>
      <c r="R1473" s="753">
        <v>0.67362972561543744</v>
      </c>
      <c r="S1473" s="741">
        <v>182.15</v>
      </c>
    </row>
    <row r="1474" spans="1:19" ht="14.4" customHeight="1" x14ac:dyDescent="0.3">
      <c r="A1474" s="736" t="s">
        <v>5245</v>
      </c>
      <c r="B1474" s="737" t="s">
        <v>5527</v>
      </c>
      <c r="C1474" s="737" t="s">
        <v>566</v>
      </c>
      <c r="D1474" s="737" t="s">
        <v>3162</v>
      </c>
      <c r="E1474" s="737" t="s">
        <v>5247</v>
      </c>
      <c r="F1474" s="737" t="s">
        <v>5301</v>
      </c>
      <c r="G1474" s="737" t="s">
        <v>835</v>
      </c>
      <c r="H1474" s="740">
        <v>34.5</v>
      </c>
      <c r="I1474" s="740">
        <v>2440.8700000000003</v>
      </c>
      <c r="J1474" s="737">
        <v>0.79676641194462494</v>
      </c>
      <c r="K1474" s="737">
        <v>70.749855072463774</v>
      </c>
      <c r="L1474" s="740">
        <v>43.3</v>
      </c>
      <c r="M1474" s="740">
        <v>3063.4700000000003</v>
      </c>
      <c r="N1474" s="737">
        <v>1</v>
      </c>
      <c r="O1474" s="737">
        <v>70.749884526558901</v>
      </c>
      <c r="P1474" s="740">
        <v>28.800000000000004</v>
      </c>
      <c r="Q1474" s="740">
        <v>2037.6000000000001</v>
      </c>
      <c r="R1474" s="753">
        <v>0.66512810636304587</v>
      </c>
      <c r="S1474" s="741">
        <v>70.75</v>
      </c>
    </row>
    <row r="1475" spans="1:19" ht="14.4" customHeight="1" x14ac:dyDescent="0.3">
      <c r="A1475" s="736" t="s">
        <v>5245</v>
      </c>
      <c r="B1475" s="737" t="s">
        <v>5527</v>
      </c>
      <c r="C1475" s="737" t="s">
        <v>566</v>
      </c>
      <c r="D1475" s="737" t="s">
        <v>3162</v>
      </c>
      <c r="E1475" s="737" t="s">
        <v>5247</v>
      </c>
      <c r="F1475" s="737" t="s">
        <v>5302</v>
      </c>
      <c r="G1475" s="737" t="s">
        <v>3745</v>
      </c>
      <c r="H1475" s="740">
        <v>2.64</v>
      </c>
      <c r="I1475" s="740">
        <v>1284.28</v>
      </c>
      <c r="J1475" s="737">
        <v>26.403782894736842</v>
      </c>
      <c r="K1475" s="737">
        <v>486.46969696969694</v>
      </c>
      <c r="L1475" s="740">
        <v>0.1</v>
      </c>
      <c r="M1475" s="740">
        <v>48.64</v>
      </c>
      <c r="N1475" s="737">
        <v>1</v>
      </c>
      <c r="O1475" s="737">
        <v>486.4</v>
      </c>
      <c r="P1475" s="740">
        <v>0.33</v>
      </c>
      <c r="Q1475" s="740">
        <v>160.52000000000001</v>
      </c>
      <c r="R1475" s="753">
        <v>3.3001644736842106</v>
      </c>
      <c r="S1475" s="741">
        <v>486.42424242424244</v>
      </c>
    </row>
    <row r="1476" spans="1:19" ht="14.4" customHeight="1" x14ac:dyDescent="0.3">
      <c r="A1476" s="736" t="s">
        <v>5245</v>
      </c>
      <c r="B1476" s="737" t="s">
        <v>5527</v>
      </c>
      <c r="C1476" s="737" t="s">
        <v>566</v>
      </c>
      <c r="D1476" s="737" t="s">
        <v>3162</v>
      </c>
      <c r="E1476" s="737" t="s">
        <v>5247</v>
      </c>
      <c r="F1476" s="737" t="s">
        <v>5303</v>
      </c>
      <c r="G1476" s="737" t="s">
        <v>3745</v>
      </c>
      <c r="H1476" s="740">
        <v>2.71</v>
      </c>
      <c r="I1476" s="740">
        <v>329.56</v>
      </c>
      <c r="J1476" s="737"/>
      <c r="K1476" s="737">
        <v>121.60885608856088</v>
      </c>
      <c r="L1476" s="740"/>
      <c r="M1476" s="740"/>
      <c r="N1476" s="737"/>
      <c r="O1476" s="737"/>
      <c r="P1476" s="740">
        <v>1</v>
      </c>
      <c r="Q1476" s="740">
        <v>121.61</v>
      </c>
      <c r="R1476" s="753"/>
      <c r="S1476" s="741">
        <v>121.61</v>
      </c>
    </row>
    <row r="1477" spans="1:19" ht="14.4" customHeight="1" x14ac:dyDescent="0.3">
      <c r="A1477" s="736" t="s">
        <v>5245</v>
      </c>
      <c r="B1477" s="737" t="s">
        <v>5527</v>
      </c>
      <c r="C1477" s="737" t="s">
        <v>566</v>
      </c>
      <c r="D1477" s="737" t="s">
        <v>3162</v>
      </c>
      <c r="E1477" s="737" t="s">
        <v>5247</v>
      </c>
      <c r="F1477" s="737" t="s">
        <v>5304</v>
      </c>
      <c r="G1477" s="737" t="s">
        <v>3745</v>
      </c>
      <c r="H1477" s="740">
        <v>6.51</v>
      </c>
      <c r="I1477" s="740">
        <v>1583.48</v>
      </c>
      <c r="J1477" s="737">
        <v>7.9392328904487348</v>
      </c>
      <c r="K1477" s="737">
        <v>243.23809523809524</v>
      </c>
      <c r="L1477" s="740">
        <v>0.82</v>
      </c>
      <c r="M1477" s="740">
        <v>199.45</v>
      </c>
      <c r="N1477" s="737">
        <v>1</v>
      </c>
      <c r="O1477" s="737">
        <v>243.23170731707316</v>
      </c>
      <c r="P1477" s="740">
        <v>3.98</v>
      </c>
      <c r="Q1477" s="740">
        <v>968.09</v>
      </c>
      <c r="R1477" s="753">
        <v>4.8537979443469546</v>
      </c>
      <c r="S1477" s="741">
        <v>243.2386934673367</v>
      </c>
    </row>
    <row r="1478" spans="1:19" ht="14.4" customHeight="1" x14ac:dyDescent="0.3">
      <c r="A1478" s="736" t="s">
        <v>5245</v>
      </c>
      <c r="B1478" s="737" t="s">
        <v>5527</v>
      </c>
      <c r="C1478" s="737" t="s">
        <v>566</v>
      </c>
      <c r="D1478" s="737" t="s">
        <v>3162</v>
      </c>
      <c r="E1478" s="737" t="s">
        <v>5247</v>
      </c>
      <c r="F1478" s="737" t="s">
        <v>5305</v>
      </c>
      <c r="G1478" s="737" t="s">
        <v>707</v>
      </c>
      <c r="H1478" s="740">
        <v>0.7</v>
      </c>
      <c r="I1478" s="740">
        <v>41.97</v>
      </c>
      <c r="J1478" s="737">
        <v>0.20586648354343454</v>
      </c>
      <c r="K1478" s="737">
        <v>59.957142857142863</v>
      </c>
      <c r="L1478" s="740">
        <v>3.4000000000000004</v>
      </c>
      <c r="M1478" s="740">
        <v>203.87</v>
      </c>
      <c r="N1478" s="737">
        <v>1</v>
      </c>
      <c r="O1478" s="737">
        <v>59.961764705882345</v>
      </c>
      <c r="P1478" s="740">
        <v>1</v>
      </c>
      <c r="Q1478" s="740">
        <v>59.95</v>
      </c>
      <c r="R1478" s="753">
        <v>0.29405994015794379</v>
      </c>
      <c r="S1478" s="741">
        <v>59.95</v>
      </c>
    </row>
    <row r="1479" spans="1:19" ht="14.4" customHeight="1" x14ac:dyDescent="0.3">
      <c r="A1479" s="736" t="s">
        <v>5245</v>
      </c>
      <c r="B1479" s="737" t="s">
        <v>5527</v>
      </c>
      <c r="C1479" s="737" t="s">
        <v>566</v>
      </c>
      <c r="D1479" s="737" t="s">
        <v>3162</v>
      </c>
      <c r="E1479" s="737" t="s">
        <v>5247</v>
      </c>
      <c r="F1479" s="737" t="s">
        <v>5306</v>
      </c>
      <c r="G1479" s="737" t="s">
        <v>5307</v>
      </c>
      <c r="H1479" s="740">
        <v>0.1</v>
      </c>
      <c r="I1479" s="740">
        <v>25.6</v>
      </c>
      <c r="J1479" s="737"/>
      <c r="K1479" s="737">
        <v>256</v>
      </c>
      <c r="L1479" s="740"/>
      <c r="M1479" s="740"/>
      <c r="N1479" s="737"/>
      <c r="O1479" s="737"/>
      <c r="P1479" s="740"/>
      <c r="Q1479" s="740"/>
      <c r="R1479" s="753"/>
      <c r="S1479" s="741"/>
    </row>
    <row r="1480" spans="1:19" ht="14.4" customHeight="1" x14ac:dyDescent="0.3">
      <c r="A1480" s="736" t="s">
        <v>5245</v>
      </c>
      <c r="B1480" s="737" t="s">
        <v>5527</v>
      </c>
      <c r="C1480" s="737" t="s">
        <v>566</v>
      </c>
      <c r="D1480" s="737" t="s">
        <v>3162</v>
      </c>
      <c r="E1480" s="737" t="s">
        <v>5247</v>
      </c>
      <c r="F1480" s="737" t="s">
        <v>5308</v>
      </c>
      <c r="G1480" s="737" t="s">
        <v>5309</v>
      </c>
      <c r="H1480" s="740">
        <v>13.8</v>
      </c>
      <c r="I1480" s="740">
        <v>1618.7399999999998</v>
      </c>
      <c r="J1480" s="737">
        <v>1.1311475409836063</v>
      </c>
      <c r="K1480" s="737">
        <v>117.29999999999998</v>
      </c>
      <c r="L1480" s="740">
        <v>12.2</v>
      </c>
      <c r="M1480" s="740">
        <v>1431.0600000000002</v>
      </c>
      <c r="N1480" s="737">
        <v>1</v>
      </c>
      <c r="O1480" s="737">
        <v>117.30000000000003</v>
      </c>
      <c r="P1480" s="740">
        <v>8.1</v>
      </c>
      <c r="Q1480" s="740">
        <v>950.12999999999988</v>
      </c>
      <c r="R1480" s="753">
        <v>0.66393442622950805</v>
      </c>
      <c r="S1480" s="741">
        <v>117.3</v>
      </c>
    </row>
    <row r="1481" spans="1:19" ht="14.4" customHeight="1" x14ac:dyDescent="0.3">
      <c r="A1481" s="736" t="s">
        <v>5245</v>
      </c>
      <c r="B1481" s="737" t="s">
        <v>5527</v>
      </c>
      <c r="C1481" s="737" t="s">
        <v>566</v>
      </c>
      <c r="D1481" s="737" t="s">
        <v>3162</v>
      </c>
      <c r="E1481" s="737" t="s">
        <v>5247</v>
      </c>
      <c r="F1481" s="737" t="s">
        <v>5310</v>
      </c>
      <c r="G1481" s="737" t="s">
        <v>3072</v>
      </c>
      <c r="H1481" s="740">
        <v>0.2</v>
      </c>
      <c r="I1481" s="740">
        <v>16.97</v>
      </c>
      <c r="J1481" s="737">
        <v>0.23701117318435755</v>
      </c>
      <c r="K1481" s="737">
        <v>84.85</v>
      </c>
      <c r="L1481" s="740">
        <v>0.8</v>
      </c>
      <c r="M1481" s="740">
        <v>71.599999999999994</v>
      </c>
      <c r="N1481" s="737">
        <v>1</v>
      </c>
      <c r="O1481" s="737">
        <v>89.499999999999986</v>
      </c>
      <c r="P1481" s="740">
        <v>0.8</v>
      </c>
      <c r="Q1481" s="740">
        <v>71.599999999999994</v>
      </c>
      <c r="R1481" s="753">
        <v>1</v>
      </c>
      <c r="S1481" s="741">
        <v>89.499999999999986</v>
      </c>
    </row>
    <row r="1482" spans="1:19" ht="14.4" customHeight="1" x14ac:dyDescent="0.3">
      <c r="A1482" s="736" t="s">
        <v>5245</v>
      </c>
      <c r="B1482" s="737" t="s">
        <v>5527</v>
      </c>
      <c r="C1482" s="737" t="s">
        <v>566</v>
      </c>
      <c r="D1482" s="737" t="s">
        <v>3162</v>
      </c>
      <c r="E1482" s="737" t="s">
        <v>5247</v>
      </c>
      <c r="F1482" s="737" t="s">
        <v>5312</v>
      </c>
      <c r="G1482" s="737" t="s">
        <v>2519</v>
      </c>
      <c r="H1482" s="740"/>
      <c r="I1482" s="740"/>
      <c r="J1482" s="737"/>
      <c r="K1482" s="737"/>
      <c r="L1482" s="740">
        <v>0.4</v>
      </c>
      <c r="M1482" s="740">
        <v>1958.74</v>
      </c>
      <c r="N1482" s="737">
        <v>1</v>
      </c>
      <c r="O1482" s="737">
        <v>4896.8499999999995</v>
      </c>
      <c r="P1482" s="740"/>
      <c r="Q1482" s="740"/>
      <c r="R1482" s="753"/>
      <c r="S1482" s="741"/>
    </row>
    <row r="1483" spans="1:19" ht="14.4" customHeight="1" x14ac:dyDescent="0.3">
      <c r="A1483" s="736" t="s">
        <v>5245</v>
      </c>
      <c r="B1483" s="737" t="s">
        <v>5527</v>
      </c>
      <c r="C1483" s="737" t="s">
        <v>566</v>
      </c>
      <c r="D1483" s="737" t="s">
        <v>3162</v>
      </c>
      <c r="E1483" s="737" t="s">
        <v>5247</v>
      </c>
      <c r="F1483" s="737" t="s">
        <v>5314</v>
      </c>
      <c r="G1483" s="737" t="s">
        <v>5315</v>
      </c>
      <c r="H1483" s="740"/>
      <c r="I1483" s="740"/>
      <c r="J1483" s="737"/>
      <c r="K1483" s="737"/>
      <c r="L1483" s="740"/>
      <c r="M1483" s="740"/>
      <c r="N1483" s="737"/>
      <c r="O1483" s="737"/>
      <c r="P1483" s="740">
        <v>0.36000000000000004</v>
      </c>
      <c r="Q1483" s="740">
        <v>68.399999999999991</v>
      </c>
      <c r="R1483" s="753"/>
      <c r="S1483" s="741">
        <v>189.99999999999994</v>
      </c>
    </row>
    <row r="1484" spans="1:19" ht="14.4" customHeight="1" x14ac:dyDescent="0.3">
      <c r="A1484" s="736" t="s">
        <v>5245</v>
      </c>
      <c r="B1484" s="737" t="s">
        <v>5527</v>
      </c>
      <c r="C1484" s="737" t="s">
        <v>566</v>
      </c>
      <c r="D1484" s="737" t="s">
        <v>3162</v>
      </c>
      <c r="E1484" s="737" t="s">
        <v>5247</v>
      </c>
      <c r="F1484" s="737" t="s">
        <v>5316</v>
      </c>
      <c r="G1484" s="737" t="s">
        <v>5317</v>
      </c>
      <c r="H1484" s="740">
        <v>5.79</v>
      </c>
      <c r="I1484" s="740">
        <v>40801.540000000008</v>
      </c>
      <c r="J1484" s="737">
        <v>0.14965101636529815</v>
      </c>
      <c r="K1484" s="737">
        <v>7046.8981001727134</v>
      </c>
      <c r="L1484" s="740">
        <v>38.69</v>
      </c>
      <c r="M1484" s="740">
        <v>272644.59000000003</v>
      </c>
      <c r="N1484" s="737">
        <v>1</v>
      </c>
      <c r="O1484" s="737">
        <v>7046.9007495476881</v>
      </c>
      <c r="P1484" s="740">
        <v>38.11</v>
      </c>
      <c r="Q1484" s="740">
        <v>89668.739999999991</v>
      </c>
      <c r="R1484" s="753">
        <v>0.32888508809215683</v>
      </c>
      <c r="S1484" s="741">
        <v>2352.8926790868536</v>
      </c>
    </row>
    <row r="1485" spans="1:19" ht="14.4" customHeight="1" x14ac:dyDescent="0.3">
      <c r="A1485" s="736" t="s">
        <v>5245</v>
      </c>
      <c r="B1485" s="737" t="s">
        <v>5527</v>
      </c>
      <c r="C1485" s="737" t="s">
        <v>566</v>
      </c>
      <c r="D1485" s="737" t="s">
        <v>3162</v>
      </c>
      <c r="E1485" s="737" t="s">
        <v>5247</v>
      </c>
      <c r="F1485" s="737" t="s">
        <v>5318</v>
      </c>
      <c r="G1485" s="737" t="s">
        <v>2912</v>
      </c>
      <c r="H1485" s="740">
        <v>7.88</v>
      </c>
      <c r="I1485" s="740">
        <v>18160.16</v>
      </c>
      <c r="J1485" s="737">
        <v>0.43392115272910342</v>
      </c>
      <c r="K1485" s="737">
        <v>2304.5888324873094</v>
      </c>
      <c r="L1485" s="740">
        <v>18.16</v>
      </c>
      <c r="M1485" s="740">
        <v>41851.29</v>
      </c>
      <c r="N1485" s="737">
        <v>1</v>
      </c>
      <c r="O1485" s="737">
        <v>2304.5864537444936</v>
      </c>
      <c r="P1485" s="740"/>
      <c r="Q1485" s="740"/>
      <c r="R1485" s="753"/>
      <c r="S1485" s="741"/>
    </row>
    <row r="1486" spans="1:19" ht="14.4" customHeight="1" x14ac:dyDescent="0.3">
      <c r="A1486" s="736" t="s">
        <v>5245</v>
      </c>
      <c r="B1486" s="737" t="s">
        <v>5527</v>
      </c>
      <c r="C1486" s="737" t="s">
        <v>566</v>
      </c>
      <c r="D1486" s="737" t="s">
        <v>3162</v>
      </c>
      <c r="E1486" s="737" t="s">
        <v>5247</v>
      </c>
      <c r="F1486" s="737" t="s">
        <v>5319</v>
      </c>
      <c r="G1486" s="737" t="s">
        <v>5320</v>
      </c>
      <c r="H1486" s="740">
        <v>0.17</v>
      </c>
      <c r="I1486" s="740">
        <v>112.4</v>
      </c>
      <c r="J1486" s="737">
        <v>3.8374871969955621E-2</v>
      </c>
      <c r="K1486" s="737">
        <v>661.17647058823525</v>
      </c>
      <c r="L1486" s="740">
        <v>4.43</v>
      </c>
      <c r="M1486" s="740">
        <v>2929</v>
      </c>
      <c r="N1486" s="737">
        <v>1</v>
      </c>
      <c r="O1486" s="737">
        <v>661.17381489841989</v>
      </c>
      <c r="P1486" s="740">
        <v>3.03</v>
      </c>
      <c r="Q1486" s="740">
        <v>1508.22</v>
      </c>
      <c r="R1486" s="753">
        <v>0.51492659610788671</v>
      </c>
      <c r="S1486" s="741">
        <v>497.76237623762381</v>
      </c>
    </row>
    <row r="1487" spans="1:19" ht="14.4" customHeight="1" x14ac:dyDescent="0.3">
      <c r="A1487" s="736" t="s">
        <v>5245</v>
      </c>
      <c r="B1487" s="737" t="s">
        <v>5527</v>
      </c>
      <c r="C1487" s="737" t="s">
        <v>566</v>
      </c>
      <c r="D1487" s="737" t="s">
        <v>3162</v>
      </c>
      <c r="E1487" s="737" t="s">
        <v>5247</v>
      </c>
      <c r="F1487" s="737" t="s">
        <v>5321</v>
      </c>
      <c r="G1487" s="737" t="s">
        <v>5320</v>
      </c>
      <c r="H1487" s="740">
        <v>28.179999999999996</v>
      </c>
      <c r="I1487" s="740">
        <v>6210.67</v>
      </c>
      <c r="J1487" s="737">
        <v>3.7623322732091475</v>
      </c>
      <c r="K1487" s="737">
        <v>220.39283179559976</v>
      </c>
      <c r="L1487" s="740">
        <v>7.49</v>
      </c>
      <c r="M1487" s="740">
        <v>1650.75</v>
      </c>
      <c r="N1487" s="737">
        <v>1</v>
      </c>
      <c r="O1487" s="737">
        <v>220.39385847797061</v>
      </c>
      <c r="P1487" s="740">
        <v>13.37</v>
      </c>
      <c r="Q1487" s="740">
        <v>2218.3500000000004</v>
      </c>
      <c r="R1487" s="753">
        <v>1.3438437074057248</v>
      </c>
      <c r="S1487" s="741">
        <v>165.91997008227378</v>
      </c>
    </row>
    <row r="1488" spans="1:19" ht="14.4" customHeight="1" x14ac:dyDescent="0.3">
      <c r="A1488" s="736" t="s">
        <v>5245</v>
      </c>
      <c r="B1488" s="737" t="s">
        <v>5527</v>
      </c>
      <c r="C1488" s="737" t="s">
        <v>566</v>
      </c>
      <c r="D1488" s="737" t="s">
        <v>3162</v>
      </c>
      <c r="E1488" s="737" t="s">
        <v>5247</v>
      </c>
      <c r="F1488" s="737" t="s">
        <v>5326</v>
      </c>
      <c r="G1488" s="737" t="s">
        <v>5325</v>
      </c>
      <c r="H1488" s="740">
        <v>2</v>
      </c>
      <c r="I1488" s="740">
        <v>8769.4599999999991</v>
      </c>
      <c r="J1488" s="737"/>
      <c r="K1488" s="737">
        <v>4384.7299999999996</v>
      </c>
      <c r="L1488" s="740"/>
      <c r="M1488" s="740"/>
      <c r="N1488" s="737"/>
      <c r="O1488" s="737"/>
      <c r="P1488" s="740"/>
      <c r="Q1488" s="740"/>
      <c r="R1488" s="753"/>
      <c r="S1488" s="741"/>
    </row>
    <row r="1489" spans="1:19" ht="14.4" customHeight="1" x14ac:dyDescent="0.3">
      <c r="A1489" s="736" t="s">
        <v>5245</v>
      </c>
      <c r="B1489" s="737" t="s">
        <v>5527</v>
      </c>
      <c r="C1489" s="737" t="s">
        <v>566</v>
      </c>
      <c r="D1489" s="737" t="s">
        <v>3162</v>
      </c>
      <c r="E1489" s="737" t="s">
        <v>5247</v>
      </c>
      <c r="F1489" s="737" t="s">
        <v>5327</v>
      </c>
      <c r="G1489" s="737" t="s">
        <v>5328</v>
      </c>
      <c r="H1489" s="740">
        <v>13.04</v>
      </c>
      <c r="I1489" s="740">
        <v>9332.41</v>
      </c>
      <c r="J1489" s="737">
        <v>0.83536167279823115</v>
      </c>
      <c r="K1489" s="737">
        <v>715.67561349693256</v>
      </c>
      <c r="L1489" s="740">
        <v>15.61</v>
      </c>
      <c r="M1489" s="740">
        <v>11171.7</v>
      </c>
      <c r="N1489" s="737">
        <v>1</v>
      </c>
      <c r="O1489" s="737">
        <v>715.67584881486232</v>
      </c>
      <c r="P1489" s="740">
        <v>11.59</v>
      </c>
      <c r="Q1489" s="740">
        <v>8294.69</v>
      </c>
      <c r="R1489" s="753">
        <v>0.74247339259020562</v>
      </c>
      <c r="S1489" s="741">
        <v>715.67644521138914</v>
      </c>
    </row>
    <row r="1490" spans="1:19" ht="14.4" customHeight="1" x14ac:dyDescent="0.3">
      <c r="A1490" s="736" t="s">
        <v>5245</v>
      </c>
      <c r="B1490" s="737" t="s">
        <v>5527</v>
      </c>
      <c r="C1490" s="737" t="s">
        <v>566</v>
      </c>
      <c r="D1490" s="737" t="s">
        <v>3162</v>
      </c>
      <c r="E1490" s="737" t="s">
        <v>5247</v>
      </c>
      <c r="F1490" s="737" t="s">
        <v>5329</v>
      </c>
      <c r="G1490" s="737" t="s">
        <v>5328</v>
      </c>
      <c r="H1490" s="740">
        <v>60.47</v>
      </c>
      <c r="I1490" s="740">
        <v>86553.68</v>
      </c>
      <c r="J1490" s="737">
        <v>0.88020408069872302</v>
      </c>
      <c r="K1490" s="737">
        <v>1431.3490987266412</v>
      </c>
      <c r="L1490" s="740">
        <v>68.7</v>
      </c>
      <c r="M1490" s="740">
        <v>98333.650000000009</v>
      </c>
      <c r="N1490" s="737">
        <v>1</v>
      </c>
      <c r="O1490" s="737">
        <v>1431.3486171761281</v>
      </c>
      <c r="P1490" s="740">
        <v>28</v>
      </c>
      <c r="Q1490" s="740">
        <v>40077.969999999994</v>
      </c>
      <c r="R1490" s="753">
        <v>0.40757126375355729</v>
      </c>
      <c r="S1490" s="741">
        <v>1431.3560714285711</v>
      </c>
    </row>
    <row r="1491" spans="1:19" ht="14.4" customHeight="1" x14ac:dyDescent="0.3">
      <c r="A1491" s="736" t="s">
        <v>5245</v>
      </c>
      <c r="B1491" s="737" t="s">
        <v>5527</v>
      </c>
      <c r="C1491" s="737" t="s">
        <v>566</v>
      </c>
      <c r="D1491" s="737" t="s">
        <v>3162</v>
      </c>
      <c r="E1491" s="737" t="s">
        <v>5247</v>
      </c>
      <c r="F1491" s="737" t="s">
        <v>5330</v>
      </c>
      <c r="G1491" s="737" t="s">
        <v>5331</v>
      </c>
      <c r="H1491" s="740"/>
      <c r="I1491" s="740"/>
      <c r="J1491" s="737"/>
      <c r="K1491" s="737"/>
      <c r="L1491" s="740">
        <v>0.93</v>
      </c>
      <c r="M1491" s="740">
        <v>309.31</v>
      </c>
      <c r="N1491" s="737">
        <v>1</v>
      </c>
      <c r="O1491" s="737">
        <v>332.59139784946234</v>
      </c>
      <c r="P1491" s="740"/>
      <c r="Q1491" s="740"/>
      <c r="R1491" s="753"/>
      <c r="S1491" s="741"/>
    </row>
    <row r="1492" spans="1:19" ht="14.4" customHeight="1" x14ac:dyDescent="0.3">
      <c r="A1492" s="736" t="s">
        <v>5245</v>
      </c>
      <c r="B1492" s="737" t="s">
        <v>5527</v>
      </c>
      <c r="C1492" s="737" t="s">
        <v>566</v>
      </c>
      <c r="D1492" s="737" t="s">
        <v>3162</v>
      </c>
      <c r="E1492" s="737" t="s">
        <v>5247</v>
      </c>
      <c r="F1492" s="737" t="s">
        <v>5339</v>
      </c>
      <c r="G1492" s="737" t="s">
        <v>5340</v>
      </c>
      <c r="H1492" s="740">
        <v>28.69</v>
      </c>
      <c r="I1492" s="740">
        <v>20368.45</v>
      </c>
      <c r="J1492" s="737">
        <v>2.1389948374576262</v>
      </c>
      <c r="K1492" s="737">
        <v>709.94945974207042</v>
      </c>
      <c r="L1492" s="740">
        <v>36.1</v>
      </c>
      <c r="M1492" s="740">
        <v>9522.44</v>
      </c>
      <c r="N1492" s="737">
        <v>1</v>
      </c>
      <c r="O1492" s="737">
        <v>263.77950138504156</v>
      </c>
      <c r="P1492" s="740">
        <v>24.53</v>
      </c>
      <c r="Q1492" s="740">
        <v>6470.51</v>
      </c>
      <c r="R1492" s="753">
        <v>0.67950126228151608</v>
      </c>
      <c r="S1492" s="741">
        <v>263.77945373012636</v>
      </c>
    </row>
    <row r="1493" spans="1:19" ht="14.4" customHeight="1" x14ac:dyDescent="0.3">
      <c r="A1493" s="736" t="s">
        <v>5245</v>
      </c>
      <c r="B1493" s="737" t="s">
        <v>5527</v>
      </c>
      <c r="C1493" s="737" t="s">
        <v>566</v>
      </c>
      <c r="D1493" s="737" t="s">
        <v>3162</v>
      </c>
      <c r="E1493" s="737" t="s">
        <v>5247</v>
      </c>
      <c r="F1493" s="737" t="s">
        <v>5342</v>
      </c>
      <c r="G1493" s="737" t="s">
        <v>5343</v>
      </c>
      <c r="H1493" s="740">
        <v>2</v>
      </c>
      <c r="I1493" s="740">
        <v>3951.82</v>
      </c>
      <c r="J1493" s="737"/>
      <c r="K1493" s="737">
        <v>1975.91</v>
      </c>
      <c r="L1493" s="740"/>
      <c r="M1493" s="740"/>
      <c r="N1493" s="737"/>
      <c r="O1493" s="737"/>
      <c r="P1493" s="740"/>
      <c r="Q1493" s="740"/>
      <c r="R1493" s="753"/>
      <c r="S1493" s="741"/>
    </row>
    <row r="1494" spans="1:19" ht="14.4" customHeight="1" x14ac:dyDescent="0.3">
      <c r="A1494" s="736" t="s">
        <v>5245</v>
      </c>
      <c r="B1494" s="737" t="s">
        <v>5527</v>
      </c>
      <c r="C1494" s="737" t="s">
        <v>566</v>
      </c>
      <c r="D1494" s="737" t="s">
        <v>3162</v>
      </c>
      <c r="E1494" s="737" t="s">
        <v>5247</v>
      </c>
      <c r="F1494" s="737" t="s">
        <v>5344</v>
      </c>
      <c r="G1494" s="737" t="s">
        <v>5345</v>
      </c>
      <c r="H1494" s="740">
        <v>2.8</v>
      </c>
      <c r="I1494" s="740">
        <v>1519.9399999999998</v>
      </c>
      <c r="J1494" s="737"/>
      <c r="K1494" s="737">
        <v>542.83571428571429</v>
      </c>
      <c r="L1494" s="740"/>
      <c r="M1494" s="740"/>
      <c r="N1494" s="737"/>
      <c r="O1494" s="737"/>
      <c r="P1494" s="740"/>
      <c r="Q1494" s="740"/>
      <c r="R1494" s="753"/>
      <c r="S1494" s="741"/>
    </row>
    <row r="1495" spans="1:19" ht="14.4" customHeight="1" x14ac:dyDescent="0.3">
      <c r="A1495" s="736" t="s">
        <v>5245</v>
      </c>
      <c r="B1495" s="737" t="s">
        <v>5527</v>
      </c>
      <c r="C1495" s="737" t="s">
        <v>566</v>
      </c>
      <c r="D1495" s="737" t="s">
        <v>3162</v>
      </c>
      <c r="E1495" s="737" t="s">
        <v>5247</v>
      </c>
      <c r="F1495" s="737" t="s">
        <v>5346</v>
      </c>
      <c r="G1495" s="737" t="s">
        <v>5347</v>
      </c>
      <c r="H1495" s="740"/>
      <c r="I1495" s="740"/>
      <c r="J1495" s="737"/>
      <c r="K1495" s="737"/>
      <c r="L1495" s="740">
        <v>1.7</v>
      </c>
      <c r="M1495" s="740">
        <v>260.49</v>
      </c>
      <c r="N1495" s="737">
        <v>1</v>
      </c>
      <c r="O1495" s="737">
        <v>153.2294117647059</v>
      </c>
      <c r="P1495" s="740"/>
      <c r="Q1495" s="740"/>
      <c r="R1495" s="753"/>
      <c r="S1495" s="741"/>
    </row>
    <row r="1496" spans="1:19" ht="14.4" customHeight="1" x14ac:dyDescent="0.3">
      <c r="A1496" s="736" t="s">
        <v>5245</v>
      </c>
      <c r="B1496" s="737" t="s">
        <v>5527</v>
      </c>
      <c r="C1496" s="737" t="s">
        <v>566</v>
      </c>
      <c r="D1496" s="737" t="s">
        <v>3162</v>
      </c>
      <c r="E1496" s="737" t="s">
        <v>5247</v>
      </c>
      <c r="F1496" s="737" t="s">
        <v>5348</v>
      </c>
      <c r="G1496" s="737" t="s">
        <v>5349</v>
      </c>
      <c r="H1496" s="740">
        <v>18.46</v>
      </c>
      <c r="I1496" s="740">
        <v>12688.45</v>
      </c>
      <c r="J1496" s="737"/>
      <c r="K1496" s="737">
        <v>687.34832069339109</v>
      </c>
      <c r="L1496" s="740"/>
      <c r="M1496" s="740"/>
      <c r="N1496" s="737"/>
      <c r="O1496" s="737"/>
      <c r="P1496" s="740"/>
      <c r="Q1496" s="740"/>
      <c r="R1496" s="753"/>
      <c r="S1496" s="741"/>
    </row>
    <row r="1497" spans="1:19" ht="14.4" customHeight="1" x14ac:dyDescent="0.3">
      <c r="A1497" s="736" t="s">
        <v>5245</v>
      </c>
      <c r="B1497" s="737" t="s">
        <v>5527</v>
      </c>
      <c r="C1497" s="737" t="s">
        <v>566</v>
      </c>
      <c r="D1497" s="737" t="s">
        <v>3162</v>
      </c>
      <c r="E1497" s="737" t="s">
        <v>5247</v>
      </c>
      <c r="F1497" s="737" t="s">
        <v>5350</v>
      </c>
      <c r="G1497" s="737" t="s">
        <v>5351</v>
      </c>
      <c r="H1497" s="740">
        <v>1.4</v>
      </c>
      <c r="I1497" s="740">
        <v>1159.55</v>
      </c>
      <c r="J1497" s="737"/>
      <c r="K1497" s="737">
        <v>828.25</v>
      </c>
      <c r="L1497" s="740"/>
      <c r="M1497" s="740"/>
      <c r="N1497" s="737"/>
      <c r="O1497" s="737"/>
      <c r="P1497" s="740"/>
      <c r="Q1497" s="740"/>
      <c r="R1497" s="753"/>
      <c r="S1497" s="741"/>
    </row>
    <row r="1498" spans="1:19" ht="14.4" customHeight="1" x14ac:dyDescent="0.3">
      <c r="A1498" s="736" t="s">
        <v>5245</v>
      </c>
      <c r="B1498" s="737" t="s">
        <v>5527</v>
      </c>
      <c r="C1498" s="737" t="s">
        <v>566</v>
      </c>
      <c r="D1498" s="737" t="s">
        <v>3162</v>
      </c>
      <c r="E1498" s="737" t="s">
        <v>5247</v>
      </c>
      <c r="F1498" s="737" t="s">
        <v>5352</v>
      </c>
      <c r="G1498" s="737" t="s">
        <v>5353</v>
      </c>
      <c r="H1498" s="740">
        <v>7.09</v>
      </c>
      <c r="I1498" s="740">
        <v>2436.69</v>
      </c>
      <c r="J1498" s="737"/>
      <c r="K1498" s="737">
        <v>343.67983074753175</v>
      </c>
      <c r="L1498" s="740"/>
      <c r="M1498" s="740"/>
      <c r="N1498" s="737"/>
      <c r="O1498" s="737"/>
      <c r="P1498" s="740"/>
      <c r="Q1498" s="740"/>
      <c r="R1498" s="753"/>
      <c r="S1498" s="741"/>
    </row>
    <row r="1499" spans="1:19" ht="14.4" customHeight="1" x14ac:dyDescent="0.3">
      <c r="A1499" s="736" t="s">
        <v>5245</v>
      </c>
      <c r="B1499" s="737" t="s">
        <v>5527</v>
      </c>
      <c r="C1499" s="737" t="s">
        <v>566</v>
      </c>
      <c r="D1499" s="737" t="s">
        <v>3162</v>
      </c>
      <c r="E1499" s="737" t="s">
        <v>5247</v>
      </c>
      <c r="F1499" s="737" t="s">
        <v>5356</v>
      </c>
      <c r="G1499" s="737" t="s">
        <v>5357</v>
      </c>
      <c r="H1499" s="740"/>
      <c r="I1499" s="740"/>
      <c r="J1499" s="737"/>
      <c r="K1499" s="737"/>
      <c r="L1499" s="740"/>
      <c r="M1499" s="740"/>
      <c r="N1499" s="737"/>
      <c r="O1499" s="737"/>
      <c r="P1499" s="740">
        <v>1</v>
      </c>
      <c r="Q1499" s="740">
        <v>6711.62</v>
      </c>
      <c r="R1499" s="753"/>
      <c r="S1499" s="741">
        <v>6711.62</v>
      </c>
    </row>
    <row r="1500" spans="1:19" ht="14.4" customHeight="1" x14ac:dyDescent="0.3">
      <c r="A1500" s="736" t="s">
        <v>5245</v>
      </c>
      <c r="B1500" s="737" t="s">
        <v>5527</v>
      </c>
      <c r="C1500" s="737" t="s">
        <v>566</v>
      </c>
      <c r="D1500" s="737" t="s">
        <v>3162</v>
      </c>
      <c r="E1500" s="737" t="s">
        <v>5247</v>
      </c>
      <c r="F1500" s="737" t="s">
        <v>5358</v>
      </c>
      <c r="G1500" s="737" t="s">
        <v>5340</v>
      </c>
      <c r="H1500" s="740">
        <v>6.0299999999999994</v>
      </c>
      <c r="I1500" s="740">
        <v>42810.61</v>
      </c>
      <c r="J1500" s="737">
        <v>15.027330326272006</v>
      </c>
      <c r="K1500" s="737">
        <v>7099.6036484245451</v>
      </c>
      <c r="L1500" s="740">
        <v>1.08</v>
      </c>
      <c r="M1500" s="740">
        <v>2848.85</v>
      </c>
      <c r="N1500" s="737">
        <v>1</v>
      </c>
      <c r="O1500" s="737">
        <v>2637.8240740740739</v>
      </c>
      <c r="P1500" s="740">
        <v>13.33</v>
      </c>
      <c r="Q1500" s="740">
        <v>35162.36</v>
      </c>
      <c r="R1500" s="753">
        <v>12.342650543201643</v>
      </c>
      <c r="S1500" s="741">
        <v>2637.8364591147788</v>
      </c>
    </row>
    <row r="1501" spans="1:19" ht="14.4" customHeight="1" x14ac:dyDescent="0.3">
      <c r="A1501" s="736" t="s">
        <v>5245</v>
      </c>
      <c r="B1501" s="737" t="s">
        <v>5527</v>
      </c>
      <c r="C1501" s="737" t="s">
        <v>566</v>
      </c>
      <c r="D1501" s="737" t="s">
        <v>3162</v>
      </c>
      <c r="E1501" s="737" t="s">
        <v>5247</v>
      </c>
      <c r="F1501" s="737" t="s">
        <v>5359</v>
      </c>
      <c r="G1501" s="737" t="s">
        <v>5340</v>
      </c>
      <c r="H1501" s="740">
        <v>8</v>
      </c>
      <c r="I1501" s="740">
        <v>28398.48</v>
      </c>
      <c r="J1501" s="737">
        <v>1.3499564330530756</v>
      </c>
      <c r="K1501" s="737">
        <v>3549.81</v>
      </c>
      <c r="L1501" s="740">
        <v>15.95</v>
      </c>
      <c r="M1501" s="740">
        <v>21036.59</v>
      </c>
      <c r="N1501" s="737">
        <v>1</v>
      </c>
      <c r="O1501" s="737">
        <v>1318.9084639498433</v>
      </c>
      <c r="P1501" s="740">
        <v>12.530000000000001</v>
      </c>
      <c r="Q1501" s="740">
        <v>16525.919999999998</v>
      </c>
      <c r="R1501" s="753">
        <v>0.7855797921621327</v>
      </c>
      <c r="S1501" s="741">
        <v>1318.9082202713485</v>
      </c>
    </row>
    <row r="1502" spans="1:19" ht="14.4" customHeight="1" x14ac:dyDescent="0.3">
      <c r="A1502" s="736" t="s">
        <v>5245</v>
      </c>
      <c r="B1502" s="737" t="s">
        <v>5527</v>
      </c>
      <c r="C1502" s="737" t="s">
        <v>566</v>
      </c>
      <c r="D1502" s="737" t="s">
        <v>3162</v>
      </c>
      <c r="E1502" s="737" t="s">
        <v>5247</v>
      </c>
      <c r="F1502" s="737" t="s">
        <v>5362</v>
      </c>
      <c r="G1502" s="737" t="s">
        <v>2919</v>
      </c>
      <c r="H1502" s="740"/>
      <c r="I1502" s="740"/>
      <c r="J1502" s="737"/>
      <c r="K1502" s="737"/>
      <c r="L1502" s="740">
        <v>2.4000000000000004</v>
      </c>
      <c r="M1502" s="740">
        <v>16994.84</v>
      </c>
      <c r="N1502" s="737">
        <v>1</v>
      </c>
      <c r="O1502" s="737">
        <v>7081.1833333333325</v>
      </c>
      <c r="P1502" s="740"/>
      <c r="Q1502" s="740"/>
      <c r="R1502" s="753"/>
      <c r="S1502" s="741"/>
    </row>
    <row r="1503" spans="1:19" ht="14.4" customHeight="1" x14ac:dyDescent="0.3">
      <c r="A1503" s="736" t="s">
        <v>5245</v>
      </c>
      <c r="B1503" s="737" t="s">
        <v>5527</v>
      </c>
      <c r="C1503" s="737" t="s">
        <v>566</v>
      </c>
      <c r="D1503" s="737" t="s">
        <v>3162</v>
      </c>
      <c r="E1503" s="737" t="s">
        <v>5247</v>
      </c>
      <c r="F1503" s="737" t="s">
        <v>5367</v>
      </c>
      <c r="G1503" s="737" t="s">
        <v>5368</v>
      </c>
      <c r="H1503" s="740">
        <v>1</v>
      </c>
      <c r="I1503" s="740">
        <v>3799.88</v>
      </c>
      <c r="J1503" s="737"/>
      <c r="K1503" s="737">
        <v>3799.88</v>
      </c>
      <c r="L1503" s="740"/>
      <c r="M1503" s="740"/>
      <c r="N1503" s="737"/>
      <c r="O1503" s="737"/>
      <c r="P1503" s="740"/>
      <c r="Q1503" s="740"/>
      <c r="R1503" s="753"/>
      <c r="S1503" s="741"/>
    </row>
    <row r="1504" spans="1:19" ht="14.4" customHeight="1" x14ac:dyDescent="0.3">
      <c r="A1504" s="736" t="s">
        <v>5245</v>
      </c>
      <c r="B1504" s="737" t="s">
        <v>5527</v>
      </c>
      <c r="C1504" s="737" t="s">
        <v>566</v>
      </c>
      <c r="D1504" s="737" t="s">
        <v>3162</v>
      </c>
      <c r="E1504" s="737" t="s">
        <v>5247</v>
      </c>
      <c r="F1504" s="737" t="s">
        <v>5378</v>
      </c>
      <c r="G1504" s="737" t="s">
        <v>5379</v>
      </c>
      <c r="H1504" s="740">
        <v>3.1</v>
      </c>
      <c r="I1504" s="740">
        <v>4342.2300000000005</v>
      </c>
      <c r="J1504" s="737">
        <v>0.50193039928055072</v>
      </c>
      <c r="K1504" s="737">
        <v>1400.7193548387097</v>
      </c>
      <c r="L1504" s="740">
        <v>7.98</v>
      </c>
      <c r="M1504" s="740">
        <v>8651.06</v>
      </c>
      <c r="N1504" s="737">
        <v>1</v>
      </c>
      <c r="O1504" s="737">
        <v>1084.0927318295737</v>
      </c>
      <c r="P1504" s="740">
        <v>8.5299999999999994</v>
      </c>
      <c r="Q1504" s="740">
        <v>9247.2900000000009</v>
      </c>
      <c r="R1504" s="753">
        <v>1.0689198780265079</v>
      </c>
      <c r="S1504" s="741">
        <v>1084.090269636577</v>
      </c>
    </row>
    <row r="1505" spans="1:19" ht="14.4" customHeight="1" x14ac:dyDescent="0.3">
      <c r="A1505" s="736" t="s">
        <v>5245</v>
      </c>
      <c r="B1505" s="737" t="s">
        <v>5527</v>
      </c>
      <c r="C1505" s="737" t="s">
        <v>566</v>
      </c>
      <c r="D1505" s="737" t="s">
        <v>3162</v>
      </c>
      <c r="E1505" s="737" t="s">
        <v>5247</v>
      </c>
      <c r="F1505" s="737" t="s">
        <v>5380</v>
      </c>
      <c r="G1505" s="737" t="s">
        <v>5379</v>
      </c>
      <c r="H1505" s="740">
        <v>27.810000000000002</v>
      </c>
      <c r="I1505" s="740">
        <v>12984.939999999999</v>
      </c>
      <c r="J1505" s="737">
        <v>1.8627698231328818</v>
      </c>
      <c r="K1505" s="737">
        <v>466.91621718806175</v>
      </c>
      <c r="L1505" s="740">
        <v>19.29</v>
      </c>
      <c r="M1505" s="740">
        <v>6970.77</v>
      </c>
      <c r="N1505" s="737">
        <v>1</v>
      </c>
      <c r="O1505" s="737">
        <v>361.36702954898914</v>
      </c>
      <c r="P1505" s="740">
        <v>29.68</v>
      </c>
      <c r="Q1505" s="740">
        <v>10725.39</v>
      </c>
      <c r="R1505" s="753">
        <v>1.5386234232373179</v>
      </c>
      <c r="S1505" s="741">
        <v>361.36758760107813</v>
      </c>
    </row>
    <row r="1506" spans="1:19" ht="14.4" customHeight="1" x14ac:dyDescent="0.3">
      <c r="A1506" s="736" t="s">
        <v>5245</v>
      </c>
      <c r="B1506" s="737" t="s">
        <v>5527</v>
      </c>
      <c r="C1506" s="737" t="s">
        <v>566</v>
      </c>
      <c r="D1506" s="737" t="s">
        <v>3162</v>
      </c>
      <c r="E1506" s="737" t="s">
        <v>5247</v>
      </c>
      <c r="F1506" s="737" t="s">
        <v>5381</v>
      </c>
      <c r="G1506" s="737" t="s">
        <v>5379</v>
      </c>
      <c r="H1506" s="740">
        <v>29.28</v>
      </c>
      <c r="I1506" s="740">
        <v>4619.12</v>
      </c>
      <c r="J1506" s="737">
        <v>4.4748074594332765</v>
      </c>
      <c r="K1506" s="737">
        <v>157.75683060109287</v>
      </c>
      <c r="L1506" s="740">
        <v>8.57</v>
      </c>
      <c r="M1506" s="740">
        <v>1032.25</v>
      </c>
      <c r="N1506" s="737">
        <v>1</v>
      </c>
      <c r="O1506" s="737">
        <v>120.44924154025671</v>
      </c>
      <c r="P1506" s="740">
        <v>24.34</v>
      </c>
      <c r="Q1506" s="740">
        <v>2931.6899999999996</v>
      </c>
      <c r="R1506" s="753">
        <v>2.8400968757568417</v>
      </c>
      <c r="S1506" s="741">
        <v>120.44741166803614</v>
      </c>
    </row>
    <row r="1507" spans="1:19" ht="14.4" customHeight="1" x14ac:dyDescent="0.3">
      <c r="A1507" s="736" t="s">
        <v>5245</v>
      </c>
      <c r="B1507" s="737" t="s">
        <v>5527</v>
      </c>
      <c r="C1507" s="737" t="s">
        <v>566</v>
      </c>
      <c r="D1507" s="737" t="s">
        <v>3162</v>
      </c>
      <c r="E1507" s="737" t="s">
        <v>5247</v>
      </c>
      <c r="F1507" s="737" t="s">
        <v>5384</v>
      </c>
      <c r="G1507" s="737" t="s">
        <v>5379</v>
      </c>
      <c r="H1507" s="740">
        <v>0.17</v>
      </c>
      <c r="I1507" s="740">
        <v>321.82</v>
      </c>
      <c r="J1507" s="737">
        <v>5.843612282807447E-2</v>
      </c>
      <c r="K1507" s="737">
        <v>1893.0588235294115</v>
      </c>
      <c r="L1507" s="740">
        <v>3.81</v>
      </c>
      <c r="M1507" s="740">
        <v>5507.21</v>
      </c>
      <c r="N1507" s="737">
        <v>1</v>
      </c>
      <c r="O1507" s="737">
        <v>1445.4619422572177</v>
      </c>
      <c r="P1507" s="740">
        <v>0.75</v>
      </c>
      <c r="Q1507" s="740">
        <v>1084.0900000000001</v>
      </c>
      <c r="R1507" s="753">
        <v>0.19684922129354068</v>
      </c>
      <c r="S1507" s="741">
        <v>1445.4533333333336</v>
      </c>
    </row>
    <row r="1508" spans="1:19" ht="14.4" customHeight="1" x14ac:dyDescent="0.3">
      <c r="A1508" s="736" t="s">
        <v>5245</v>
      </c>
      <c r="B1508" s="737" t="s">
        <v>5527</v>
      </c>
      <c r="C1508" s="737" t="s">
        <v>566</v>
      </c>
      <c r="D1508" s="737" t="s">
        <v>3162</v>
      </c>
      <c r="E1508" s="737" t="s">
        <v>5247</v>
      </c>
      <c r="F1508" s="737" t="s">
        <v>5388</v>
      </c>
      <c r="G1508" s="737" t="s">
        <v>5317</v>
      </c>
      <c r="H1508" s="740">
        <v>26.029999999999998</v>
      </c>
      <c r="I1508" s="740">
        <v>61143.590000000004</v>
      </c>
      <c r="J1508" s="737">
        <v>3.1821620985839849</v>
      </c>
      <c r="K1508" s="737">
        <v>2348.9661928543992</v>
      </c>
      <c r="L1508" s="740">
        <v>8.18</v>
      </c>
      <c r="M1508" s="740">
        <v>19214.48</v>
      </c>
      <c r="N1508" s="737">
        <v>1</v>
      </c>
      <c r="O1508" s="737">
        <v>2348.9584352078241</v>
      </c>
      <c r="P1508" s="740">
        <v>18.62</v>
      </c>
      <c r="Q1508" s="740">
        <v>14603.579999999998</v>
      </c>
      <c r="R1508" s="753">
        <v>0.76002993575678335</v>
      </c>
      <c r="S1508" s="741">
        <v>784.29538131041875</v>
      </c>
    </row>
    <row r="1509" spans="1:19" ht="14.4" customHeight="1" x14ac:dyDescent="0.3">
      <c r="A1509" s="736" t="s">
        <v>5245</v>
      </c>
      <c r="B1509" s="737" t="s">
        <v>5527</v>
      </c>
      <c r="C1509" s="737" t="s">
        <v>566</v>
      </c>
      <c r="D1509" s="737" t="s">
        <v>3162</v>
      </c>
      <c r="E1509" s="737" t="s">
        <v>5247</v>
      </c>
      <c r="F1509" s="737" t="s">
        <v>5392</v>
      </c>
      <c r="G1509" s="737" t="s">
        <v>2912</v>
      </c>
      <c r="H1509" s="740">
        <v>6.0600000000000005</v>
      </c>
      <c r="I1509" s="740">
        <v>1862.1100000000001</v>
      </c>
      <c r="J1509" s="737">
        <v>6.0599778703462652</v>
      </c>
      <c r="K1509" s="737">
        <v>307.27887788778878</v>
      </c>
      <c r="L1509" s="740">
        <v>1</v>
      </c>
      <c r="M1509" s="740">
        <v>307.27999999999997</v>
      </c>
      <c r="N1509" s="737">
        <v>1</v>
      </c>
      <c r="O1509" s="737">
        <v>307.27999999999997</v>
      </c>
      <c r="P1509" s="740">
        <v>7.5600000000000005</v>
      </c>
      <c r="Q1509" s="740">
        <v>2323.0300000000002</v>
      </c>
      <c r="R1509" s="753">
        <v>7.5599778703462652</v>
      </c>
      <c r="S1509" s="741">
        <v>307.27910052910056</v>
      </c>
    </row>
    <row r="1510" spans="1:19" ht="14.4" customHeight="1" x14ac:dyDescent="0.3">
      <c r="A1510" s="736" t="s">
        <v>5245</v>
      </c>
      <c r="B1510" s="737" t="s">
        <v>5527</v>
      </c>
      <c r="C1510" s="737" t="s">
        <v>566</v>
      </c>
      <c r="D1510" s="737" t="s">
        <v>3162</v>
      </c>
      <c r="E1510" s="737" t="s">
        <v>5247</v>
      </c>
      <c r="F1510" s="737" t="s">
        <v>5393</v>
      </c>
      <c r="G1510" s="737" t="s">
        <v>2912</v>
      </c>
      <c r="H1510" s="740">
        <v>5.23</v>
      </c>
      <c r="I1510" s="740">
        <v>4017.68</v>
      </c>
      <c r="J1510" s="737">
        <v>0.57409534914293225</v>
      </c>
      <c r="K1510" s="737">
        <v>768.19885277246647</v>
      </c>
      <c r="L1510" s="740">
        <v>9.11</v>
      </c>
      <c r="M1510" s="740">
        <v>6998.28</v>
      </c>
      <c r="N1510" s="737">
        <v>1</v>
      </c>
      <c r="O1510" s="737">
        <v>768.1975850713502</v>
      </c>
      <c r="P1510" s="740">
        <v>3.33</v>
      </c>
      <c r="Q1510" s="740">
        <v>2558.1</v>
      </c>
      <c r="R1510" s="753">
        <v>0.36553267374269105</v>
      </c>
      <c r="S1510" s="741">
        <v>768.19819819819816</v>
      </c>
    </row>
    <row r="1511" spans="1:19" ht="14.4" customHeight="1" x14ac:dyDescent="0.3">
      <c r="A1511" s="736" t="s">
        <v>5245</v>
      </c>
      <c r="B1511" s="737" t="s">
        <v>5527</v>
      </c>
      <c r="C1511" s="737" t="s">
        <v>566</v>
      </c>
      <c r="D1511" s="737" t="s">
        <v>3162</v>
      </c>
      <c r="E1511" s="737" t="s">
        <v>5247</v>
      </c>
      <c r="F1511" s="737" t="s">
        <v>5396</v>
      </c>
      <c r="G1511" s="737" t="s">
        <v>5397</v>
      </c>
      <c r="H1511" s="740">
        <v>45.17</v>
      </c>
      <c r="I1511" s="740">
        <v>34150.089999999997</v>
      </c>
      <c r="J1511" s="737">
        <v>1.2863778407592734</v>
      </c>
      <c r="K1511" s="737">
        <v>756.03475758246611</v>
      </c>
      <c r="L1511" s="740">
        <v>64.41</v>
      </c>
      <c r="M1511" s="740">
        <v>26547.48</v>
      </c>
      <c r="N1511" s="737">
        <v>1</v>
      </c>
      <c r="O1511" s="737">
        <v>412.16394969725201</v>
      </c>
      <c r="P1511" s="740">
        <v>7.03</v>
      </c>
      <c r="Q1511" s="740">
        <v>2571.56</v>
      </c>
      <c r="R1511" s="753">
        <v>9.6866444574023602E-2</v>
      </c>
      <c r="S1511" s="741">
        <v>365.79800853485062</v>
      </c>
    </row>
    <row r="1512" spans="1:19" ht="14.4" customHeight="1" x14ac:dyDescent="0.3">
      <c r="A1512" s="736" t="s">
        <v>5245</v>
      </c>
      <c r="B1512" s="737" t="s">
        <v>5527</v>
      </c>
      <c r="C1512" s="737" t="s">
        <v>566</v>
      </c>
      <c r="D1512" s="737" t="s">
        <v>3162</v>
      </c>
      <c r="E1512" s="737" t="s">
        <v>5247</v>
      </c>
      <c r="F1512" s="737" t="s">
        <v>5398</v>
      </c>
      <c r="G1512" s="737" t="s">
        <v>5397</v>
      </c>
      <c r="H1512" s="740">
        <v>0.74</v>
      </c>
      <c r="I1512" s="740">
        <v>111.89</v>
      </c>
      <c r="J1512" s="737">
        <v>0.33137864652746929</v>
      </c>
      <c r="K1512" s="737">
        <v>151.20270270270271</v>
      </c>
      <c r="L1512" s="740">
        <v>2.7800000000000002</v>
      </c>
      <c r="M1512" s="740">
        <v>337.65</v>
      </c>
      <c r="N1512" s="737">
        <v>1</v>
      </c>
      <c r="O1512" s="737">
        <v>121.45683453237409</v>
      </c>
      <c r="P1512" s="740"/>
      <c r="Q1512" s="740"/>
      <c r="R1512" s="753"/>
      <c r="S1512" s="741"/>
    </row>
    <row r="1513" spans="1:19" ht="14.4" customHeight="1" x14ac:dyDescent="0.3">
      <c r="A1513" s="736" t="s">
        <v>5245</v>
      </c>
      <c r="B1513" s="737" t="s">
        <v>5527</v>
      </c>
      <c r="C1513" s="737" t="s">
        <v>566</v>
      </c>
      <c r="D1513" s="737" t="s">
        <v>3162</v>
      </c>
      <c r="E1513" s="737" t="s">
        <v>5247</v>
      </c>
      <c r="F1513" s="737" t="s">
        <v>5400</v>
      </c>
      <c r="G1513" s="737" t="s">
        <v>5397</v>
      </c>
      <c r="H1513" s="740">
        <v>4.3</v>
      </c>
      <c r="I1513" s="740">
        <v>325.07</v>
      </c>
      <c r="J1513" s="737"/>
      <c r="K1513" s="737">
        <v>75.597674418604655</v>
      </c>
      <c r="L1513" s="740"/>
      <c r="M1513" s="740"/>
      <c r="N1513" s="737"/>
      <c r="O1513" s="737"/>
      <c r="P1513" s="740"/>
      <c r="Q1513" s="740"/>
      <c r="R1513" s="753"/>
      <c r="S1513" s="741"/>
    </row>
    <row r="1514" spans="1:19" ht="14.4" customHeight="1" x14ac:dyDescent="0.3">
      <c r="A1514" s="736" t="s">
        <v>5245</v>
      </c>
      <c r="B1514" s="737" t="s">
        <v>5527</v>
      </c>
      <c r="C1514" s="737" t="s">
        <v>566</v>
      </c>
      <c r="D1514" s="737" t="s">
        <v>3162</v>
      </c>
      <c r="E1514" s="737" t="s">
        <v>5247</v>
      </c>
      <c r="F1514" s="737" t="s">
        <v>5401</v>
      </c>
      <c r="G1514" s="737" t="s">
        <v>5402</v>
      </c>
      <c r="H1514" s="740">
        <v>16</v>
      </c>
      <c r="I1514" s="740">
        <v>25636.799999999999</v>
      </c>
      <c r="J1514" s="737"/>
      <c r="K1514" s="737">
        <v>1602.3</v>
      </c>
      <c r="L1514" s="740"/>
      <c r="M1514" s="740"/>
      <c r="N1514" s="737"/>
      <c r="O1514" s="737"/>
      <c r="P1514" s="740"/>
      <c r="Q1514" s="740"/>
      <c r="R1514" s="753"/>
      <c r="S1514" s="741"/>
    </row>
    <row r="1515" spans="1:19" ht="14.4" customHeight="1" x14ac:dyDescent="0.3">
      <c r="A1515" s="736" t="s">
        <v>5245</v>
      </c>
      <c r="B1515" s="737" t="s">
        <v>5527</v>
      </c>
      <c r="C1515" s="737" t="s">
        <v>566</v>
      </c>
      <c r="D1515" s="737" t="s">
        <v>3162</v>
      </c>
      <c r="E1515" s="737" t="s">
        <v>5247</v>
      </c>
      <c r="F1515" s="737" t="s">
        <v>5403</v>
      </c>
      <c r="G1515" s="737" t="s">
        <v>5317</v>
      </c>
      <c r="H1515" s="740">
        <v>14.219999999999999</v>
      </c>
      <c r="I1515" s="740">
        <v>10020.630000000001</v>
      </c>
      <c r="J1515" s="737">
        <v>3.1184177358972049</v>
      </c>
      <c r="K1515" s="737">
        <v>704.68565400843897</v>
      </c>
      <c r="L1515" s="740">
        <v>4.5600000000000005</v>
      </c>
      <c r="M1515" s="740">
        <v>3213.37</v>
      </c>
      <c r="N1515" s="737">
        <v>1</v>
      </c>
      <c r="O1515" s="737">
        <v>704.68640350877183</v>
      </c>
      <c r="P1515" s="740">
        <v>11.48</v>
      </c>
      <c r="Q1515" s="740">
        <v>2701.08</v>
      </c>
      <c r="R1515" s="753">
        <v>0.8405754706118499</v>
      </c>
      <c r="S1515" s="741">
        <v>235.28571428571428</v>
      </c>
    </row>
    <row r="1516" spans="1:19" ht="14.4" customHeight="1" x14ac:dyDescent="0.3">
      <c r="A1516" s="736" t="s">
        <v>5245</v>
      </c>
      <c r="B1516" s="737" t="s">
        <v>5527</v>
      </c>
      <c r="C1516" s="737" t="s">
        <v>566</v>
      </c>
      <c r="D1516" s="737" t="s">
        <v>3162</v>
      </c>
      <c r="E1516" s="737" t="s">
        <v>5247</v>
      </c>
      <c r="F1516" s="737" t="s">
        <v>5406</v>
      </c>
      <c r="G1516" s="737" t="s">
        <v>5317</v>
      </c>
      <c r="H1516" s="740">
        <v>19.98</v>
      </c>
      <c r="I1516" s="740">
        <v>70398.450000000012</v>
      </c>
      <c r="J1516" s="737"/>
      <c r="K1516" s="737">
        <v>3523.4459459459463</v>
      </c>
      <c r="L1516" s="740"/>
      <c r="M1516" s="740"/>
      <c r="N1516" s="737"/>
      <c r="O1516" s="737"/>
      <c r="P1516" s="740"/>
      <c r="Q1516" s="740"/>
      <c r="R1516" s="753"/>
      <c r="S1516" s="741"/>
    </row>
    <row r="1517" spans="1:19" ht="14.4" customHeight="1" x14ac:dyDescent="0.3">
      <c r="A1517" s="736" t="s">
        <v>5245</v>
      </c>
      <c r="B1517" s="737" t="s">
        <v>5527</v>
      </c>
      <c r="C1517" s="737" t="s">
        <v>566</v>
      </c>
      <c r="D1517" s="737" t="s">
        <v>3162</v>
      </c>
      <c r="E1517" s="737" t="s">
        <v>5247</v>
      </c>
      <c r="F1517" s="737" t="s">
        <v>5407</v>
      </c>
      <c r="G1517" s="737" t="s">
        <v>5408</v>
      </c>
      <c r="H1517" s="740"/>
      <c r="I1517" s="740"/>
      <c r="J1517" s="737"/>
      <c r="K1517" s="737"/>
      <c r="L1517" s="740">
        <v>8.42</v>
      </c>
      <c r="M1517" s="740">
        <v>11105.19</v>
      </c>
      <c r="N1517" s="737">
        <v>1</v>
      </c>
      <c r="O1517" s="737">
        <v>1318.9061757719717</v>
      </c>
      <c r="P1517" s="740"/>
      <c r="Q1517" s="740"/>
      <c r="R1517" s="753"/>
      <c r="S1517" s="741"/>
    </row>
    <row r="1518" spans="1:19" ht="14.4" customHeight="1" x14ac:dyDescent="0.3">
      <c r="A1518" s="736" t="s">
        <v>5245</v>
      </c>
      <c r="B1518" s="737" t="s">
        <v>5527</v>
      </c>
      <c r="C1518" s="737" t="s">
        <v>566</v>
      </c>
      <c r="D1518" s="737" t="s">
        <v>3162</v>
      </c>
      <c r="E1518" s="737" t="s">
        <v>5247</v>
      </c>
      <c r="F1518" s="737" t="s">
        <v>5410</v>
      </c>
      <c r="G1518" s="737" t="s">
        <v>5411</v>
      </c>
      <c r="H1518" s="740"/>
      <c r="I1518" s="740"/>
      <c r="J1518" s="737"/>
      <c r="K1518" s="737"/>
      <c r="L1518" s="740"/>
      <c r="M1518" s="740"/>
      <c r="N1518" s="737"/>
      <c r="O1518" s="737"/>
      <c r="P1518" s="740">
        <v>2</v>
      </c>
      <c r="Q1518" s="740">
        <v>732.02</v>
      </c>
      <c r="R1518" s="753"/>
      <c r="S1518" s="741">
        <v>366.01</v>
      </c>
    </row>
    <row r="1519" spans="1:19" ht="14.4" customHeight="1" x14ac:dyDescent="0.3">
      <c r="A1519" s="736" t="s">
        <v>5245</v>
      </c>
      <c r="B1519" s="737" t="s">
        <v>5527</v>
      </c>
      <c r="C1519" s="737" t="s">
        <v>566</v>
      </c>
      <c r="D1519" s="737" t="s">
        <v>3162</v>
      </c>
      <c r="E1519" s="737" t="s">
        <v>5247</v>
      </c>
      <c r="F1519" s="737" t="s">
        <v>5412</v>
      </c>
      <c r="G1519" s="737" t="s">
        <v>5413</v>
      </c>
      <c r="H1519" s="740"/>
      <c r="I1519" s="740"/>
      <c r="J1519" s="737"/>
      <c r="K1519" s="737"/>
      <c r="L1519" s="740">
        <v>2</v>
      </c>
      <c r="M1519" s="740">
        <v>15266.28</v>
      </c>
      <c r="N1519" s="737">
        <v>1</v>
      </c>
      <c r="O1519" s="737">
        <v>7633.14</v>
      </c>
      <c r="P1519" s="740"/>
      <c r="Q1519" s="740"/>
      <c r="R1519" s="753"/>
      <c r="S1519" s="741"/>
    </row>
    <row r="1520" spans="1:19" ht="14.4" customHeight="1" x14ac:dyDescent="0.3">
      <c r="A1520" s="736" t="s">
        <v>5245</v>
      </c>
      <c r="B1520" s="737" t="s">
        <v>5527</v>
      </c>
      <c r="C1520" s="737" t="s">
        <v>566</v>
      </c>
      <c r="D1520" s="737" t="s">
        <v>3162</v>
      </c>
      <c r="E1520" s="737" t="s">
        <v>5247</v>
      </c>
      <c r="F1520" s="737" t="s">
        <v>5414</v>
      </c>
      <c r="G1520" s="737" t="s">
        <v>5411</v>
      </c>
      <c r="H1520" s="740"/>
      <c r="I1520" s="740"/>
      <c r="J1520" s="737"/>
      <c r="K1520" s="737"/>
      <c r="L1520" s="740"/>
      <c r="M1520" s="740"/>
      <c r="N1520" s="737"/>
      <c r="O1520" s="737"/>
      <c r="P1520" s="740">
        <v>1</v>
      </c>
      <c r="Q1520" s="740">
        <v>1464.02</v>
      </c>
      <c r="R1520" s="753"/>
      <c r="S1520" s="741">
        <v>1464.02</v>
      </c>
    </row>
    <row r="1521" spans="1:19" ht="14.4" customHeight="1" x14ac:dyDescent="0.3">
      <c r="A1521" s="736" t="s">
        <v>5245</v>
      </c>
      <c r="B1521" s="737" t="s">
        <v>5527</v>
      </c>
      <c r="C1521" s="737" t="s">
        <v>566</v>
      </c>
      <c r="D1521" s="737" t="s">
        <v>3162</v>
      </c>
      <c r="E1521" s="737" t="s">
        <v>5247</v>
      </c>
      <c r="F1521" s="737" t="s">
        <v>5417</v>
      </c>
      <c r="G1521" s="737" t="s">
        <v>5418</v>
      </c>
      <c r="H1521" s="740">
        <v>2.09</v>
      </c>
      <c r="I1521" s="740">
        <v>1436.55</v>
      </c>
      <c r="J1521" s="737">
        <v>0.2311509516844549</v>
      </c>
      <c r="K1521" s="737">
        <v>687.34449760765551</v>
      </c>
      <c r="L1521" s="740">
        <v>11.54</v>
      </c>
      <c r="M1521" s="740">
        <v>6214.77</v>
      </c>
      <c r="N1521" s="737">
        <v>1</v>
      </c>
      <c r="O1521" s="737">
        <v>538.54159445407288</v>
      </c>
      <c r="P1521" s="740">
        <v>15.48</v>
      </c>
      <c r="Q1521" s="740">
        <v>8336.65</v>
      </c>
      <c r="R1521" s="753">
        <v>1.3414253463925454</v>
      </c>
      <c r="S1521" s="741">
        <v>538.5432816537467</v>
      </c>
    </row>
    <row r="1522" spans="1:19" ht="14.4" customHeight="1" x14ac:dyDescent="0.3">
      <c r="A1522" s="736" t="s">
        <v>5245</v>
      </c>
      <c r="B1522" s="737" t="s">
        <v>5527</v>
      </c>
      <c r="C1522" s="737" t="s">
        <v>566</v>
      </c>
      <c r="D1522" s="737" t="s">
        <v>3162</v>
      </c>
      <c r="E1522" s="737" t="s">
        <v>5247</v>
      </c>
      <c r="F1522" s="737" t="s">
        <v>5421</v>
      </c>
      <c r="G1522" s="737" t="s">
        <v>3556</v>
      </c>
      <c r="H1522" s="740"/>
      <c r="I1522" s="740"/>
      <c r="J1522" s="737"/>
      <c r="K1522" s="737"/>
      <c r="L1522" s="740">
        <v>23</v>
      </c>
      <c r="M1522" s="740">
        <v>1626.1000000000004</v>
      </c>
      <c r="N1522" s="737">
        <v>1</v>
      </c>
      <c r="O1522" s="737">
        <v>70.700000000000017</v>
      </c>
      <c r="P1522" s="740">
        <v>0.2</v>
      </c>
      <c r="Q1522" s="740">
        <v>14.14</v>
      </c>
      <c r="R1522" s="753">
        <v>8.6956521739130418E-3</v>
      </c>
      <c r="S1522" s="741">
        <v>70.7</v>
      </c>
    </row>
    <row r="1523" spans="1:19" ht="14.4" customHeight="1" x14ac:dyDescent="0.3">
      <c r="A1523" s="736" t="s">
        <v>5245</v>
      </c>
      <c r="B1523" s="737" t="s">
        <v>5527</v>
      </c>
      <c r="C1523" s="737" t="s">
        <v>566</v>
      </c>
      <c r="D1523" s="737" t="s">
        <v>3162</v>
      </c>
      <c r="E1523" s="737" t="s">
        <v>5247</v>
      </c>
      <c r="F1523" s="737" t="s">
        <v>5422</v>
      </c>
      <c r="G1523" s="737" t="s">
        <v>1322</v>
      </c>
      <c r="H1523" s="740"/>
      <c r="I1523" s="740"/>
      <c r="J1523" s="737"/>
      <c r="K1523" s="737"/>
      <c r="L1523" s="740">
        <v>5.0999999999999996</v>
      </c>
      <c r="M1523" s="740">
        <v>757.1400000000001</v>
      </c>
      <c r="N1523" s="737">
        <v>1</v>
      </c>
      <c r="O1523" s="737">
        <v>148.4588235294118</v>
      </c>
      <c r="P1523" s="740">
        <v>11</v>
      </c>
      <c r="Q1523" s="740">
        <v>1633.06</v>
      </c>
      <c r="R1523" s="753">
        <v>2.1568798372824043</v>
      </c>
      <c r="S1523" s="741">
        <v>148.46</v>
      </c>
    </row>
    <row r="1524" spans="1:19" ht="14.4" customHeight="1" x14ac:dyDescent="0.3">
      <c r="A1524" s="736" t="s">
        <v>5245</v>
      </c>
      <c r="B1524" s="737" t="s">
        <v>5527</v>
      </c>
      <c r="C1524" s="737" t="s">
        <v>566</v>
      </c>
      <c r="D1524" s="737" t="s">
        <v>3162</v>
      </c>
      <c r="E1524" s="737" t="s">
        <v>5247</v>
      </c>
      <c r="F1524" s="737" t="s">
        <v>5427</v>
      </c>
      <c r="G1524" s="737" t="s">
        <v>3046</v>
      </c>
      <c r="H1524" s="740"/>
      <c r="I1524" s="740"/>
      <c r="J1524" s="737"/>
      <c r="K1524" s="737"/>
      <c r="L1524" s="740">
        <v>14</v>
      </c>
      <c r="M1524" s="740">
        <v>24487.119999999999</v>
      </c>
      <c r="N1524" s="737">
        <v>1</v>
      </c>
      <c r="O1524" s="737">
        <v>1749.08</v>
      </c>
      <c r="P1524" s="740">
        <v>6</v>
      </c>
      <c r="Q1524" s="740">
        <v>10494.48</v>
      </c>
      <c r="R1524" s="753">
        <v>0.42857142857142855</v>
      </c>
      <c r="S1524" s="741">
        <v>1749.08</v>
      </c>
    </row>
    <row r="1525" spans="1:19" ht="14.4" customHeight="1" x14ac:dyDescent="0.3">
      <c r="A1525" s="736" t="s">
        <v>5245</v>
      </c>
      <c r="B1525" s="737" t="s">
        <v>5527</v>
      </c>
      <c r="C1525" s="737" t="s">
        <v>566</v>
      </c>
      <c r="D1525" s="737" t="s">
        <v>3162</v>
      </c>
      <c r="E1525" s="737" t="s">
        <v>5247</v>
      </c>
      <c r="F1525" s="737" t="s">
        <v>5428</v>
      </c>
      <c r="G1525" s="737" t="s">
        <v>2988</v>
      </c>
      <c r="H1525" s="740"/>
      <c r="I1525" s="740"/>
      <c r="J1525" s="737"/>
      <c r="K1525" s="737"/>
      <c r="L1525" s="740">
        <v>3.9</v>
      </c>
      <c r="M1525" s="740">
        <v>1102.92</v>
      </c>
      <c r="N1525" s="737">
        <v>1</v>
      </c>
      <c r="O1525" s="737">
        <v>282.8</v>
      </c>
      <c r="P1525" s="740">
        <v>8.1499999999999986</v>
      </c>
      <c r="Q1525" s="740">
        <v>2304.85</v>
      </c>
      <c r="R1525" s="753">
        <v>2.0897707902658396</v>
      </c>
      <c r="S1525" s="741">
        <v>282.80368098159511</v>
      </c>
    </row>
    <row r="1526" spans="1:19" ht="14.4" customHeight="1" x14ac:dyDescent="0.3">
      <c r="A1526" s="736" t="s">
        <v>5245</v>
      </c>
      <c r="B1526" s="737" t="s">
        <v>5527</v>
      </c>
      <c r="C1526" s="737" t="s">
        <v>566</v>
      </c>
      <c r="D1526" s="737" t="s">
        <v>3162</v>
      </c>
      <c r="E1526" s="737" t="s">
        <v>5247</v>
      </c>
      <c r="F1526" s="737" t="s">
        <v>5429</v>
      </c>
      <c r="G1526" s="737" t="s">
        <v>5320</v>
      </c>
      <c r="H1526" s="740"/>
      <c r="I1526" s="740"/>
      <c r="J1526" s="737"/>
      <c r="K1526" s="737"/>
      <c r="L1526" s="740">
        <v>3.42</v>
      </c>
      <c r="M1526" s="740">
        <v>2186.3199999999997</v>
      </c>
      <c r="N1526" s="737">
        <v>1</v>
      </c>
      <c r="O1526" s="737">
        <v>639.27485380116957</v>
      </c>
      <c r="P1526" s="740"/>
      <c r="Q1526" s="740"/>
      <c r="R1526" s="753"/>
      <c r="S1526" s="741"/>
    </row>
    <row r="1527" spans="1:19" ht="14.4" customHeight="1" x14ac:dyDescent="0.3">
      <c r="A1527" s="736" t="s">
        <v>5245</v>
      </c>
      <c r="B1527" s="737" t="s">
        <v>5527</v>
      </c>
      <c r="C1527" s="737" t="s">
        <v>566</v>
      </c>
      <c r="D1527" s="737" t="s">
        <v>3162</v>
      </c>
      <c r="E1527" s="737" t="s">
        <v>5247</v>
      </c>
      <c r="F1527" s="737" t="s">
        <v>5448</v>
      </c>
      <c r="G1527" s="737" t="s">
        <v>1490</v>
      </c>
      <c r="H1527" s="740"/>
      <c r="I1527" s="740"/>
      <c r="J1527" s="737"/>
      <c r="K1527" s="737"/>
      <c r="L1527" s="740"/>
      <c r="M1527" s="740"/>
      <c r="N1527" s="737"/>
      <c r="O1527" s="737"/>
      <c r="P1527" s="740">
        <v>11.03</v>
      </c>
      <c r="Q1527" s="740">
        <v>4602.9400000000005</v>
      </c>
      <c r="R1527" s="753"/>
      <c r="S1527" s="741">
        <v>417.31097008159571</v>
      </c>
    </row>
    <row r="1528" spans="1:19" ht="14.4" customHeight="1" x14ac:dyDescent="0.3">
      <c r="A1528" s="736" t="s">
        <v>5245</v>
      </c>
      <c r="B1528" s="737" t="s">
        <v>5527</v>
      </c>
      <c r="C1528" s="737" t="s">
        <v>566</v>
      </c>
      <c r="D1528" s="737" t="s">
        <v>3162</v>
      </c>
      <c r="E1528" s="737" t="s">
        <v>5247</v>
      </c>
      <c r="F1528" s="737" t="s">
        <v>5449</v>
      </c>
      <c r="G1528" s="737" t="s">
        <v>1490</v>
      </c>
      <c r="H1528" s="740"/>
      <c r="I1528" s="740"/>
      <c r="J1528" s="737"/>
      <c r="K1528" s="737"/>
      <c r="L1528" s="740"/>
      <c r="M1528" s="740"/>
      <c r="N1528" s="737"/>
      <c r="O1528" s="737"/>
      <c r="P1528" s="740">
        <v>47.67</v>
      </c>
      <c r="Q1528" s="740">
        <v>47239.56</v>
      </c>
      <c r="R1528" s="753"/>
      <c r="S1528" s="741">
        <v>990.97042164883567</v>
      </c>
    </row>
    <row r="1529" spans="1:19" ht="14.4" customHeight="1" x14ac:dyDescent="0.3">
      <c r="A1529" s="736" t="s">
        <v>5245</v>
      </c>
      <c r="B1529" s="737" t="s">
        <v>5527</v>
      </c>
      <c r="C1529" s="737" t="s">
        <v>566</v>
      </c>
      <c r="D1529" s="737" t="s">
        <v>3162</v>
      </c>
      <c r="E1529" s="737" t="s">
        <v>5460</v>
      </c>
      <c r="F1529" s="737" t="s">
        <v>5263</v>
      </c>
      <c r="G1529" s="737" t="s">
        <v>5533</v>
      </c>
      <c r="H1529" s="740"/>
      <c r="I1529" s="740"/>
      <c r="J1529" s="737"/>
      <c r="K1529" s="737"/>
      <c r="L1529" s="740"/>
      <c r="M1529" s="740"/>
      <c r="N1529" s="737"/>
      <c r="O1529" s="737"/>
      <c r="P1529" s="740">
        <v>0.44</v>
      </c>
      <c r="Q1529" s="740">
        <v>118.8</v>
      </c>
      <c r="R1529" s="753"/>
      <c r="S1529" s="741">
        <v>270</v>
      </c>
    </row>
    <row r="1530" spans="1:19" ht="14.4" customHeight="1" x14ac:dyDescent="0.3">
      <c r="A1530" s="736" t="s">
        <v>5245</v>
      </c>
      <c r="B1530" s="737" t="s">
        <v>5527</v>
      </c>
      <c r="C1530" s="737" t="s">
        <v>566</v>
      </c>
      <c r="D1530" s="737" t="s">
        <v>3162</v>
      </c>
      <c r="E1530" s="737" t="s">
        <v>5460</v>
      </c>
      <c r="F1530" s="737" t="s">
        <v>5461</v>
      </c>
      <c r="G1530" s="737" t="s">
        <v>5462</v>
      </c>
      <c r="H1530" s="740">
        <v>3</v>
      </c>
      <c r="I1530" s="740">
        <v>2601</v>
      </c>
      <c r="J1530" s="737">
        <v>1</v>
      </c>
      <c r="K1530" s="737">
        <v>867</v>
      </c>
      <c r="L1530" s="740">
        <v>3</v>
      </c>
      <c r="M1530" s="740">
        <v>2601</v>
      </c>
      <c r="N1530" s="737">
        <v>1</v>
      </c>
      <c r="O1530" s="737">
        <v>867</v>
      </c>
      <c r="P1530" s="740">
        <v>9</v>
      </c>
      <c r="Q1530" s="740">
        <v>7803</v>
      </c>
      <c r="R1530" s="753">
        <v>3</v>
      </c>
      <c r="S1530" s="741">
        <v>867</v>
      </c>
    </row>
    <row r="1531" spans="1:19" ht="14.4" customHeight="1" x14ac:dyDescent="0.3">
      <c r="A1531" s="736" t="s">
        <v>5245</v>
      </c>
      <c r="B1531" s="737" t="s">
        <v>5527</v>
      </c>
      <c r="C1531" s="737" t="s">
        <v>566</v>
      </c>
      <c r="D1531" s="737" t="s">
        <v>3162</v>
      </c>
      <c r="E1531" s="737" t="s">
        <v>5460</v>
      </c>
      <c r="F1531" s="737" t="s">
        <v>5463</v>
      </c>
      <c r="G1531" s="737" t="s">
        <v>5464</v>
      </c>
      <c r="H1531" s="740">
        <v>55</v>
      </c>
      <c r="I1531" s="740">
        <v>47685</v>
      </c>
      <c r="J1531" s="737">
        <v>0.72368421052631582</v>
      </c>
      <c r="K1531" s="737">
        <v>867</v>
      </c>
      <c r="L1531" s="740">
        <v>76</v>
      </c>
      <c r="M1531" s="740">
        <v>65892</v>
      </c>
      <c r="N1531" s="737">
        <v>1</v>
      </c>
      <c r="O1531" s="737">
        <v>867</v>
      </c>
      <c r="P1531" s="740">
        <v>42</v>
      </c>
      <c r="Q1531" s="740">
        <v>36414</v>
      </c>
      <c r="R1531" s="753">
        <v>0.55263157894736847</v>
      </c>
      <c r="S1531" s="741">
        <v>867</v>
      </c>
    </row>
    <row r="1532" spans="1:19" ht="14.4" customHeight="1" x14ac:dyDescent="0.3">
      <c r="A1532" s="736" t="s">
        <v>5245</v>
      </c>
      <c r="B1532" s="737" t="s">
        <v>5527</v>
      </c>
      <c r="C1532" s="737" t="s">
        <v>566</v>
      </c>
      <c r="D1532" s="737" t="s">
        <v>3162</v>
      </c>
      <c r="E1532" s="737" t="s">
        <v>5469</v>
      </c>
      <c r="F1532" s="737" t="s">
        <v>5472</v>
      </c>
      <c r="G1532" s="737" t="s">
        <v>5473</v>
      </c>
      <c r="H1532" s="740"/>
      <c r="I1532" s="740"/>
      <c r="J1532" s="737"/>
      <c r="K1532" s="737"/>
      <c r="L1532" s="740">
        <v>1</v>
      </c>
      <c r="M1532" s="740">
        <v>122</v>
      </c>
      <c r="N1532" s="737">
        <v>1</v>
      </c>
      <c r="O1532" s="737">
        <v>122</v>
      </c>
      <c r="P1532" s="740">
        <v>3</v>
      </c>
      <c r="Q1532" s="740">
        <v>366</v>
      </c>
      <c r="R1532" s="753">
        <v>3</v>
      </c>
      <c r="S1532" s="741">
        <v>122</v>
      </c>
    </row>
    <row r="1533" spans="1:19" ht="14.4" customHeight="1" x14ac:dyDescent="0.3">
      <c r="A1533" s="736" t="s">
        <v>5245</v>
      </c>
      <c r="B1533" s="737" t="s">
        <v>5527</v>
      </c>
      <c r="C1533" s="737" t="s">
        <v>566</v>
      </c>
      <c r="D1533" s="737" t="s">
        <v>3162</v>
      </c>
      <c r="E1533" s="737" t="s">
        <v>5469</v>
      </c>
      <c r="F1533" s="737" t="s">
        <v>5474</v>
      </c>
      <c r="G1533" s="737" t="s">
        <v>5475</v>
      </c>
      <c r="H1533" s="740">
        <v>2</v>
      </c>
      <c r="I1533" s="740">
        <v>288</v>
      </c>
      <c r="J1533" s="737">
        <v>0.49315068493150682</v>
      </c>
      <c r="K1533" s="737">
        <v>144</v>
      </c>
      <c r="L1533" s="740">
        <v>4</v>
      </c>
      <c r="M1533" s="740">
        <v>584</v>
      </c>
      <c r="N1533" s="737">
        <v>1</v>
      </c>
      <c r="O1533" s="737">
        <v>146</v>
      </c>
      <c r="P1533" s="740">
        <v>5</v>
      </c>
      <c r="Q1533" s="740">
        <v>735</v>
      </c>
      <c r="R1533" s="753">
        <v>1.2585616438356164</v>
      </c>
      <c r="S1533" s="741">
        <v>147</v>
      </c>
    </row>
    <row r="1534" spans="1:19" ht="14.4" customHeight="1" x14ac:dyDescent="0.3">
      <c r="A1534" s="736" t="s">
        <v>5245</v>
      </c>
      <c r="B1534" s="737" t="s">
        <v>5527</v>
      </c>
      <c r="C1534" s="737" t="s">
        <v>566</v>
      </c>
      <c r="D1534" s="737" t="s">
        <v>3162</v>
      </c>
      <c r="E1534" s="737" t="s">
        <v>5469</v>
      </c>
      <c r="F1534" s="737" t="s">
        <v>5478</v>
      </c>
      <c r="G1534" s="737" t="s">
        <v>5479</v>
      </c>
      <c r="H1534" s="740">
        <v>795</v>
      </c>
      <c r="I1534" s="740">
        <v>27825</v>
      </c>
      <c r="J1534" s="737">
        <v>1.3550036523009497</v>
      </c>
      <c r="K1534" s="737">
        <v>35</v>
      </c>
      <c r="L1534" s="740">
        <v>555</v>
      </c>
      <c r="M1534" s="740">
        <v>20535</v>
      </c>
      <c r="N1534" s="737">
        <v>1</v>
      </c>
      <c r="O1534" s="737">
        <v>37</v>
      </c>
      <c r="P1534" s="740">
        <v>360</v>
      </c>
      <c r="Q1534" s="740">
        <v>13320</v>
      </c>
      <c r="R1534" s="753">
        <v>0.64864864864864868</v>
      </c>
      <c r="S1534" s="741">
        <v>37</v>
      </c>
    </row>
    <row r="1535" spans="1:19" ht="14.4" customHeight="1" x14ac:dyDescent="0.3">
      <c r="A1535" s="736" t="s">
        <v>5245</v>
      </c>
      <c r="B1535" s="737" t="s">
        <v>5527</v>
      </c>
      <c r="C1535" s="737" t="s">
        <v>566</v>
      </c>
      <c r="D1535" s="737" t="s">
        <v>3162</v>
      </c>
      <c r="E1535" s="737" t="s">
        <v>5469</v>
      </c>
      <c r="F1535" s="737" t="s">
        <v>5480</v>
      </c>
      <c r="G1535" s="737" t="s">
        <v>5481</v>
      </c>
      <c r="H1535" s="740"/>
      <c r="I1535" s="740"/>
      <c r="J1535" s="737"/>
      <c r="K1535" s="737"/>
      <c r="L1535" s="740">
        <v>1</v>
      </c>
      <c r="M1535" s="740">
        <v>5</v>
      </c>
      <c r="N1535" s="737">
        <v>1</v>
      </c>
      <c r="O1535" s="737">
        <v>5</v>
      </c>
      <c r="P1535" s="740"/>
      <c r="Q1535" s="740"/>
      <c r="R1535" s="753"/>
      <c r="S1535" s="741"/>
    </row>
    <row r="1536" spans="1:19" ht="14.4" customHeight="1" x14ac:dyDescent="0.3">
      <c r="A1536" s="736" t="s">
        <v>5245</v>
      </c>
      <c r="B1536" s="737" t="s">
        <v>5527</v>
      </c>
      <c r="C1536" s="737" t="s">
        <v>566</v>
      </c>
      <c r="D1536" s="737" t="s">
        <v>3162</v>
      </c>
      <c r="E1536" s="737" t="s">
        <v>5469</v>
      </c>
      <c r="F1536" s="737" t="s">
        <v>5540</v>
      </c>
      <c r="G1536" s="737" t="s">
        <v>5541</v>
      </c>
      <c r="H1536" s="740">
        <v>880</v>
      </c>
      <c r="I1536" s="740">
        <v>145200</v>
      </c>
      <c r="J1536" s="737">
        <v>0.65627118644067794</v>
      </c>
      <c r="K1536" s="737">
        <v>165</v>
      </c>
      <c r="L1536" s="740">
        <v>1250</v>
      </c>
      <c r="M1536" s="740">
        <v>221250</v>
      </c>
      <c r="N1536" s="737">
        <v>1</v>
      </c>
      <c r="O1536" s="737">
        <v>177</v>
      </c>
      <c r="P1536" s="740">
        <v>1109</v>
      </c>
      <c r="Q1536" s="740">
        <v>196293</v>
      </c>
      <c r="R1536" s="753">
        <v>0.88719999999999999</v>
      </c>
      <c r="S1536" s="741">
        <v>177</v>
      </c>
    </row>
    <row r="1537" spans="1:19" ht="14.4" customHeight="1" x14ac:dyDescent="0.3">
      <c r="A1537" s="736" t="s">
        <v>5245</v>
      </c>
      <c r="B1537" s="737" t="s">
        <v>5527</v>
      </c>
      <c r="C1537" s="737" t="s">
        <v>566</v>
      </c>
      <c r="D1537" s="737" t="s">
        <v>3162</v>
      </c>
      <c r="E1537" s="737" t="s">
        <v>5469</v>
      </c>
      <c r="F1537" s="737" t="s">
        <v>5486</v>
      </c>
      <c r="G1537" s="737" t="s">
        <v>5487</v>
      </c>
      <c r="H1537" s="740">
        <v>226</v>
      </c>
      <c r="I1537" s="740">
        <v>23956</v>
      </c>
      <c r="J1537" s="737">
        <v>0.82181818181818178</v>
      </c>
      <c r="K1537" s="737">
        <v>106</v>
      </c>
      <c r="L1537" s="740">
        <v>265</v>
      </c>
      <c r="M1537" s="740">
        <v>29150</v>
      </c>
      <c r="N1537" s="737">
        <v>1</v>
      </c>
      <c r="O1537" s="737">
        <v>110</v>
      </c>
      <c r="P1537" s="740">
        <v>215</v>
      </c>
      <c r="Q1537" s="740">
        <v>52245</v>
      </c>
      <c r="R1537" s="753">
        <v>1.7922813036020584</v>
      </c>
      <c r="S1537" s="741">
        <v>243</v>
      </c>
    </row>
    <row r="1538" spans="1:19" ht="14.4" customHeight="1" x14ac:dyDescent="0.3">
      <c r="A1538" s="736" t="s">
        <v>5245</v>
      </c>
      <c r="B1538" s="737" t="s">
        <v>5527</v>
      </c>
      <c r="C1538" s="737" t="s">
        <v>566</v>
      </c>
      <c r="D1538" s="737" t="s">
        <v>3162</v>
      </c>
      <c r="E1538" s="737" t="s">
        <v>5469</v>
      </c>
      <c r="F1538" s="737" t="s">
        <v>5488</v>
      </c>
      <c r="G1538" s="737" t="s">
        <v>5489</v>
      </c>
      <c r="H1538" s="740"/>
      <c r="I1538" s="740"/>
      <c r="J1538" s="737"/>
      <c r="K1538" s="737"/>
      <c r="L1538" s="740">
        <v>774</v>
      </c>
      <c r="M1538" s="740">
        <v>25799.960000000006</v>
      </c>
      <c r="N1538" s="737">
        <v>1</v>
      </c>
      <c r="O1538" s="737">
        <v>33.333281653746781</v>
      </c>
      <c r="P1538" s="740">
        <v>1100</v>
      </c>
      <c r="Q1538" s="740">
        <v>36666.65</v>
      </c>
      <c r="R1538" s="753">
        <v>1.4211901878917639</v>
      </c>
      <c r="S1538" s="741">
        <v>33.333318181818186</v>
      </c>
    </row>
    <row r="1539" spans="1:19" ht="14.4" customHeight="1" x14ac:dyDescent="0.3">
      <c r="A1539" s="736" t="s">
        <v>5245</v>
      </c>
      <c r="B1539" s="737" t="s">
        <v>5527</v>
      </c>
      <c r="C1539" s="737" t="s">
        <v>566</v>
      </c>
      <c r="D1539" s="737" t="s">
        <v>3162</v>
      </c>
      <c r="E1539" s="737" t="s">
        <v>5469</v>
      </c>
      <c r="F1539" s="737" t="s">
        <v>5490</v>
      </c>
      <c r="G1539" s="737" t="s">
        <v>5491</v>
      </c>
      <c r="H1539" s="740">
        <v>313</v>
      </c>
      <c r="I1539" s="740">
        <v>11268</v>
      </c>
      <c r="J1539" s="737">
        <v>1.436511983681795</v>
      </c>
      <c r="K1539" s="737">
        <v>36</v>
      </c>
      <c r="L1539" s="740">
        <v>212</v>
      </c>
      <c r="M1539" s="740">
        <v>7844</v>
      </c>
      <c r="N1539" s="737">
        <v>1</v>
      </c>
      <c r="O1539" s="737">
        <v>37</v>
      </c>
      <c r="P1539" s="740">
        <v>133</v>
      </c>
      <c r="Q1539" s="740">
        <v>4921</v>
      </c>
      <c r="R1539" s="753">
        <v>0.62735849056603776</v>
      </c>
      <c r="S1539" s="741">
        <v>37</v>
      </c>
    </row>
    <row r="1540" spans="1:19" ht="14.4" customHeight="1" x14ac:dyDescent="0.3">
      <c r="A1540" s="736" t="s">
        <v>5245</v>
      </c>
      <c r="B1540" s="737" t="s">
        <v>5527</v>
      </c>
      <c r="C1540" s="737" t="s">
        <v>566</v>
      </c>
      <c r="D1540" s="737" t="s">
        <v>3162</v>
      </c>
      <c r="E1540" s="737" t="s">
        <v>5469</v>
      </c>
      <c r="F1540" s="737" t="s">
        <v>5492</v>
      </c>
      <c r="G1540" s="737" t="s">
        <v>5493</v>
      </c>
      <c r="H1540" s="740"/>
      <c r="I1540" s="740"/>
      <c r="J1540" s="737"/>
      <c r="K1540" s="737"/>
      <c r="L1540" s="740">
        <v>1</v>
      </c>
      <c r="M1540" s="740">
        <v>86</v>
      </c>
      <c r="N1540" s="737">
        <v>1</v>
      </c>
      <c r="O1540" s="737">
        <v>86</v>
      </c>
      <c r="P1540" s="740"/>
      <c r="Q1540" s="740"/>
      <c r="R1540" s="753"/>
      <c r="S1540" s="741"/>
    </row>
    <row r="1541" spans="1:19" ht="14.4" customHeight="1" x14ac:dyDescent="0.3">
      <c r="A1541" s="736" t="s">
        <v>5245</v>
      </c>
      <c r="B1541" s="737" t="s">
        <v>5527</v>
      </c>
      <c r="C1541" s="737" t="s">
        <v>566</v>
      </c>
      <c r="D1541" s="737" t="s">
        <v>3162</v>
      </c>
      <c r="E1541" s="737" t="s">
        <v>5469</v>
      </c>
      <c r="F1541" s="737" t="s">
        <v>5494</v>
      </c>
      <c r="G1541" s="737" t="s">
        <v>5495</v>
      </c>
      <c r="H1541" s="740">
        <v>37</v>
      </c>
      <c r="I1541" s="740">
        <v>1147</v>
      </c>
      <c r="J1541" s="737">
        <v>0.7626329787234043</v>
      </c>
      <c r="K1541" s="737">
        <v>31</v>
      </c>
      <c r="L1541" s="740">
        <v>47</v>
      </c>
      <c r="M1541" s="740">
        <v>1504</v>
      </c>
      <c r="N1541" s="737">
        <v>1</v>
      </c>
      <c r="O1541" s="737">
        <v>32</v>
      </c>
      <c r="P1541" s="740">
        <v>32</v>
      </c>
      <c r="Q1541" s="740">
        <v>1024</v>
      </c>
      <c r="R1541" s="753">
        <v>0.68085106382978722</v>
      </c>
      <c r="S1541" s="741">
        <v>32</v>
      </c>
    </row>
    <row r="1542" spans="1:19" ht="14.4" customHeight="1" x14ac:dyDescent="0.3">
      <c r="A1542" s="736" t="s">
        <v>5245</v>
      </c>
      <c r="B1542" s="737" t="s">
        <v>5527</v>
      </c>
      <c r="C1542" s="737" t="s">
        <v>566</v>
      </c>
      <c r="D1542" s="737" t="s">
        <v>3162</v>
      </c>
      <c r="E1542" s="737" t="s">
        <v>5469</v>
      </c>
      <c r="F1542" s="737" t="s">
        <v>5556</v>
      </c>
      <c r="G1542" s="737" t="s">
        <v>5557</v>
      </c>
      <c r="H1542" s="740">
        <v>1</v>
      </c>
      <c r="I1542" s="740">
        <v>331</v>
      </c>
      <c r="J1542" s="737">
        <v>0.93502824858757061</v>
      </c>
      <c r="K1542" s="737">
        <v>331</v>
      </c>
      <c r="L1542" s="740">
        <v>1</v>
      </c>
      <c r="M1542" s="740">
        <v>354</v>
      </c>
      <c r="N1542" s="737">
        <v>1</v>
      </c>
      <c r="O1542" s="737">
        <v>354</v>
      </c>
      <c r="P1542" s="740"/>
      <c r="Q1542" s="740"/>
      <c r="R1542" s="753"/>
      <c r="S1542" s="741"/>
    </row>
    <row r="1543" spans="1:19" ht="14.4" customHeight="1" x14ac:dyDescent="0.3">
      <c r="A1543" s="736" t="s">
        <v>5245</v>
      </c>
      <c r="B1543" s="737" t="s">
        <v>5527</v>
      </c>
      <c r="C1543" s="737" t="s">
        <v>566</v>
      </c>
      <c r="D1543" s="737" t="s">
        <v>3162</v>
      </c>
      <c r="E1543" s="737" t="s">
        <v>5469</v>
      </c>
      <c r="F1543" s="737" t="s">
        <v>5498</v>
      </c>
      <c r="G1543" s="737" t="s">
        <v>5499</v>
      </c>
      <c r="H1543" s="740">
        <v>281</v>
      </c>
      <c r="I1543" s="740">
        <v>36249</v>
      </c>
      <c r="J1543" s="737">
        <v>0.80205774975107869</v>
      </c>
      <c r="K1543" s="737">
        <v>129</v>
      </c>
      <c r="L1543" s="740">
        <v>345</v>
      </c>
      <c r="M1543" s="740">
        <v>45195</v>
      </c>
      <c r="N1543" s="737">
        <v>1</v>
      </c>
      <c r="O1543" s="737">
        <v>131</v>
      </c>
      <c r="P1543" s="740">
        <v>248</v>
      </c>
      <c r="Q1543" s="740">
        <v>32736</v>
      </c>
      <c r="R1543" s="753">
        <v>0.72432791237968797</v>
      </c>
      <c r="S1543" s="741">
        <v>132</v>
      </c>
    </row>
    <row r="1544" spans="1:19" ht="14.4" customHeight="1" x14ac:dyDescent="0.3">
      <c r="A1544" s="736" t="s">
        <v>5245</v>
      </c>
      <c r="B1544" s="737" t="s">
        <v>5527</v>
      </c>
      <c r="C1544" s="737" t="s">
        <v>566</v>
      </c>
      <c r="D1544" s="737" t="s">
        <v>3162</v>
      </c>
      <c r="E1544" s="737" t="s">
        <v>5469</v>
      </c>
      <c r="F1544" s="737" t="s">
        <v>5503</v>
      </c>
      <c r="G1544" s="737" t="s">
        <v>5504</v>
      </c>
      <c r="H1544" s="740">
        <v>370</v>
      </c>
      <c r="I1544" s="740">
        <v>21090</v>
      </c>
      <c r="J1544" s="737">
        <v>0.80327556655875076</v>
      </c>
      <c r="K1544" s="737">
        <v>57</v>
      </c>
      <c r="L1544" s="740">
        <v>445</v>
      </c>
      <c r="M1544" s="740">
        <v>26255</v>
      </c>
      <c r="N1544" s="737">
        <v>1</v>
      </c>
      <c r="O1544" s="737">
        <v>59</v>
      </c>
      <c r="P1544" s="740">
        <v>321</v>
      </c>
      <c r="Q1544" s="740">
        <v>18939</v>
      </c>
      <c r="R1544" s="753">
        <v>0.72134831460674154</v>
      </c>
      <c r="S1544" s="741">
        <v>59</v>
      </c>
    </row>
    <row r="1545" spans="1:19" ht="14.4" customHeight="1" x14ac:dyDescent="0.3">
      <c r="A1545" s="736" t="s">
        <v>5245</v>
      </c>
      <c r="B1545" s="737" t="s">
        <v>5527</v>
      </c>
      <c r="C1545" s="737" t="s">
        <v>566</v>
      </c>
      <c r="D1545" s="737" t="s">
        <v>3162</v>
      </c>
      <c r="E1545" s="737" t="s">
        <v>5469</v>
      </c>
      <c r="F1545" s="737" t="s">
        <v>5509</v>
      </c>
      <c r="G1545" s="737" t="s">
        <v>5510</v>
      </c>
      <c r="H1545" s="740">
        <v>1</v>
      </c>
      <c r="I1545" s="740">
        <v>114</v>
      </c>
      <c r="J1545" s="737">
        <v>0.31147540983606559</v>
      </c>
      <c r="K1545" s="737">
        <v>114</v>
      </c>
      <c r="L1545" s="740">
        <v>3</v>
      </c>
      <c r="M1545" s="740">
        <v>366</v>
      </c>
      <c r="N1545" s="737">
        <v>1</v>
      </c>
      <c r="O1545" s="737">
        <v>122</v>
      </c>
      <c r="P1545" s="740"/>
      <c r="Q1545" s="740"/>
      <c r="R1545" s="753"/>
      <c r="S1545" s="741"/>
    </row>
    <row r="1546" spans="1:19" ht="14.4" customHeight="1" x14ac:dyDescent="0.3">
      <c r="A1546" s="736" t="s">
        <v>5245</v>
      </c>
      <c r="B1546" s="737" t="s">
        <v>5527</v>
      </c>
      <c r="C1546" s="737" t="s">
        <v>566</v>
      </c>
      <c r="D1546" s="737" t="s">
        <v>5241</v>
      </c>
      <c r="E1546" s="737" t="s">
        <v>5247</v>
      </c>
      <c r="F1546" s="737" t="s">
        <v>5257</v>
      </c>
      <c r="G1546" s="737" t="s">
        <v>5258</v>
      </c>
      <c r="H1546" s="740">
        <v>0.1</v>
      </c>
      <c r="I1546" s="740">
        <v>18.87</v>
      </c>
      <c r="J1546" s="737"/>
      <c r="K1546" s="737">
        <v>188.7</v>
      </c>
      <c r="L1546" s="740"/>
      <c r="M1546" s="740"/>
      <c r="N1546" s="737"/>
      <c r="O1546" s="737"/>
      <c r="P1546" s="740"/>
      <c r="Q1546" s="740"/>
      <c r="R1546" s="753"/>
      <c r="S1546" s="741"/>
    </row>
    <row r="1547" spans="1:19" ht="14.4" customHeight="1" x14ac:dyDescent="0.3">
      <c r="A1547" s="736" t="s">
        <v>5245</v>
      </c>
      <c r="B1547" s="737" t="s">
        <v>5527</v>
      </c>
      <c r="C1547" s="737" t="s">
        <v>566</v>
      </c>
      <c r="D1547" s="737" t="s">
        <v>5241</v>
      </c>
      <c r="E1547" s="737" t="s">
        <v>5247</v>
      </c>
      <c r="F1547" s="737" t="s">
        <v>5301</v>
      </c>
      <c r="G1547" s="737" t="s">
        <v>835</v>
      </c>
      <c r="H1547" s="740">
        <v>0.2</v>
      </c>
      <c r="I1547" s="740">
        <v>14.15</v>
      </c>
      <c r="J1547" s="737"/>
      <c r="K1547" s="737">
        <v>70.75</v>
      </c>
      <c r="L1547" s="740"/>
      <c r="M1547" s="740"/>
      <c r="N1547" s="737"/>
      <c r="O1547" s="737"/>
      <c r="P1547" s="740"/>
      <c r="Q1547" s="740"/>
      <c r="R1547" s="753"/>
      <c r="S1547" s="741"/>
    </row>
    <row r="1548" spans="1:19" ht="14.4" customHeight="1" x14ac:dyDescent="0.3">
      <c r="A1548" s="736" t="s">
        <v>5245</v>
      </c>
      <c r="B1548" s="737" t="s">
        <v>5527</v>
      </c>
      <c r="C1548" s="737" t="s">
        <v>566</v>
      </c>
      <c r="D1548" s="737" t="s">
        <v>5241</v>
      </c>
      <c r="E1548" s="737" t="s">
        <v>5247</v>
      </c>
      <c r="F1548" s="737" t="s">
        <v>5380</v>
      </c>
      <c r="G1548" s="737" t="s">
        <v>5379</v>
      </c>
      <c r="H1548" s="740">
        <v>1</v>
      </c>
      <c r="I1548" s="740">
        <v>466.92</v>
      </c>
      <c r="J1548" s="737"/>
      <c r="K1548" s="737">
        <v>466.92</v>
      </c>
      <c r="L1548" s="740"/>
      <c r="M1548" s="740"/>
      <c r="N1548" s="737"/>
      <c r="O1548" s="737"/>
      <c r="P1548" s="740"/>
      <c r="Q1548" s="740"/>
      <c r="R1548" s="753"/>
      <c r="S1548" s="741"/>
    </row>
    <row r="1549" spans="1:19" ht="14.4" customHeight="1" x14ac:dyDescent="0.3">
      <c r="A1549" s="736" t="s">
        <v>5245</v>
      </c>
      <c r="B1549" s="737" t="s">
        <v>5527</v>
      </c>
      <c r="C1549" s="737" t="s">
        <v>566</v>
      </c>
      <c r="D1549" s="737" t="s">
        <v>5241</v>
      </c>
      <c r="E1549" s="737" t="s">
        <v>5247</v>
      </c>
      <c r="F1549" s="737" t="s">
        <v>5381</v>
      </c>
      <c r="G1549" s="737" t="s">
        <v>5379</v>
      </c>
      <c r="H1549" s="740">
        <v>1.5</v>
      </c>
      <c r="I1549" s="740">
        <v>236.64</v>
      </c>
      <c r="J1549" s="737"/>
      <c r="K1549" s="737">
        <v>157.76</v>
      </c>
      <c r="L1549" s="740"/>
      <c r="M1549" s="740"/>
      <c r="N1549" s="737"/>
      <c r="O1549" s="737"/>
      <c r="P1549" s="740"/>
      <c r="Q1549" s="740"/>
      <c r="R1549" s="753"/>
      <c r="S1549" s="741"/>
    </row>
    <row r="1550" spans="1:19" ht="14.4" customHeight="1" x14ac:dyDescent="0.3">
      <c r="A1550" s="736" t="s">
        <v>5245</v>
      </c>
      <c r="B1550" s="737" t="s">
        <v>5527</v>
      </c>
      <c r="C1550" s="737" t="s">
        <v>566</v>
      </c>
      <c r="D1550" s="737" t="s">
        <v>5241</v>
      </c>
      <c r="E1550" s="737" t="s">
        <v>5247</v>
      </c>
      <c r="F1550" s="737" t="s">
        <v>5403</v>
      </c>
      <c r="G1550" s="737" t="s">
        <v>5317</v>
      </c>
      <c r="H1550" s="740">
        <v>0.12</v>
      </c>
      <c r="I1550" s="740">
        <v>84.56</v>
      </c>
      <c r="J1550" s="737"/>
      <c r="K1550" s="737">
        <v>704.66666666666674</v>
      </c>
      <c r="L1550" s="740"/>
      <c r="M1550" s="740"/>
      <c r="N1550" s="737"/>
      <c r="O1550" s="737"/>
      <c r="P1550" s="740"/>
      <c r="Q1550" s="740"/>
      <c r="R1550" s="753"/>
      <c r="S1550" s="741"/>
    </row>
    <row r="1551" spans="1:19" ht="14.4" customHeight="1" x14ac:dyDescent="0.3">
      <c r="A1551" s="736" t="s">
        <v>5245</v>
      </c>
      <c r="B1551" s="737" t="s">
        <v>5527</v>
      </c>
      <c r="C1551" s="737" t="s">
        <v>566</v>
      </c>
      <c r="D1551" s="737" t="s">
        <v>5241</v>
      </c>
      <c r="E1551" s="737" t="s">
        <v>5247</v>
      </c>
      <c r="F1551" s="737" t="s">
        <v>5406</v>
      </c>
      <c r="G1551" s="737" t="s">
        <v>5317</v>
      </c>
      <c r="H1551" s="740">
        <v>1</v>
      </c>
      <c r="I1551" s="740">
        <v>3523.45</v>
      </c>
      <c r="J1551" s="737"/>
      <c r="K1551" s="737">
        <v>3523.45</v>
      </c>
      <c r="L1551" s="740"/>
      <c r="M1551" s="740"/>
      <c r="N1551" s="737"/>
      <c r="O1551" s="737"/>
      <c r="P1551" s="740"/>
      <c r="Q1551" s="740"/>
      <c r="R1551" s="753"/>
      <c r="S1551" s="741"/>
    </row>
    <row r="1552" spans="1:19" ht="14.4" customHeight="1" x14ac:dyDescent="0.3">
      <c r="A1552" s="736" t="s">
        <v>5245</v>
      </c>
      <c r="B1552" s="737" t="s">
        <v>5527</v>
      </c>
      <c r="C1552" s="737" t="s">
        <v>566</v>
      </c>
      <c r="D1552" s="737" t="s">
        <v>5241</v>
      </c>
      <c r="E1552" s="737" t="s">
        <v>5469</v>
      </c>
      <c r="F1552" s="737" t="s">
        <v>5478</v>
      </c>
      <c r="G1552" s="737" t="s">
        <v>5479</v>
      </c>
      <c r="H1552" s="740">
        <v>1</v>
      </c>
      <c r="I1552" s="740">
        <v>35</v>
      </c>
      <c r="J1552" s="737">
        <v>0.94594594594594594</v>
      </c>
      <c r="K1552" s="737">
        <v>35</v>
      </c>
      <c r="L1552" s="740">
        <v>1</v>
      </c>
      <c r="M1552" s="740">
        <v>37</v>
      </c>
      <c r="N1552" s="737">
        <v>1</v>
      </c>
      <c r="O1552" s="737">
        <v>37</v>
      </c>
      <c r="P1552" s="740"/>
      <c r="Q1552" s="740"/>
      <c r="R1552" s="753"/>
      <c r="S1552" s="741"/>
    </row>
    <row r="1553" spans="1:19" ht="14.4" customHeight="1" x14ac:dyDescent="0.3">
      <c r="A1553" s="736" t="s">
        <v>5245</v>
      </c>
      <c r="B1553" s="737" t="s">
        <v>5527</v>
      </c>
      <c r="C1553" s="737" t="s">
        <v>566</v>
      </c>
      <c r="D1553" s="737" t="s">
        <v>5241</v>
      </c>
      <c r="E1553" s="737" t="s">
        <v>5469</v>
      </c>
      <c r="F1553" s="737" t="s">
        <v>5486</v>
      </c>
      <c r="G1553" s="737" t="s">
        <v>5487</v>
      </c>
      <c r="H1553" s="740">
        <v>1</v>
      </c>
      <c r="I1553" s="740">
        <v>106</v>
      </c>
      <c r="J1553" s="737"/>
      <c r="K1553" s="737">
        <v>106</v>
      </c>
      <c r="L1553" s="740"/>
      <c r="M1553" s="740"/>
      <c r="N1553" s="737"/>
      <c r="O1553" s="737"/>
      <c r="P1553" s="740"/>
      <c r="Q1553" s="740"/>
      <c r="R1553" s="753"/>
      <c r="S1553" s="741"/>
    </row>
    <row r="1554" spans="1:19" ht="14.4" customHeight="1" x14ac:dyDescent="0.3">
      <c r="A1554" s="736" t="s">
        <v>5245</v>
      </c>
      <c r="B1554" s="737" t="s">
        <v>5527</v>
      </c>
      <c r="C1554" s="737" t="s">
        <v>566</v>
      </c>
      <c r="D1554" s="737" t="s">
        <v>5241</v>
      </c>
      <c r="E1554" s="737" t="s">
        <v>5469</v>
      </c>
      <c r="F1554" s="737" t="s">
        <v>5490</v>
      </c>
      <c r="G1554" s="737" t="s">
        <v>5491</v>
      </c>
      <c r="H1554" s="740"/>
      <c r="I1554" s="740"/>
      <c r="J1554" s="737"/>
      <c r="K1554" s="737"/>
      <c r="L1554" s="740">
        <v>1</v>
      </c>
      <c r="M1554" s="740">
        <v>37</v>
      </c>
      <c r="N1554" s="737">
        <v>1</v>
      </c>
      <c r="O1554" s="737">
        <v>37</v>
      </c>
      <c r="P1554" s="740"/>
      <c r="Q1554" s="740"/>
      <c r="R1554" s="753"/>
      <c r="S1554" s="741"/>
    </row>
    <row r="1555" spans="1:19" ht="14.4" customHeight="1" x14ac:dyDescent="0.3">
      <c r="A1555" s="736" t="s">
        <v>5245</v>
      </c>
      <c r="B1555" s="737" t="s">
        <v>5527</v>
      </c>
      <c r="C1555" s="737" t="s">
        <v>566</v>
      </c>
      <c r="D1555" s="737" t="s">
        <v>5241</v>
      </c>
      <c r="E1555" s="737" t="s">
        <v>5469</v>
      </c>
      <c r="F1555" s="737" t="s">
        <v>5498</v>
      </c>
      <c r="G1555" s="737" t="s">
        <v>5499</v>
      </c>
      <c r="H1555" s="740">
        <v>1</v>
      </c>
      <c r="I1555" s="740">
        <v>129</v>
      </c>
      <c r="J1555" s="737"/>
      <c r="K1555" s="737">
        <v>129</v>
      </c>
      <c r="L1555" s="740"/>
      <c r="M1555" s="740"/>
      <c r="N1555" s="737"/>
      <c r="O1555" s="737"/>
      <c r="P1555" s="740"/>
      <c r="Q1555" s="740"/>
      <c r="R1555" s="753"/>
      <c r="S1555" s="741"/>
    </row>
    <row r="1556" spans="1:19" ht="14.4" customHeight="1" x14ac:dyDescent="0.3">
      <c r="A1556" s="736" t="s">
        <v>5245</v>
      </c>
      <c r="B1556" s="737" t="s">
        <v>5527</v>
      </c>
      <c r="C1556" s="737" t="s">
        <v>566</v>
      </c>
      <c r="D1556" s="737" t="s">
        <v>5241</v>
      </c>
      <c r="E1556" s="737" t="s">
        <v>5469</v>
      </c>
      <c r="F1556" s="737" t="s">
        <v>5503</v>
      </c>
      <c r="G1556" s="737" t="s">
        <v>5504</v>
      </c>
      <c r="H1556" s="740">
        <v>1</v>
      </c>
      <c r="I1556" s="740">
        <v>57</v>
      </c>
      <c r="J1556" s="737"/>
      <c r="K1556" s="737">
        <v>57</v>
      </c>
      <c r="L1556" s="740"/>
      <c r="M1556" s="740"/>
      <c r="N1556" s="737"/>
      <c r="O1556" s="737"/>
      <c r="P1556" s="740"/>
      <c r="Q1556" s="740"/>
      <c r="R1556" s="753"/>
      <c r="S1556" s="741"/>
    </row>
    <row r="1557" spans="1:19" ht="14.4" customHeight="1" x14ac:dyDescent="0.3">
      <c r="A1557" s="736" t="s">
        <v>5245</v>
      </c>
      <c r="B1557" s="737" t="s">
        <v>5527</v>
      </c>
      <c r="C1557" s="737" t="s">
        <v>566</v>
      </c>
      <c r="D1557" s="737" t="s">
        <v>5241</v>
      </c>
      <c r="E1557" s="737" t="s">
        <v>5469</v>
      </c>
      <c r="F1557" s="737" t="s">
        <v>5507</v>
      </c>
      <c r="G1557" s="737" t="s">
        <v>5508</v>
      </c>
      <c r="H1557" s="740">
        <v>1</v>
      </c>
      <c r="I1557" s="740">
        <v>57</v>
      </c>
      <c r="J1557" s="737"/>
      <c r="K1557" s="737">
        <v>57</v>
      </c>
      <c r="L1557" s="740"/>
      <c r="M1557" s="740"/>
      <c r="N1557" s="737"/>
      <c r="O1557" s="737"/>
      <c r="P1557" s="740"/>
      <c r="Q1557" s="740"/>
      <c r="R1557" s="753"/>
      <c r="S1557" s="741"/>
    </row>
    <row r="1558" spans="1:19" ht="14.4" customHeight="1" x14ac:dyDescent="0.3">
      <c r="A1558" s="736" t="s">
        <v>5245</v>
      </c>
      <c r="B1558" s="737" t="s">
        <v>5527</v>
      </c>
      <c r="C1558" s="737" t="s">
        <v>566</v>
      </c>
      <c r="D1558" s="737" t="s">
        <v>3164</v>
      </c>
      <c r="E1558" s="737" t="s">
        <v>5469</v>
      </c>
      <c r="F1558" s="737" t="s">
        <v>5478</v>
      </c>
      <c r="G1558" s="737" t="s">
        <v>5479</v>
      </c>
      <c r="H1558" s="740">
        <v>2</v>
      </c>
      <c r="I1558" s="740">
        <v>70</v>
      </c>
      <c r="J1558" s="737">
        <v>0.31531531531531531</v>
      </c>
      <c r="K1558" s="737">
        <v>35</v>
      </c>
      <c r="L1558" s="740">
        <v>6</v>
      </c>
      <c r="M1558" s="740">
        <v>222</v>
      </c>
      <c r="N1558" s="737">
        <v>1</v>
      </c>
      <c r="O1558" s="737">
        <v>37</v>
      </c>
      <c r="P1558" s="740">
        <v>11</v>
      </c>
      <c r="Q1558" s="740">
        <v>407</v>
      </c>
      <c r="R1558" s="753">
        <v>1.8333333333333333</v>
      </c>
      <c r="S1558" s="741">
        <v>37</v>
      </c>
    </row>
    <row r="1559" spans="1:19" ht="14.4" customHeight="1" x14ac:dyDescent="0.3">
      <c r="A1559" s="736" t="s">
        <v>5245</v>
      </c>
      <c r="B1559" s="737" t="s">
        <v>5527</v>
      </c>
      <c r="C1559" s="737" t="s">
        <v>566</v>
      </c>
      <c r="D1559" s="737" t="s">
        <v>3164</v>
      </c>
      <c r="E1559" s="737" t="s">
        <v>5469</v>
      </c>
      <c r="F1559" s="737" t="s">
        <v>5488</v>
      </c>
      <c r="G1559" s="737" t="s">
        <v>5489</v>
      </c>
      <c r="H1559" s="740"/>
      <c r="I1559" s="740"/>
      <c r="J1559" s="737"/>
      <c r="K1559" s="737"/>
      <c r="L1559" s="740">
        <v>6</v>
      </c>
      <c r="M1559" s="740">
        <v>200</v>
      </c>
      <c r="N1559" s="737">
        <v>1</v>
      </c>
      <c r="O1559" s="737">
        <v>33.333333333333336</v>
      </c>
      <c r="P1559" s="740">
        <v>27</v>
      </c>
      <c r="Q1559" s="740">
        <v>900</v>
      </c>
      <c r="R1559" s="753">
        <v>4.5</v>
      </c>
      <c r="S1559" s="741">
        <v>33.333333333333336</v>
      </c>
    </row>
    <row r="1560" spans="1:19" ht="14.4" customHeight="1" x14ac:dyDescent="0.3">
      <c r="A1560" s="736" t="s">
        <v>5245</v>
      </c>
      <c r="B1560" s="737" t="s">
        <v>5527</v>
      </c>
      <c r="C1560" s="737" t="s">
        <v>566</v>
      </c>
      <c r="D1560" s="737" t="s">
        <v>3164</v>
      </c>
      <c r="E1560" s="737" t="s">
        <v>5469</v>
      </c>
      <c r="F1560" s="737" t="s">
        <v>5556</v>
      </c>
      <c r="G1560" s="737" t="s">
        <v>5557</v>
      </c>
      <c r="H1560" s="740">
        <v>9</v>
      </c>
      <c r="I1560" s="740">
        <v>2979</v>
      </c>
      <c r="J1560" s="737">
        <v>1.0519067796610169</v>
      </c>
      <c r="K1560" s="737">
        <v>331</v>
      </c>
      <c r="L1560" s="740">
        <v>8</v>
      </c>
      <c r="M1560" s="740">
        <v>2832</v>
      </c>
      <c r="N1560" s="737">
        <v>1</v>
      </c>
      <c r="O1560" s="737">
        <v>354</v>
      </c>
      <c r="P1560" s="740">
        <v>26</v>
      </c>
      <c r="Q1560" s="740">
        <v>9230</v>
      </c>
      <c r="R1560" s="753">
        <v>3.259180790960452</v>
      </c>
      <c r="S1560" s="741">
        <v>355</v>
      </c>
    </row>
    <row r="1561" spans="1:19" ht="14.4" customHeight="1" x14ac:dyDescent="0.3">
      <c r="A1561" s="736" t="s">
        <v>5245</v>
      </c>
      <c r="B1561" s="737" t="s">
        <v>5527</v>
      </c>
      <c r="C1561" s="737" t="s">
        <v>566</v>
      </c>
      <c r="D1561" s="737" t="s">
        <v>3164</v>
      </c>
      <c r="E1561" s="737" t="s">
        <v>5469</v>
      </c>
      <c r="F1561" s="737" t="s">
        <v>5558</v>
      </c>
      <c r="G1561" s="737" t="s">
        <v>5559</v>
      </c>
      <c r="H1561" s="740"/>
      <c r="I1561" s="740"/>
      <c r="J1561" s="737"/>
      <c r="K1561" s="737"/>
      <c r="L1561" s="740"/>
      <c r="M1561" s="740"/>
      <c r="N1561" s="737"/>
      <c r="O1561" s="737"/>
      <c r="P1561" s="740">
        <v>1</v>
      </c>
      <c r="Q1561" s="740">
        <v>701</v>
      </c>
      <c r="R1561" s="753"/>
      <c r="S1561" s="741">
        <v>701</v>
      </c>
    </row>
    <row r="1562" spans="1:19" ht="14.4" customHeight="1" x14ac:dyDescent="0.3">
      <c r="A1562" s="736" t="s">
        <v>5245</v>
      </c>
      <c r="B1562" s="737" t="s">
        <v>5527</v>
      </c>
      <c r="C1562" s="737" t="s">
        <v>566</v>
      </c>
      <c r="D1562" s="737" t="s">
        <v>3168</v>
      </c>
      <c r="E1562" s="737" t="s">
        <v>5247</v>
      </c>
      <c r="F1562" s="737" t="s">
        <v>5259</v>
      </c>
      <c r="G1562" s="737" t="s">
        <v>5260</v>
      </c>
      <c r="H1562" s="740"/>
      <c r="I1562" s="740"/>
      <c r="J1562" s="737"/>
      <c r="K1562" s="737"/>
      <c r="L1562" s="740"/>
      <c r="M1562" s="740"/>
      <c r="N1562" s="737"/>
      <c r="O1562" s="737"/>
      <c r="P1562" s="740">
        <v>1</v>
      </c>
      <c r="Q1562" s="740">
        <v>6372.54</v>
      </c>
      <c r="R1562" s="753"/>
      <c r="S1562" s="741">
        <v>6372.54</v>
      </c>
    </row>
    <row r="1563" spans="1:19" ht="14.4" customHeight="1" x14ac:dyDescent="0.3">
      <c r="A1563" s="736" t="s">
        <v>5245</v>
      </c>
      <c r="B1563" s="737" t="s">
        <v>5527</v>
      </c>
      <c r="C1563" s="737" t="s">
        <v>566</v>
      </c>
      <c r="D1563" s="737" t="s">
        <v>3168</v>
      </c>
      <c r="E1563" s="737" t="s">
        <v>5247</v>
      </c>
      <c r="F1563" s="737" t="s">
        <v>5308</v>
      </c>
      <c r="G1563" s="737" t="s">
        <v>5309</v>
      </c>
      <c r="H1563" s="740"/>
      <c r="I1563" s="740"/>
      <c r="J1563" s="737"/>
      <c r="K1563" s="737"/>
      <c r="L1563" s="740"/>
      <c r="M1563" s="740"/>
      <c r="N1563" s="737"/>
      <c r="O1563" s="737"/>
      <c r="P1563" s="740">
        <v>0.1</v>
      </c>
      <c r="Q1563" s="740">
        <v>11.73</v>
      </c>
      <c r="R1563" s="753"/>
      <c r="S1563" s="741">
        <v>117.3</v>
      </c>
    </row>
    <row r="1564" spans="1:19" ht="14.4" customHeight="1" x14ac:dyDescent="0.3">
      <c r="A1564" s="736" t="s">
        <v>5245</v>
      </c>
      <c r="B1564" s="737" t="s">
        <v>5527</v>
      </c>
      <c r="C1564" s="737" t="s">
        <v>566</v>
      </c>
      <c r="D1564" s="737" t="s">
        <v>3168</v>
      </c>
      <c r="E1564" s="737" t="s">
        <v>5469</v>
      </c>
      <c r="F1564" s="737" t="s">
        <v>5478</v>
      </c>
      <c r="G1564" s="737" t="s">
        <v>5479</v>
      </c>
      <c r="H1564" s="740">
        <v>4</v>
      </c>
      <c r="I1564" s="740">
        <v>140</v>
      </c>
      <c r="J1564" s="737">
        <v>1.2612612612612613</v>
      </c>
      <c r="K1564" s="737">
        <v>35</v>
      </c>
      <c r="L1564" s="740">
        <v>3</v>
      </c>
      <c r="M1564" s="740">
        <v>111</v>
      </c>
      <c r="N1564" s="737">
        <v>1</v>
      </c>
      <c r="O1564" s="737">
        <v>37</v>
      </c>
      <c r="P1564" s="740">
        <v>6</v>
      </c>
      <c r="Q1564" s="740">
        <v>222</v>
      </c>
      <c r="R1564" s="753">
        <v>2</v>
      </c>
      <c r="S1564" s="741">
        <v>37</v>
      </c>
    </row>
    <row r="1565" spans="1:19" ht="14.4" customHeight="1" x14ac:dyDescent="0.3">
      <c r="A1565" s="736" t="s">
        <v>5245</v>
      </c>
      <c r="B1565" s="737" t="s">
        <v>5527</v>
      </c>
      <c r="C1565" s="737" t="s">
        <v>566</v>
      </c>
      <c r="D1565" s="737" t="s">
        <v>3168</v>
      </c>
      <c r="E1565" s="737" t="s">
        <v>5469</v>
      </c>
      <c r="F1565" s="737" t="s">
        <v>5540</v>
      </c>
      <c r="G1565" s="737" t="s">
        <v>5541</v>
      </c>
      <c r="H1565" s="740">
        <v>111</v>
      </c>
      <c r="I1565" s="740">
        <v>18315</v>
      </c>
      <c r="J1565" s="737">
        <v>0.79595827900912641</v>
      </c>
      <c r="K1565" s="737">
        <v>165</v>
      </c>
      <c r="L1565" s="740">
        <v>130</v>
      </c>
      <c r="M1565" s="740">
        <v>23010</v>
      </c>
      <c r="N1565" s="737">
        <v>1</v>
      </c>
      <c r="O1565" s="737">
        <v>177</v>
      </c>
      <c r="P1565" s="740">
        <v>207</v>
      </c>
      <c r="Q1565" s="740">
        <v>36639</v>
      </c>
      <c r="R1565" s="753">
        <v>1.5923076923076922</v>
      </c>
      <c r="S1565" s="741">
        <v>177</v>
      </c>
    </row>
    <row r="1566" spans="1:19" ht="14.4" customHeight="1" x14ac:dyDescent="0.3">
      <c r="A1566" s="736" t="s">
        <v>5245</v>
      </c>
      <c r="B1566" s="737" t="s">
        <v>5527</v>
      </c>
      <c r="C1566" s="737" t="s">
        <v>566</v>
      </c>
      <c r="D1566" s="737" t="s">
        <v>3168</v>
      </c>
      <c r="E1566" s="737" t="s">
        <v>5469</v>
      </c>
      <c r="F1566" s="737" t="s">
        <v>5544</v>
      </c>
      <c r="G1566" s="737" t="s">
        <v>5545</v>
      </c>
      <c r="H1566" s="740"/>
      <c r="I1566" s="740"/>
      <c r="J1566" s="737"/>
      <c r="K1566" s="737"/>
      <c r="L1566" s="740">
        <v>1</v>
      </c>
      <c r="M1566" s="740">
        <v>631</v>
      </c>
      <c r="N1566" s="737">
        <v>1</v>
      </c>
      <c r="O1566" s="737">
        <v>631</v>
      </c>
      <c r="P1566" s="740">
        <v>4</v>
      </c>
      <c r="Q1566" s="740">
        <v>2524</v>
      </c>
      <c r="R1566" s="753">
        <v>4</v>
      </c>
      <c r="S1566" s="741">
        <v>631</v>
      </c>
    </row>
    <row r="1567" spans="1:19" ht="14.4" customHeight="1" x14ac:dyDescent="0.3">
      <c r="A1567" s="736" t="s">
        <v>5245</v>
      </c>
      <c r="B1567" s="737" t="s">
        <v>5527</v>
      </c>
      <c r="C1567" s="737" t="s">
        <v>566</v>
      </c>
      <c r="D1567" s="737" t="s">
        <v>3168</v>
      </c>
      <c r="E1567" s="737" t="s">
        <v>5469</v>
      </c>
      <c r="F1567" s="737" t="s">
        <v>5548</v>
      </c>
      <c r="G1567" s="737" t="s">
        <v>5549</v>
      </c>
      <c r="H1567" s="740"/>
      <c r="I1567" s="740"/>
      <c r="J1567" s="737"/>
      <c r="K1567" s="737"/>
      <c r="L1567" s="740"/>
      <c r="M1567" s="740"/>
      <c r="N1567" s="737"/>
      <c r="O1567" s="737"/>
      <c r="P1567" s="740">
        <v>1</v>
      </c>
      <c r="Q1567" s="740">
        <v>6678</v>
      </c>
      <c r="R1567" s="753"/>
      <c r="S1567" s="741">
        <v>6678</v>
      </c>
    </row>
    <row r="1568" spans="1:19" ht="14.4" customHeight="1" x14ac:dyDescent="0.3">
      <c r="A1568" s="736" t="s">
        <v>5245</v>
      </c>
      <c r="B1568" s="737" t="s">
        <v>5527</v>
      </c>
      <c r="C1568" s="737" t="s">
        <v>566</v>
      </c>
      <c r="D1568" s="737" t="s">
        <v>3168</v>
      </c>
      <c r="E1568" s="737" t="s">
        <v>5469</v>
      </c>
      <c r="F1568" s="737" t="s">
        <v>5488</v>
      </c>
      <c r="G1568" s="737" t="s">
        <v>5489</v>
      </c>
      <c r="H1568" s="740"/>
      <c r="I1568" s="740"/>
      <c r="J1568" s="737"/>
      <c r="K1568" s="737"/>
      <c r="L1568" s="740">
        <v>95</v>
      </c>
      <c r="M1568" s="740">
        <v>3166.6800000000003</v>
      </c>
      <c r="N1568" s="737">
        <v>1</v>
      </c>
      <c r="O1568" s="737">
        <v>33.333473684210531</v>
      </c>
      <c r="P1568" s="740">
        <v>240</v>
      </c>
      <c r="Q1568" s="740">
        <v>8000</v>
      </c>
      <c r="R1568" s="753">
        <v>2.5263051523993583</v>
      </c>
      <c r="S1568" s="741">
        <v>33.333333333333336</v>
      </c>
    </row>
    <row r="1569" spans="1:19" ht="14.4" customHeight="1" x14ac:dyDescent="0.3">
      <c r="A1569" s="736" t="s">
        <v>5245</v>
      </c>
      <c r="B1569" s="737" t="s">
        <v>5527</v>
      </c>
      <c r="C1569" s="737" t="s">
        <v>566</v>
      </c>
      <c r="D1569" s="737" t="s">
        <v>3168</v>
      </c>
      <c r="E1569" s="737" t="s">
        <v>5469</v>
      </c>
      <c r="F1569" s="737" t="s">
        <v>5554</v>
      </c>
      <c r="G1569" s="737" t="s">
        <v>5555</v>
      </c>
      <c r="H1569" s="740"/>
      <c r="I1569" s="740"/>
      <c r="J1569" s="737"/>
      <c r="K1569" s="737"/>
      <c r="L1569" s="740">
        <v>4</v>
      </c>
      <c r="M1569" s="740">
        <v>3752</v>
      </c>
      <c r="N1569" s="737">
        <v>1</v>
      </c>
      <c r="O1569" s="737">
        <v>938</v>
      </c>
      <c r="P1569" s="740">
        <v>5</v>
      </c>
      <c r="Q1569" s="740">
        <v>4695</v>
      </c>
      <c r="R1569" s="753">
        <v>1.2513326226012793</v>
      </c>
      <c r="S1569" s="741">
        <v>939</v>
      </c>
    </row>
    <row r="1570" spans="1:19" ht="14.4" customHeight="1" x14ac:dyDescent="0.3">
      <c r="A1570" s="736" t="s">
        <v>5245</v>
      </c>
      <c r="B1570" s="737" t="s">
        <v>5527</v>
      </c>
      <c r="C1570" s="737" t="s">
        <v>566</v>
      </c>
      <c r="D1570" s="737" t="s">
        <v>3168</v>
      </c>
      <c r="E1570" s="737" t="s">
        <v>5469</v>
      </c>
      <c r="F1570" s="737" t="s">
        <v>5490</v>
      </c>
      <c r="G1570" s="737" t="s">
        <v>5491</v>
      </c>
      <c r="H1570" s="740">
        <v>97</v>
      </c>
      <c r="I1570" s="740">
        <v>3492</v>
      </c>
      <c r="J1570" s="737">
        <v>1.0604312177345885</v>
      </c>
      <c r="K1570" s="737">
        <v>36</v>
      </c>
      <c r="L1570" s="740">
        <v>89</v>
      </c>
      <c r="M1570" s="740">
        <v>3293</v>
      </c>
      <c r="N1570" s="737">
        <v>1</v>
      </c>
      <c r="O1570" s="737">
        <v>37</v>
      </c>
      <c r="P1570" s="740">
        <v>124</v>
      </c>
      <c r="Q1570" s="740">
        <v>4588</v>
      </c>
      <c r="R1570" s="753">
        <v>1.3932584269662922</v>
      </c>
      <c r="S1570" s="741">
        <v>37</v>
      </c>
    </row>
    <row r="1571" spans="1:19" ht="14.4" customHeight="1" x14ac:dyDescent="0.3">
      <c r="A1571" s="736" t="s">
        <v>5245</v>
      </c>
      <c r="B1571" s="737" t="s">
        <v>5527</v>
      </c>
      <c r="C1571" s="737" t="s">
        <v>566</v>
      </c>
      <c r="D1571" s="737" t="s">
        <v>3168</v>
      </c>
      <c r="E1571" s="737" t="s">
        <v>5469</v>
      </c>
      <c r="F1571" s="737" t="s">
        <v>5494</v>
      </c>
      <c r="G1571" s="737" t="s">
        <v>5495</v>
      </c>
      <c r="H1571" s="740"/>
      <c r="I1571" s="740"/>
      <c r="J1571" s="737"/>
      <c r="K1571" s="737"/>
      <c r="L1571" s="740"/>
      <c r="M1571" s="740"/>
      <c r="N1571" s="737"/>
      <c r="O1571" s="737"/>
      <c r="P1571" s="740">
        <v>2</v>
      </c>
      <c r="Q1571" s="740">
        <v>64</v>
      </c>
      <c r="R1571" s="753"/>
      <c r="S1571" s="741">
        <v>32</v>
      </c>
    </row>
    <row r="1572" spans="1:19" ht="14.4" customHeight="1" x14ac:dyDescent="0.3">
      <c r="A1572" s="736" t="s">
        <v>5245</v>
      </c>
      <c r="B1572" s="737" t="s">
        <v>5527</v>
      </c>
      <c r="C1572" s="737" t="s">
        <v>566</v>
      </c>
      <c r="D1572" s="737" t="s">
        <v>3168</v>
      </c>
      <c r="E1572" s="737" t="s">
        <v>5469</v>
      </c>
      <c r="F1572" s="737" t="s">
        <v>5556</v>
      </c>
      <c r="G1572" s="737" t="s">
        <v>5557</v>
      </c>
      <c r="H1572" s="740">
        <v>3</v>
      </c>
      <c r="I1572" s="740">
        <v>993</v>
      </c>
      <c r="J1572" s="737">
        <v>0.35063559322033899</v>
      </c>
      <c r="K1572" s="737">
        <v>331</v>
      </c>
      <c r="L1572" s="740">
        <v>8</v>
      </c>
      <c r="M1572" s="740">
        <v>2832</v>
      </c>
      <c r="N1572" s="737">
        <v>1</v>
      </c>
      <c r="O1572" s="737">
        <v>354</v>
      </c>
      <c r="P1572" s="740">
        <v>33</v>
      </c>
      <c r="Q1572" s="740">
        <v>11715</v>
      </c>
      <c r="R1572" s="753">
        <v>4.1366525423728815</v>
      </c>
      <c r="S1572" s="741">
        <v>355</v>
      </c>
    </row>
    <row r="1573" spans="1:19" ht="14.4" customHeight="1" x14ac:dyDescent="0.3">
      <c r="A1573" s="736" t="s">
        <v>5245</v>
      </c>
      <c r="B1573" s="737" t="s">
        <v>5527</v>
      </c>
      <c r="C1573" s="737" t="s">
        <v>566</v>
      </c>
      <c r="D1573" s="737" t="s">
        <v>3168</v>
      </c>
      <c r="E1573" s="737" t="s">
        <v>5469</v>
      </c>
      <c r="F1573" s="737" t="s">
        <v>5498</v>
      </c>
      <c r="G1573" s="737" t="s">
        <v>5499</v>
      </c>
      <c r="H1573" s="740"/>
      <c r="I1573" s="740"/>
      <c r="J1573" s="737"/>
      <c r="K1573" s="737"/>
      <c r="L1573" s="740"/>
      <c r="M1573" s="740"/>
      <c r="N1573" s="737"/>
      <c r="O1573" s="737"/>
      <c r="P1573" s="740">
        <v>1</v>
      </c>
      <c r="Q1573" s="740">
        <v>132</v>
      </c>
      <c r="R1573" s="753"/>
      <c r="S1573" s="741">
        <v>132</v>
      </c>
    </row>
    <row r="1574" spans="1:19" ht="14.4" customHeight="1" x14ac:dyDescent="0.3">
      <c r="A1574" s="736" t="s">
        <v>5245</v>
      </c>
      <c r="B1574" s="737" t="s">
        <v>5527</v>
      </c>
      <c r="C1574" s="737" t="s">
        <v>566</v>
      </c>
      <c r="D1574" s="737" t="s">
        <v>3168</v>
      </c>
      <c r="E1574" s="737" t="s">
        <v>5469</v>
      </c>
      <c r="F1574" s="737" t="s">
        <v>5503</v>
      </c>
      <c r="G1574" s="737" t="s">
        <v>5504</v>
      </c>
      <c r="H1574" s="740"/>
      <c r="I1574" s="740"/>
      <c r="J1574" s="737"/>
      <c r="K1574" s="737"/>
      <c r="L1574" s="740"/>
      <c r="M1574" s="740"/>
      <c r="N1574" s="737"/>
      <c r="O1574" s="737"/>
      <c r="P1574" s="740">
        <v>1</v>
      </c>
      <c r="Q1574" s="740">
        <v>59</v>
      </c>
      <c r="R1574" s="753"/>
      <c r="S1574" s="741">
        <v>59</v>
      </c>
    </row>
    <row r="1575" spans="1:19" ht="14.4" customHeight="1" x14ac:dyDescent="0.3">
      <c r="A1575" s="736" t="s">
        <v>5245</v>
      </c>
      <c r="B1575" s="737" t="s">
        <v>5527</v>
      </c>
      <c r="C1575" s="737" t="s">
        <v>566</v>
      </c>
      <c r="D1575" s="737" t="s">
        <v>3168</v>
      </c>
      <c r="E1575" s="737" t="s">
        <v>5469</v>
      </c>
      <c r="F1575" s="737" t="s">
        <v>5509</v>
      </c>
      <c r="G1575" s="737" t="s">
        <v>5510</v>
      </c>
      <c r="H1575" s="740"/>
      <c r="I1575" s="740"/>
      <c r="J1575" s="737"/>
      <c r="K1575" s="737"/>
      <c r="L1575" s="740"/>
      <c r="M1575" s="740"/>
      <c r="N1575" s="737"/>
      <c r="O1575" s="737"/>
      <c r="P1575" s="740">
        <v>1</v>
      </c>
      <c r="Q1575" s="740">
        <v>116</v>
      </c>
      <c r="R1575" s="753"/>
      <c r="S1575" s="741">
        <v>116</v>
      </c>
    </row>
    <row r="1576" spans="1:19" ht="14.4" customHeight="1" x14ac:dyDescent="0.3">
      <c r="A1576" s="736" t="s">
        <v>5245</v>
      </c>
      <c r="B1576" s="737" t="s">
        <v>5527</v>
      </c>
      <c r="C1576" s="737" t="s">
        <v>566</v>
      </c>
      <c r="D1576" s="737" t="s">
        <v>3168</v>
      </c>
      <c r="E1576" s="737" t="s">
        <v>5469</v>
      </c>
      <c r="F1576" s="737" t="s">
        <v>5560</v>
      </c>
      <c r="G1576" s="737" t="s">
        <v>5561</v>
      </c>
      <c r="H1576" s="740"/>
      <c r="I1576" s="740"/>
      <c r="J1576" s="737"/>
      <c r="K1576" s="737"/>
      <c r="L1576" s="740">
        <v>6</v>
      </c>
      <c r="M1576" s="740">
        <v>11664</v>
      </c>
      <c r="N1576" s="737">
        <v>1</v>
      </c>
      <c r="O1576" s="737">
        <v>1944</v>
      </c>
      <c r="P1576" s="740">
        <v>6</v>
      </c>
      <c r="Q1576" s="740">
        <v>11664</v>
      </c>
      <c r="R1576" s="753">
        <v>1</v>
      </c>
      <c r="S1576" s="741">
        <v>1944</v>
      </c>
    </row>
    <row r="1577" spans="1:19" ht="14.4" customHeight="1" x14ac:dyDescent="0.3">
      <c r="A1577" s="736" t="s">
        <v>5245</v>
      </c>
      <c r="B1577" s="737" t="s">
        <v>5527</v>
      </c>
      <c r="C1577" s="737" t="s">
        <v>566</v>
      </c>
      <c r="D1577" s="737" t="s">
        <v>3169</v>
      </c>
      <c r="E1577" s="737" t="s">
        <v>5247</v>
      </c>
      <c r="F1577" s="737" t="s">
        <v>5308</v>
      </c>
      <c r="G1577" s="737" t="s">
        <v>5309</v>
      </c>
      <c r="H1577" s="740"/>
      <c r="I1577" s="740"/>
      <c r="J1577" s="737"/>
      <c r="K1577" s="737"/>
      <c r="L1577" s="740">
        <v>0.1</v>
      </c>
      <c r="M1577" s="740">
        <v>11.73</v>
      </c>
      <c r="N1577" s="737">
        <v>1</v>
      </c>
      <c r="O1577" s="737">
        <v>117.3</v>
      </c>
      <c r="P1577" s="740"/>
      <c r="Q1577" s="740"/>
      <c r="R1577" s="753"/>
      <c r="S1577" s="741"/>
    </row>
    <row r="1578" spans="1:19" ht="14.4" customHeight="1" x14ac:dyDescent="0.3">
      <c r="A1578" s="736" t="s">
        <v>5245</v>
      </c>
      <c r="B1578" s="737" t="s">
        <v>5527</v>
      </c>
      <c r="C1578" s="737" t="s">
        <v>566</v>
      </c>
      <c r="D1578" s="737" t="s">
        <v>3169</v>
      </c>
      <c r="E1578" s="737" t="s">
        <v>5469</v>
      </c>
      <c r="F1578" s="737" t="s">
        <v>5540</v>
      </c>
      <c r="G1578" s="737" t="s">
        <v>5541</v>
      </c>
      <c r="H1578" s="740"/>
      <c r="I1578" s="740"/>
      <c r="J1578" s="737"/>
      <c r="K1578" s="737"/>
      <c r="L1578" s="740">
        <v>1</v>
      </c>
      <c r="M1578" s="740">
        <v>177</v>
      </c>
      <c r="N1578" s="737">
        <v>1</v>
      </c>
      <c r="O1578" s="737">
        <v>177</v>
      </c>
      <c r="P1578" s="740">
        <v>10</v>
      </c>
      <c r="Q1578" s="740">
        <v>1770</v>
      </c>
      <c r="R1578" s="753">
        <v>10</v>
      </c>
      <c r="S1578" s="741">
        <v>177</v>
      </c>
    </row>
    <row r="1579" spans="1:19" ht="14.4" customHeight="1" x14ac:dyDescent="0.3">
      <c r="A1579" s="736" t="s">
        <v>5245</v>
      </c>
      <c r="B1579" s="737" t="s">
        <v>5527</v>
      </c>
      <c r="C1579" s="737" t="s">
        <v>566</v>
      </c>
      <c r="D1579" s="737" t="s">
        <v>3169</v>
      </c>
      <c r="E1579" s="737" t="s">
        <v>5469</v>
      </c>
      <c r="F1579" s="737" t="s">
        <v>5488</v>
      </c>
      <c r="G1579" s="737" t="s">
        <v>5489</v>
      </c>
      <c r="H1579" s="740"/>
      <c r="I1579" s="740"/>
      <c r="J1579" s="737"/>
      <c r="K1579" s="737"/>
      <c r="L1579" s="740"/>
      <c r="M1579" s="740"/>
      <c r="N1579" s="737"/>
      <c r="O1579" s="737"/>
      <c r="P1579" s="740">
        <v>10</v>
      </c>
      <c r="Q1579" s="740">
        <v>333.33000000000004</v>
      </c>
      <c r="R1579" s="753"/>
      <c r="S1579" s="741">
        <v>33.333000000000006</v>
      </c>
    </row>
    <row r="1580" spans="1:19" ht="14.4" customHeight="1" x14ac:dyDescent="0.3">
      <c r="A1580" s="736" t="s">
        <v>5245</v>
      </c>
      <c r="B1580" s="737" t="s">
        <v>5527</v>
      </c>
      <c r="C1580" s="737" t="s">
        <v>566</v>
      </c>
      <c r="D1580" s="737" t="s">
        <v>3169</v>
      </c>
      <c r="E1580" s="737" t="s">
        <v>5469</v>
      </c>
      <c r="F1580" s="737" t="s">
        <v>5490</v>
      </c>
      <c r="G1580" s="737" t="s">
        <v>5491</v>
      </c>
      <c r="H1580" s="740"/>
      <c r="I1580" s="740"/>
      <c r="J1580" s="737"/>
      <c r="K1580" s="737"/>
      <c r="L1580" s="740"/>
      <c r="M1580" s="740"/>
      <c r="N1580" s="737"/>
      <c r="O1580" s="737"/>
      <c r="P1580" s="740">
        <v>10</v>
      </c>
      <c r="Q1580" s="740">
        <v>370</v>
      </c>
      <c r="R1580" s="753"/>
      <c r="S1580" s="741">
        <v>37</v>
      </c>
    </row>
    <row r="1581" spans="1:19" ht="14.4" customHeight="1" x14ac:dyDescent="0.3">
      <c r="A1581" s="736" t="s">
        <v>5245</v>
      </c>
      <c r="B1581" s="737" t="s">
        <v>5527</v>
      </c>
      <c r="C1581" s="737" t="s">
        <v>566</v>
      </c>
      <c r="D1581" s="737" t="s">
        <v>3169</v>
      </c>
      <c r="E1581" s="737" t="s">
        <v>5469</v>
      </c>
      <c r="F1581" s="737" t="s">
        <v>5503</v>
      </c>
      <c r="G1581" s="737" t="s">
        <v>5504</v>
      </c>
      <c r="H1581" s="740"/>
      <c r="I1581" s="740"/>
      <c r="J1581" s="737"/>
      <c r="K1581" s="737"/>
      <c r="L1581" s="740">
        <v>1</v>
      </c>
      <c r="M1581" s="740">
        <v>59</v>
      </c>
      <c r="N1581" s="737">
        <v>1</v>
      </c>
      <c r="O1581" s="737">
        <v>59</v>
      </c>
      <c r="P1581" s="740"/>
      <c r="Q1581" s="740"/>
      <c r="R1581" s="753"/>
      <c r="S1581" s="741"/>
    </row>
    <row r="1582" spans="1:19" ht="14.4" customHeight="1" x14ac:dyDescent="0.3">
      <c r="A1582" s="736" t="s">
        <v>5245</v>
      </c>
      <c r="B1582" s="737" t="s">
        <v>5527</v>
      </c>
      <c r="C1582" s="737" t="s">
        <v>569</v>
      </c>
      <c r="D1582" s="737" t="s">
        <v>5233</v>
      </c>
      <c r="E1582" s="737" t="s">
        <v>5247</v>
      </c>
      <c r="F1582" s="737" t="s">
        <v>5308</v>
      </c>
      <c r="G1582" s="737" t="s">
        <v>5309</v>
      </c>
      <c r="H1582" s="740">
        <v>0.1</v>
      </c>
      <c r="I1582" s="740">
        <v>11.73</v>
      </c>
      <c r="J1582" s="737"/>
      <c r="K1582" s="737">
        <v>117.3</v>
      </c>
      <c r="L1582" s="740"/>
      <c r="M1582" s="740"/>
      <c r="N1582" s="737"/>
      <c r="O1582" s="737"/>
      <c r="P1582" s="740"/>
      <c r="Q1582" s="740"/>
      <c r="R1582" s="753"/>
      <c r="S1582" s="741"/>
    </row>
    <row r="1583" spans="1:19" ht="14.4" customHeight="1" x14ac:dyDescent="0.3">
      <c r="A1583" s="736" t="s">
        <v>5245</v>
      </c>
      <c r="B1583" s="737" t="s">
        <v>5527</v>
      </c>
      <c r="C1583" s="737" t="s">
        <v>569</v>
      </c>
      <c r="D1583" s="737" t="s">
        <v>5233</v>
      </c>
      <c r="E1583" s="737" t="s">
        <v>5247</v>
      </c>
      <c r="F1583" s="737" t="s">
        <v>5362</v>
      </c>
      <c r="G1583" s="737" t="s">
        <v>2919</v>
      </c>
      <c r="H1583" s="740"/>
      <c r="I1583" s="740"/>
      <c r="J1583" s="737"/>
      <c r="K1583" s="737"/>
      <c r="L1583" s="740"/>
      <c r="M1583" s="740"/>
      <c r="N1583" s="737"/>
      <c r="O1583" s="737"/>
      <c r="P1583" s="740">
        <v>1.2</v>
      </c>
      <c r="Q1583" s="740">
        <v>8077.74</v>
      </c>
      <c r="R1583" s="753"/>
      <c r="S1583" s="741">
        <v>6731.45</v>
      </c>
    </row>
    <row r="1584" spans="1:19" ht="14.4" customHeight="1" x14ac:dyDescent="0.3">
      <c r="A1584" s="736" t="s">
        <v>5245</v>
      </c>
      <c r="B1584" s="737" t="s">
        <v>5527</v>
      </c>
      <c r="C1584" s="737" t="s">
        <v>569</v>
      </c>
      <c r="D1584" s="737" t="s">
        <v>5233</v>
      </c>
      <c r="E1584" s="737" t="s">
        <v>5460</v>
      </c>
      <c r="F1584" s="737" t="s">
        <v>5572</v>
      </c>
      <c r="G1584" s="737" t="s">
        <v>5573</v>
      </c>
      <c r="H1584" s="740">
        <v>1</v>
      </c>
      <c r="I1584" s="740">
        <v>710.6</v>
      </c>
      <c r="J1584" s="737"/>
      <c r="K1584" s="737">
        <v>710.6</v>
      </c>
      <c r="L1584" s="740"/>
      <c r="M1584" s="740"/>
      <c r="N1584" s="737"/>
      <c r="O1584" s="737"/>
      <c r="P1584" s="740"/>
      <c r="Q1584" s="740"/>
      <c r="R1584" s="753"/>
      <c r="S1584" s="741"/>
    </row>
    <row r="1585" spans="1:19" ht="14.4" customHeight="1" x14ac:dyDescent="0.3">
      <c r="A1585" s="736" t="s">
        <v>5245</v>
      </c>
      <c r="B1585" s="737" t="s">
        <v>5527</v>
      </c>
      <c r="C1585" s="737" t="s">
        <v>569</v>
      </c>
      <c r="D1585" s="737" t="s">
        <v>5233</v>
      </c>
      <c r="E1585" s="737" t="s">
        <v>5460</v>
      </c>
      <c r="F1585" s="737" t="s">
        <v>5574</v>
      </c>
      <c r="G1585" s="737" t="s">
        <v>5575</v>
      </c>
      <c r="H1585" s="740">
        <v>1</v>
      </c>
      <c r="I1585" s="740">
        <v>2011.4</v>
      </c>
      <c r="J1585" s="737"/>
      <c r="K1585" s="737">
        <v>2011.4</v>
      </c>
      <c r="L1585" s="740"/>
      <c r="M1585" s="740"/>
      <c r="N1585" s="737"/>
      <c r="O1585" s="737"/>
      <c r="P1585" s="740"/>
      <c r="Q1585" s="740"/>
      <c r="R1585" s="753"/>
      <c r="S1585" s="741"/>
    </row>
    <row r="1586" spans="1:19" ht="14.4" customHeight="1" x14ac:dyDescent="0.3">
      <c r="A1586" s="736" t="s">
        <v>5245</v>
      </c>
      <c r="B1586" s="737" t="s">
        <v>5527</v>
      </c>
      <c r="C1586" s="737" t="s">
        <v>569</v>
      </c>
      <c r="D1586" s="737" t="s">
        <v>5233</v>
      </c>
      <c r="E1586" s="737" t="s">
        <v>5460</v>
      </c>
      <c r="F1586" s="737" t="s">
        <v>5576</v>
      </c>
      <c r="G1586" s="737" t="s">
        <v>5577</v>
      </c>
      <c r="H1586" s="740"/>
      <c r="I1586" s="740"/>
      <c r="J1586" s="737"/>
      <c r="K1586" s="737"/>
      <c r="L1586" s="740">
        <v>1</v>
      </c>
      <c r="M1586" s="740">
        <v>1021.77</v>
      </c>
      <c r="N1586" s="737">
        <v>1</v>
      </c>
      <c r="O1586" s="737">
        <v>1021.77</v>
      </c>
      <c r="P1586" s="740"/>
      <c r="Q1586" s="740"/>
      <c r="R1586" s="753"/>
      <c r="S1586" s="741"/>
    </row>
    <row r="1587" spans="1:19" ht="14.4" customHeight="1" x14ac:dyDescent="0.3">
      <c r="A1587" s="736" t="s">
        <v>5245</v>
      </c>
      <c r="B1587" s="737" t="s">
        <v>5527</v>
      </c>
      <c r="C1587" s="737" t="s">
        <v>569</v>
      </c>
      <c r="D1587" s="737" t="s">
        <v>5233</v>
      </c>
      <c r="E1587" s="737" t="s">
        <v>5460</v>
      </c>
      <c r="F1587" s="737" t="s">
        <v>5578</v>
      </c>
      <c r="G1587" s="737" t="s">
        <v>5579</v>
      </c>
      <c r="H1587" s="740"/>
      <c r="I1587" s="740"/>
      <c r="J1587" s="737"/>
      <c r="K1587" s="737"/>
      <c r="L1587" s="740">
        <v>1</v>
      </c>
      <c r="M1587" s="740">
        <v>2012.57</v>
      </c>
      <c r="N1587" s="737">
        <v>1</v>
      </c>
      <c r="O1587" s="737">
        <v>2012.57</v>
      </c>
      <c r="P1587" s="740"/>
      <c r="Q1587" s="740"/>
      <c r="R1587" s="753"/>
      <c r="S1587" s="741"/>
    </row>
    <row r="1588" spans="1:19" ht="14.4" customHeight="1" x14ac:dyDescent="0.3">
      <c r="A1588" s="736" t="s">
        <v>5245</v>
      </c>
      <c r="B1588" s="737" t="s">
        <v>5527</v>
      </c>
      <c r="C1588" s="737" t="s">
        <v>569</v>
      </c>
      <c r="D1588" s="737" t="s">
        <v>5233</v>
      </c>
      <c r="E1588" s="737" t="s">
        <v>5469</v>
      </c>
      <c r="F1588" s="737" t="s">
        <v>5478</v>
      </c>
      <c r="G1588" s="737" t="s">
        <v>5479</v>
      </c>
      <c r="H1588" s="740">
        <v>1</v>
      </c>
      <c r="I1588" s="740">
        <v>35</v>
      </c>
      <c r="J1588" s="737">
        <v>0.47297297297297297</v>
      </c>
      <c r="K1588" s="737">
        <v>35</v>
      </c>
      <c r="L1588" s="740">
        <v>2</v>
      </c>
      <c r="M1588" s="740">
        <v>74</v>
      </c>
      <c r="N1588" s="737">
        <v>1</v>
      </c>
      <c r="O1588" s="737">
        <v>37</v>
      </c>
      <c r="P1588" s="740">
        <v>6</v>
      </c>
      <c r="Q1588" s="740">
        <v>222</v>
      </c>
      <c r="R1588" s="753">
        <v>3</v>
      </c>
      <c r="S1588" s="741">
        <v>37</v>
      </c>
    </row>
    <row r="1589" spans="1:19" ht="14.4" customHeight="1" x14ac:dyDescent="0.3">
      <c r="A1589" s="736" t="s">
        <v>5245</v>
      </c>
      <c r="B1589" s="737" t="s">
        <v>5527</v>
      </c>
      <c r="C1589" s="737" t="s">
        <v>569</v>
      </c>
      <c r="D1589" s="737" t="s">
        <v>5233</v>
      </c>
      <c r="E1589" s="737" t="s">
        <v>5469</v>
      </c>
      <c r="F1589" s="737" t="s">
        <v>5540</v>
      </c>
      <c r="G1589" s="737" t="s">
        <v>5541</v>
      </c>
      <c r="H1589" s="740"/>
      <c r="I1589" s="740"/>
      <c r="J1589" s="737"/>
      <c r="K1589" s="737"/>
      <c r="L1589" s="740">
        <v>1</v>
      </c>
      <c r="M1589" s="740">
        <v>177</v>
      </c>
      <c r="N1589" s="737">
        <v>1</v>
      </c>
      <c r="O1589" s="737">
        <v>177</v>
      </c>
      <c r="P1589" s="740"/>
      <c r="Q1589" s="740"/>
      <c r="R1589" s="753"/>
      <c r="S1589" s="741"/>
    </row>
    <row r="1590" spans="1:19" ht="14.4" customHeight="1" x14ac:dyDescent="0.3">
      <c r="A1590" s="736" t="s">
        <v>5245</v>
      </c>
      <c r="B1590" s="737" t="s">
        <v>5527</v>
      </c>
      <c r="C1590" s="737" t="s">
        <v>569</v>
      </c>
      <c r="D1590" s="737" t="s">
        <v>5233</v>
      </c>
      <c r="E1590" s="737" t="s">
        <v>5469</v>
      </c>
      <c r="F1590" s="737" t="s">
        <v>5580</v>
      </c>
      <c r="G1590" s="737" t="s">
        <v>5581</v>
      </c>
      <c r="H1590" s="740">
        <v>1</v>
      </c>
      <c r="I1590" s="740">
        <v>1194</v>
      </c>
      <c r="J1590" s="737"/>
      <c r="K1590" s="737">
        <v>1194</v>
      </c>
      <c r="L1590" s="740"/>
      <c r="M1590" s="740"/>
      <c r="N1590" s="737"/>
      <c r="O1590" s="737"/>
      <c r="P1590" s="740"/>
      <c r="Q1590" s="740"/>
      <c r="R1590" s="753"/>
      <c r="S1590" s="741"/>
    </row>
    <row r="1591" spans="1:19" ht="14.4" customHeight="1" x14ac:dyDescent="0.3">
      <c r="A1591" s="736" t="s">
        <v>5245</v>
      </c>
      <c r="B1591" s="737" t="s">
        <v>5527</v>
      </c>
      <c r="C1591" s="737" t="s">
        <v>569</v>
      </c>
      <c r="D1591" s="737" t="s">
        <v>5233</v>
      </c>
      <c r="E1591" s="737" t="s">
        <v>5469</v>
      </c>
      <c r="F1591" s="737" t="s">
        <v>5542</v>
      </c>
      <c r="G1591" s="737" t="s">
        <v>5543</v>
      </c>
      <c r="H1591" s="740">
        <v>9071</v>
      </c>
      <c r="I1591" s="740">
        <v>6413197</v>
      </c>
      <c r="J1591" s="737">
        <v>0.80879227174989121</v>
      </c>
      <c r="K1591" s="737">
        <v>707</v>
      </c>
      <c r="L1591" s="740">
        <v>11090</v>
      </c>
      <c r="M1591" s="740">
        <v>7929350</v>
      </c>
      <c r="N1591" s="737">
        <v>1</v>
      </c>
      <c r="O1591" s="737">
        <v>715</v>
      </c>
      <c r="P1591" s="740">
        <v>8810</v>
      </c>
      <c r="Q1591" s="740">
        <v>6299150</v>
      </c>
      <c r="R1591" s="753">
        <v>0.79440937781785392</v>
      </c>
      <c r="S1591" s="741">
        <v>715</v>
      </c>
    </row>
    <row r="1592" spans="1:19" ht="14.4" customHeight="1" x14ac:dyDescent="0.3">
      <c r="A1592" s="736" t="s">
        <v>5245</v>
      </c>
      <c r="B1592" s="737" t="s">
        <v>5527</v>
      </c>
      <c r="C1592" s="737" t="s">
        <v>569</v>
      </c>
      <c r="D1592" s="737" t="s">
        <v>5233</v>
      </c>
      <c r="E1592" s="737" t="s">
        <v>5469</v>
      </c>
      <c r="F1592" s="737" t="s">
        <v>5544</v>
      </c>
      <c r="G1592" s="737" t="s">
        <v>5545</v>
      </c>
      <c r="H1592" s="740">
        <v>80</v>
      </c>
      <c r="I1592" s="740">
        <v>49520</v>
      </c>
      <c r="J1592" s="737">
        <v>0.54880143628162648</v>
      </c>
      <c r="K1592" s="737">
        <v>619</v>
      </c>
      <c r="L1592" s="740">
        <v>143</v>
      </c>
      <c r="M1592" s="740">
        <v>90233</v>
      </c>
      <c r="N1592" s="737">
        <v>1</v>
      </c>
      <c r="O1592" s="737">
        <v>631</v>
      </c>
      <c r="P1592" s="740">
        <v>218</v>
      </c>
      <c r="Q1592" s="740">
        <v>137558</v>
      </c>
      <c r="R1592" s="753">
        <v>1.5244755244755244</v>
      </c>
      <c r="S1592" s="741">
        <v>631</v>
      </c>
    </row>
    <row r="1593" spans="1:19" ht="14.4" customHeight="1" x14ac:dyDescent="0.3">
      <c r="A1593" s="736" t="s">
        <v>5245</v>
      </c>
      <c r="B1593" s="737" t="s">
        <v>5527</v>
      </c>
      <c r="C1593" s="737" t="s">
        <v>569</v>
      </c>
      <c r="D1593" s="737" t="s">
        <v>5233</v>
      </c>
      <c r="E1593" s="737" t="s">
        <v>5469</v>
      </c>
      <c r="F1593" s="737" t="s">
        <v>5546</v>
      </c>
      <c r="G1593" s="737" t="s">
        <v>5547</v>
      </c>
      <c r="H1593" s="740">
        <v>6</v>
      </c>
      <c r="I1593" s="740">
        <v>36324</v>
      </c>
      <c r="J1593" s="737"/>
      <c r="K1593" s="737">
        <v>6054</v>
      </c>
      <c r="L1593" s="740"/>
      <c r="M1593" s="740"/>
      <c r="N1593" s="737"/>
      <c r="O1593" s="737"/>
      <c r="P1593" s="740"/>
      <c r="Q1593" s="740"/>
      <c r="R1593" s="753"/>
      <c r="S1593" s="741"/>
    </row>
    <row r="1594" spans="1:19" ht="14.4" customHeight="1" x14ac:dyDescent="0.3">
      <c r="A1594" s="736" t="s">
        <v>5245</v>
      </c>
      <c r="B1594" s="737" t="s">
        <v>5527</v>
      </c>
      <c r="C1594" s="737" t="s">
        <v>569</v>
      </c>
      <c r="D1594" s="737" t="s">
        <v>5233</v>
      </c>
      <c r="E1594" s="737" t="s">
        <v>5469</v>
      </c>
      <c r="F1594" s="737" t="s">
        <v>5550</v>
      </c>
      <c r="G1594" s="737" t="s">
        <v>5551</v>
      </c>
      <c r="H1594" s="740">
        <v>341</v>
      </c>
      <c r="I1594" s="740">
        <v>42625</v>
      </c>
      <c r="J1594" s="737">
        <v>0.79620808816661992</v>
      </c>
      <c r="K1594" s="737">
        <v>125</v>
      </c>
      <c r="L1594" s="740">
        <v>415</v>
      </c>
      <c r="M1594" s="740">
        <v>53535</v>
      </c>
      <c r="N1594" s="737">
        <v>1</v>
      </c>
      <c r="O1594" s="737">
        <v>129</v>
      </c>
      <c r="P1594" s="740">
        <v>363</v>
      </c>
      <c r="Q1594" s="740">
        <v>46827</v>
      </c>
      <c r="R1594" s="753">
        <v>0.87469879518072291</v>
      </c>
      <c r="S1594" s="741">
        <v>129</v>
      </c>
    </row>
    <row r="1595" spans="1:19" ht="14.4" customHeight="1" x14ac:dyDescent="0.3">
      <c r="A1595" s="736" t="s">
        <v>5245</v>
      </c>
      <c r="B1595" s="737" t="s">
        <v>5527</v>
      </c>
      <c r="C1595" s="737" t="s">
        <v>569</v>
      </c>
      <c r="D1595" s="737" t="s">
        <v>5233</v>
      </c>
      <c r="E1595" s="737" t="s">
        <v>5469</v>
      </c>
      <c r="F1595" s="737" t="s">
        <v>5582</v>
      </c>
      <c r="G1595" s="737" t="s">
        <v>5583</v>
      </c>
      <c r="H1595" s="740"/>
      <c r="I1595" s="740"/>
      <c r="J1595" s="737"/>
      <c r="K1595" s="737"/>
      <c r="L1595" s="740">
        <v>1</v>
      </c>
      <c r="M1595" s="740">
        <v>2881</v>
      </c>
      <c r="N1595" s="737">
        <v>1</v>
      </c>
      <c r="O1595" s="737">
        <v>2881</v>
      </c>
      <c r="P1595" s="740"/>
      <c r="Q1595" s="740"/>
      <c r="R1595" s="753"/>
      <c r="S1595" s="741"/>
    </row>
    <row r="1596" spans="1:19" ht="14.4" customHeight="1" x14ac:dyDescent="0.3">
      <c r="A1596" s="736" t="s">
        <v>5245</v>
      </c>
      <c r="B1596" s="737" t="s">
        <v>5527</v>
      </c>
      <c r="C1596" s="737" t="s">
        <v>569</v>
      </c>
      <c r="D1596" s="737" t="s">
        <v>5233</v>
      </c>
      <c r="E1596" s="737" t="s">
        <v>5469</v>
      </c>
      <c r="F1596" s="737" t="s">
        <v>5584</v>
      </c>
      <c r="G1596" s="737" t="s">
        <v>5585</v>
      </c>
      <c r="H1596" s="740">
        <v>2</v>
      </c>
      <c r="I1596" s="740">
        <v>1380</v>
      </c>
      <c r="J1596" s="737">
        <v>0.95833333333333337</v>
      </c>
      <c r="K1596" s="737">
        <v>690</v>
      </c>
      <c r="L1596" s="740">
        <v>2</v>
      </c>
      <c r="M1596" s="740">
        <v>1440</v>
      </c>
      <c r="N1596" s="737">
        <v>1</v>
      </c>
      <c r="O1596" s="737">
        <v>720</v>
      </c>
      <c r="P1596" s="740"/>
      <c r="Q1596" s="740"/>
      <c r="R1596" s="753"/>
      <c r="S1596" s="741"/>
    </row>
    <row r="1597" spans="1:19" ht="14.4" customHeight="1" x14ac:dyDescent="0.3">
      <c r="A1597" s="736" t="s">
        <v>5245</v>
      </c>
      <c r="B1597" s="737" t="s">
        <v>5527</v>
      </c>
      <c r="C1597" s="737" t="s">
        <v>569</v>
      </c>
      <c r="D1597" s="737" t="s">
        <v>5233</v>
      </c>
      <c r="E1597" s="737" t="s">
        <v>5469</v>
      </c>
      <c r="F1597" s="737" t="s">
        <v>5552</v>
      </c>
      <c r="G1597" s="737" t="s">
        <v>5553</v>
      </c>
      <c r="H1597" s="740">
        <v>11970</v>
      </c>
      <c r="I1597" s="740">
        <v>10413900</v>
      </c>
      <c r="J1597" s="737">
        <v>0.58910249480570542</v>
      </c>
      <c r="K1597" s="737">
        <v>870</v>
      </c>
      <c r="L1597" s="740">
        <v>20111</v>
      </c>
      <c r="M1597" s="740">
        <v>17677569</v>
      </c>
      <c r="N1597" s="737">
        <v>1</v>
      </c>
      <c r="O1597" s="737">
        <v>879</v>
      </c>
      <c r="P1597" s="740">
        <v>17780</v>
      </c>
      <c r="Q1597" s="740">
        <v>15628620</v>
      </c>
      <c r="R1597" s="753">
        <v>0.88409328228332751</v>
      </c>
      <c r="S1597" s="741">
        <v>879</v>
      </c>
    </row>
    <row r="1598" spans="1:19" ht="14.4" customHeight="1" x14ac:dyDescent="0.3">
      <c r="A1598" s="736" t="s">
        <v>5245</v>
      </c>
      <c r="B1598" s="737" t="s">
        <v>5527</v>
      </c>
      <c r="C1598" s="737" t="s">
        <v>569</v>
      </c>
      <c r="D1598" s="737" t="s">
        <v>5233</v>
      </c>
      <c r="E1598" s="737" t="s">
        <v>5469</v>
      </c>
      <c r="F1598" s="737" t="s">
        <v>5488</v>
      </c>
      <c r="G1598" s="737" t="s">
        <v>5489</v>
      </c>
      <c r="H1598" s="740">
        <v>489</v>
      </c>
      <c r="I1598" s="740">
        <v>0</v>
      </c>
      <c r="J1598" s="737"/>
      <c r="K1598" s="737">
        <v>0</v>
      </c>
      <c r="L1598" s="740"/>
      <c r="M1598" s="740"/>
      <c r="N1598" s="737"/>
      <c r="O1598" s="737"/>
      <c r="P1598" s="740"/>
      <c r="Q1598" s="740"/>
      <c r="R1598" s="753"/>
      <c r="S1598" s="741"/>
    </row>
    <row r="1599" spans="1:19" ht="14.4" customHeight="1" x14ac:dyDescent="0.3">
      <c r="A1599" s="736" t="s">
        <v>5245</v>
      </c>
      <c r="B1599" s="737" t="s">
        <v>5527</v>
      </c>
      <c r="C1599" s="737" t="s">
        <v>569</v>
      </c>
      <c r="D1599" s="737" t="s">
        <v>5233</v>
      </c>
      <c r="E1599" s="737" t="s">
        <v>5469</v>
      </c>
      <c r="F1599" s="737" t="s">
        <v>5490</v>
      </c>
      <c r="G1599" s="737" t="s">
        <v>5491</v>
      </c>
      <c r="H1599" s="740">
        <v>300</v>
      </c>
      <c r="I1599" s="740">
        <v>10800</v>
      </c>
      <c r="J1599" s="737">
        <v>0.64152064152064148</v>
      </c>
      <c r="K1599" s="737">
        <v>36</v>
      </c>
      <c r="L1599" s="740">
        <v>455</v>
      </c>
      <c r="M1599" s="740">
        <v>16835</v>
      </c>
      <c r="N1599" s="737">
        <v>1</v>
      </c>
      <c r="O1599" s="737">
        <v>37</v>
      </c>
      <c r="P1599" s="740">
        <v>389</v>
      </c>
      <c r="Q1599" s="740">
        <v>14393</v>
      </c>
      <c r="R1599" s="753">
        <v>0.85494505494505491</v>
      </c>
      <c r="S1599" s="741">
        <v>37</v>
      </c>
    </row>
    <row r="1600" spans="1:19" ht="14.4" customHeight="1" x14ac:dyDescent="0.3">
      <c r="A1600" s="736" t="s">
        <v>5245</v>
      </c>
      <c r="B1600" s="737" t="s">
        <v>5527</v>
      </c>
      <c r="C1600" s="737" t="s">
        <v>569</v>
      </c>
      <c r="D1600" s="737" t="s">
        <v>5233</v>
      </c>
      <c r="E1600" s="737" t="s">
        <v>5469</v>
      </c>
      <c r="F1600" s="737" t="s">
        <v>5494</v>
      </c>
      <c r="G1600" s="737" t="s">
        <v>5495</v>
      </c>
      <c r="H1600" s="740"/>
      <c r="I1600" s="740"/>
      <c r="J1600" s="737"/>
      <c r="K1600" s="737"/>
      <c r="L1600" s="740"/>
      <c r="M1600" s="740"/>
      <c r="N1600" s="737"/>
      <c r="O1600" s="737"/>
      <c r="P1600" s="740">
        <v>6</v>
      </c>
      <c r="Q1600" s="740">
        <v>192</v>
      </c>
      <c r="R1600" s="753"/>
      <c r="S1600" s="741">
        <v>32</v>
      </c>
    </row>
    <row r="1601" spans="1:19" ht="14.4" customHeight="1" x14ac:dyDescent="0.3">
      <c r="A1601" s="736" t="s">
        <v>5245</v>
      </c>
      <c r="B1601" s="737" t="s">
        <v>5527</v>
      </c>
      <c r="C1601" s="737" t="s">
        <v>569</v>
      </c>
      <c r="D1601" s="737" t="s">
        <v>5233</v>
      </c>
      <c r="E1601" s="737" t="s">
        <v>5469</v>
      </c>
      <c r="F1601" s="737" t="s">
        <v>5556</v>
      </c>
      <c r="G1601" s="737" t="s">
        <v>5557</v>
      </c>
      <c r="H1601" s="740">
        <v>1</v>
      </c>
      <c r="I1601" s="740">
        <v>331</v>
      </c>
      <c r="J1601" s="737"/>
      <c r="K1601" s="737">
        <v>331</v>
      </c>
      <c r="L1601" s="740"/>
      <c r="M1601" s="740"/>
      <c r="N1601" s="737"/>
      <c r="O1601" s="737"/>
      <c r="P1601" s="740"/>
      <c r="Q1601" s="740"/>
      <c r="R1601" s="753"/>
      <c r="S1601" s="741"/>
    </row>
    <row r="1602" spans="1:19" ht="14.4" customHeight="1" x14ac:dyDescent="0.3">
      <c r="A1602" s="736" t="s">
        <v>5245</v>
      </c>
      <c r="B1602" s="737" t="s">
        <v>5527</v>
      </c>
      <c r="C1602" s="737" t="s">
        <v>569</v>
      </c>
      <c r="D1602" s="737" t="s">
        <v>5233</v>
      </c>
      <c r="E1602" s="737" t="s">
        <v>5469</v>
      </c>
      <c r="F1602" s="737" t="s">
        <v>5586</v>
      </c>
      <c r="G1602" s="737" t="s">
        <v>5587</v>
      </c>
      <c r="H1602" s="740">
        <v>3</v>
      </c>
      <c r="I1602" s="740">
        <v>1509</v>
      </c>
      <c r="J1602" s="737">
        <v>1.4024163568773234</v>
      </c>
      <c r="K1602" s="737">
        <v>503</v>
      </c>
      <c r="L1602" s="740">
        <v>2</v>
      </c>
      <c r="M1602" s="740">
        <v>1076</v>
      </c>
      <c r="N1602" s="737">
        <v>1</v>
      </c>
      <c r="O1602" s="737">
        <v>538</v>
      </c>
      <c r="P1602" s="740"/>
      <c r="Q1602" s="740"/>
      <c r="R1602" s="753"/>
      <c r="S1602" s="741"/>
    </row>
    <row r="1603" spans="1:19" ht="14.4" customHeight="1" x14ac:dyDescent="0.3">
      <c r="A1603" s="736" t="s">
        <v>5245</v>
      </c>
      <c r="B1603" s="737" t="s">
        <v>5527</v>
      </c>
      <c r="C1603" s="737" t="s">
        <v>569</v>
      </c>
      <c r="D1603" s="737" t="s">
        <v>5233</v>
      </c>
      <c r="E1603" s="737" t="s">
        <v>5469</v>
      </c>
      <c r="F1603" s="737" t="s">
        <v>5503</v>
      </c>
      <c r="G1603" s="737" t="s">
        <v>5504</v>
      </c>
      <c r="H1603" s="740">
        <v>1</v>
      </c>
      <c r="I1603" s="740">
        <v>57</v>
      </c>
      <c r="J1603" s="737"/>
      <c r="K1603" s="737">
        <v>57</v>
      </c>
      <c r="L1603" s="740"/>
      <c r="M1603" s="740"/>
      <c r="N1603" s="737"/>
      <c r="O1603" s="737"/>
      <c r="P1603" s="740"/>
      <c r="Q1603" s="740"/>
      <c r="R1603" s="753"/>
      <c r="S1603" s="741"/>
    </row>
    <row r="1604" spans="1:19" ht="14.4" customHeight="1" x14ac:dyDescent="0.3">
      <c r="A1604" s="736" t="s">
        <v>5245</v>
      </c>
      <c r="B1604" s="737" t="s">
        <v>5527</v>
      </c>
      <c r="C1604" s="737" t="s">
        <v>569</v>
      </c>
      <c r="D1604" s="737" t="s">
        <v>5233</v>
      </c>
      <c r="E1604" s="737" t="s">
        <v>5469</v>
      </c>
      <c r="F1604" s="737" t="s">
        <v>5588</v>
      </c>
      <c r="G1604" s="737" t="s">
        <v>5589</v>
      </c>
      <c r="H1604" s="740"/>
      <c r="I1604" s="740"/>
      <c r="J1604" s="737"/>
      <c r="K1604" s="737"/>
      <c r="L1604" s="740">
        <v>5</v>
      </c>
      <c r="M1604" s="740">
        <v>19145</v>
      </c>
      <c r="N1604" s="737">
        <v>1</v>
      </c>
      <c r="O1604" s="737">
        <v>3829</v>
      </c>
      <c r="P1604" s="740">
        <v>10</v>
      </c>
      <c r="Q1604" s="740">
        <v>38300</v>
      </c>
      <c r="R1604" s="753">
        <v>2.0005223295899714</v>
      </c>
      <c r="S1604" s="741">
        <v>3830</v>
      </c>
    </row>
    <row r="1605" spans="1:19" ht="14.4" customHeight="1" x14ac:dyDescent="0.3">
      <c r="A1605" s="736" t="s">
        <v>5245</v>
      </c>
      <c r="B1605" s="737" t="s">
        <v>5527</v>
      </c>
      <c r="C1605" s="737" t="s">
        <v>569</v>
      </c>
      <c r="D1605" s="737" t="s">
        <v>5233</v>
      </c>
      <c r="E1605" s="737" t="s">
        <v>5469</v>
      </c>
      <c r="F1605" s="737" t="s">
        <v>5560</v>
      </c>
      <c r="G1605" s="737" t="s">
        <v>5561</v>
      </c>
      <c r="H1605" s="740">
        <v>642</v>
      </c>
      <c r="I1605" s="740">
        <v>1217232</v>
      </c>
      <c r="J1605" s="737">
        <v>0.77685874460068005</v>
      </c>
      <c r="K1605" s="737">
        <v>1896</v>
      </c>
      <c r="L1605" s="740">
        <v>806</v>
      </c>
      <c r="M1605" s="740">
        <v>1566864</v>
      </c>
      <c r="N1605" s="737">
        <v>1</v>
      </c>
      <c r="O1605" s="737">
        <v>1944</v>
      </c>
      <c r="P1605" s="740">
        <v>658</v>
      </c>
      <c r="Q1605" s="740">
        <v>1279152</v>
      </c>
      <c r="R1605" s="753">
        <v>0.81637717121588094</v>
      </c>
      <c r="S1605" s="741">
        <v>1944</v>
      </c>
    </row>
    <row r="1606" spans="1:19" ht="14.4" customHeight="1" x14ac:dyDescent="0.3">
      <c r="A1606" s="736" t="s">
        <v>5245</v>
      </c>
      <c r="B1606" s="737" t="s">
        <v>5527</v>
      </c>
      <c r="C1606" s="737" t="s">
        <v>569</v>
      </c>
      <c r="D1606" s="737" t="s">
        <v>5233</v>
      </c>
      <c r="E1606" s="737" t="s">
        <v>5469</v>
      </c>
      <c r="F1606" s="737" t="s">
        <v>5590</v>
      </c>
      <c r="G1606" s="737" t="s">
        <v>5591</v>
      </c>
      <c r="H1606" s="740">
        <v>11</v>
      </c>
      <c r="I1606" s="740">
        <v>3883</v>
      </c>
      <c r="J1606" s="737">
        <v>2.7191876750700281</v>
      </c>
      <c r="K1606" s="737">
        <v>353</v>
      </c>
      <c r="L1606" s="740">
        <v>4</v>
      </c>
      <c r="M1606" s="740">
        <v>1428</v>
      </c>
      <c r="N1606" s="737">
        <v>1</v>
      </c>
      <c r="O1606" s="737">
        <v>357</v>
      </c>
      <c r="P1606" s="740">
        <v>3</v>
      </c>
      <c r="Q1606" s="740">
        <v>1071</v>
      </c>
      <c r="R1606" s="753">
        <v>0.75</v>
      </c>
      <c r="S1606" s="741">
        <v>357</v>
      </c>
    </row>
    <row r="1607" spans="1:19" ht="14.4" customHeight="1" x14ac:dyDescent="0.3">
      <c r="A1607" s="736" t="s">
        <v>5245</v>
      </c>
      <c r="B1607" s="737" t="s">
        <v>5527</v>
      </c>
      <c r="C1607" s="737" t="s">
        <v>569</v>
      </c>
      <c r="D1607" s="737" t="s">
        <v>5233</v>
      </c>
      <c r="E1607" s="737" t="s">
        <v>5469</v>
      </c>
      <c r="F1607" s="737" t="s">
        <v>5562</v>
      </c>
      <c r="G1607" s="737" t="s">
        <v>5563</v>
      </c>
      <c r="H1607" s="740">
        <v>10</v>
      </c>
      <c r="I1607" s="740">
        <v>147040</v>
      </c>
      <c r="J1607" s="737">
        <v>0.5844197138314785</v>
      </c>
      <c r="K1607" s="737">
        <v>14704</v>
      </c>
      <c r="L1607" s="740">
        <v>17</v>
      </c>
      <c r="M1607" s="740">
        <v>251600</v>
      </c>
      <c r="N1607" s="737">
        <v>1</v>
      </c>
      <c r="O1607" s="737">
        <v>14800</v>
      </c>
      <c r="P1607" s="740">
        <v>21</v>
      </c>
      <c r="Q1607" s="740">
        <v>310821</v>
      </c>
      <c r="R1607" s="753">
        <v>1.2353775834658187</v>
      </c>
      <c r="S1607" s="741">
        <v>14801</v>
      </c>
    </row>
    <row r="1608" spans="1:19" ht="14.4" customHeight="1" x14ac:dyDescent="0.3">
      <c r="A1608" s="736" t="s">
        <v>5245</v>
      </c>
      <c r="B1608" s="737" t="s">
        <v>5527</v>
      </c>
      <c r="C1608" s="737" t="s">
        <v>569</v>
      </c>
      <c r="D1608" s="737" t="s">
        <v>5233</v>
      </c>
      <c r="E1608" s="737" t="s">
        <v>5469</v>
      </c>
      <c r="F1608" s="737" t="s">
        <v>5564</v>
      </c>
      <c r="G1608" s="737" t="s">
        <v>5565</v>
      </c>
      <c r="H1608" s="740">
        <v>1</v>
      </c>
      <c r="I1608" s="740">
        <v>288</v>
      </c>
      <c r="J1608" s="737">
        <v>0.96</v>
      </c>
      <c r="K1608" s="737">
        <v>288</v>
      </c>
      <c r="L1608" s="740">
        <v>1</v>
      </c>
      <c r="M1608" s="740">
        <v>300</v>
      </c>
      <c r="N1608" s="737">
        <v>1</v>
      </c>
      <c r="O1608" s="737">
        <v>300</v>
      </c>
      <c r="P1608" s="740"/>
      <c r="Q1608" s="740"/>
      <c r="R1608" s="753"/>
      <c r="S1608" s="741"/>
    </row>
    <row r="1609" spans="1:19" ht="14.4" customHeight="1" x14ac:dyDescent="0.3">
      <c r="A1609" s="736" t="s">
        <v>5245</v>
      </c>
      <c r="B1609" s="737" t="s">
        <v>5527</v>
      </c>
      <c r="C1609" s="737" t="s">
        <v>569</v>
      </c>
      <c r="D1609" s="737" t="s">
        <v>5233</v>
      </c>
      <c r="E1609" s="737" t="s">
        <v>5469</v>
      </c>
      <c r="F1609" s="737" t="s">
        <v>5566</v>
      </c>
      <c r="G1609" s="737" t="s">
        <v>5567</v>
      </c>
      <c r="H1609" s="740">
        <v>387</v>
      </c>
      <c r="I1609" s="740">
        <v>61146</v>
      </c>
      <c r="J1609" s="737">
        <v>0.64883276740237694</v>
      </c>
      <c r="K1609" s="737">
        <v>158</v>
      </c>
      <c r="L1609" s="740">
        <v>589</v>
      </c>
      <c r="M1609" s="740">
        <v>94240</v>
      </c>
      <c r="N1609" s="737">
        <v>1</v>
      </c>
      <c r="O1609" s="737">
        <v>160</v>
      </c>
      <c r="P1609" s="740">
        <v>292</v>
      </c>
      <c r="Q1609" s="740">
        <v>46720</v>
      </c>
      <c r="R1609" s="753">
        <v>0.49575551782682514</v>
      </c>
      <c r="S1609" s="741">
        <v>160</v>
      </c>
    </row>
    <row r="1610" spans="1:19" ht="14.4" customHeight="1" x14ac:dyDescent="0.3">
      <c r="A1610" s="736" t="s">
        <v>5245</v>
      </c>
      <c r="B1610" s="737" t="s">
        <v>5527</v>
      </c>
      <c r="C1610" s="737" t="s">
        <v>569</v>
      </c>
      <c r="D1610" s="737" t="s">
        <v>3141</v>
      </c>
      <c r="E1610" s="737" t="s">
        <v>5460</v>
      </c>
      <c r="F1610" s="737" t="s">
        <v>5572</v>
      </c>
      <c r="G1610" s="737" t="s">
        <v>5573</v>
      </c>
      <c r="H1610" s="740">
        <v>3</v>
      </c>
      <c r="I1610" s="740">
        <v>2131.8000000000002</v>
      </c>
      <c r="J1610" s="737"/>
      <c r="K1610" s="737">
        <v>710.6</v>
      </c>
      <c r="L1610" s="740"/>
      <c r="M1610" s="740"/>
      <c r="N1610" s="737"/>
      <c r="O1610" s="737"/>
      <c r="P1610" s="740"/>
      <c r="Q1610" s="740"/>
      <c r="R1610" s="753"/>
      <c r="S1610" s="741"/>
    </row>
    <row r="1611" spans="1:19" ht="14.4" customHeight="1" x14ac:dyDescent="0.3">
      <c r="A1611" s="736" t="s">
        <v>5245</v>
      </c>
      <c r="B1611" s="737" t="s">
        <v>5527</v>
      </c>
      <c r="C1611" s="737" t="s">
        <v>569</v>
      </c>
      <c r="D1611" s="737" t="s">
        <v>3141</v>
      </c>
      <c r="E1611" s="737" t="s">
        <v>5460</v>
      </c>
      <c r="F1611" s="737" t="s">
        <v>5574</v>
      </c>
      <c r="G1611" s="737" t="s">
        <v>5575</v>
      </c>
      <c r="H1611" s="740">
        <v>4</v>
      </c>
      <c r="I1611" s="740">
        <v>8045.6</v>
      </c>
      <c r="J1611" s="737"/>
      <c r="K1611" s="737">
        <v>2011.4</v>
      </c>
      <c r="L1611" s="740"/>
      <c r="M1611" s="740"/>
      <c r="N1611" s="737"/>
      <c r="O1611" s="737"/>
      <c r="P1611" s="740"/>
      <c r="Q1611" s="740"/>
      <c r="R1611" s="753"/>
      <c r="S1611" s="741"/>
    </row>
    <row r="1612" spans="1:19" ht="14.4" customHeight="1" x14ac:dyDescent="0.3">
      <c r="A1612" s="736" t="s">
        <v>5245</v>
      </c>
      <c r="B1612" s="737" t="s">
        <v>5527</v>
      </c>
      <c r="C1612" s="737" t="s">
        <v>569</v>
      </c>
      <c r="D1612" s="737" t="s">
        <v>3141</v>
      </c>
      <c r="E1612" s="737" t="s">
        <v>5460</v>
      </c>
      <c r="F1612" s="737" t="s">
        <v>5576</v>
      </c>
      <c r="G1612" s="737" t="s">
        <v>5577</v>
      </c>
      <c r="H1612" s="740"/>
      <c r="I1612" s="740"/>
      <c r="J1612" s="737"/>
      <c r="K1612" s="737"/>
      <c r="L1612" s="740">
        <v>4</v>
      </c>
      <c r="M1612" s="740">
        <v>4087.08</v>
      </c>
      <c r="N1612" s="737">
        <v>1</v>
      </c>
      <c r="O1612" s="737">
        <v>1021.77</v>
      </c>
      <c r="P1612" s="740">
        <v>4</v>
      </c>
      <c r="Q1612" s="740">
        <v>4087.08</v>
      </c>
      <c r="R1612" s="753">
        <v>1</v>
      </c>
      <c r="S1612" s="741">
        <v>1021.77</v>
      </c>
    </row>
    <row r="1613" spans="1:19" ht="14.4" customHeight="1" x14ac:dyDescent="0.3">
      <c r="A1613" s="736" t="s">
        <v>5245</v>
      </c>
      <c r="B1613" s="737" t="s">
        <v>5527</v>
      </c>
      <c r="C1613" s="737" t="s">
        <v>569</v>
      </c>
      <c r="D1613" s="737" t="s">
        <v>3141</v>
      </c>
      <c r="E1613" s="737" t="s">
        <v>5460</v>
      </c>
      <c r="F1613" s="737" t="s">
        <v>5578</v>
      </c>
      <c r="G1613" s="737" t="s">
        <v>5579</v>
      </c>
      <c r="H1613" s="740"/>
      <c r="I1613" s="740"/>
      <c r="J1613" s="737"/>
      <c r="K1613" s="737"/>
      <c r="L1613" s="740">
        <v>8</v>
      </c>
      <c r="M1613" s="740">
        <v>16100.56</v>
      </c>
      <c r="N1613" s="737">
        <v>1</v>
      </c>
      <c r="O1613" s="737">
        <v>2012.57</v>
      </c>
      <c r="P1613" s="740">
        <v>10</v>
      </c>
      <c r="Q1613" s="740">
        <v>20125.7</v>
      </c>
      <c r="R1613" s="753">
        <v>1.25</v>
      </c>
      <c r="S1613" s="741">
        <v>2012.5700000000002</v>
      </c>
    </row>
    <row r="1614" spans="1:19" ht="14.4" customHeight="1" x14ac:dyDescent="0.3">
      <c r="A1614" s="736" t="s">
        <v>5245</v>
      </c>
      <c r="B1614" s="737" t="s">
        <v>5527</v>
      </c>
      <c r="C1614" s="737" t="s">
        <v>569</v>
      </c>
      <c r="D1614" s="737" t="s">
        <v>3141</v>
      </c>
      <c r="E1614" s="737" t="s">
        <v>5469</v>
      </c>
      <c r="F1614" s="737" t="s">
        <v>5478</v>
      </c>
      <c r="G1614" s="737" t="s">
        <v>5479</v>
      </c>
      <c r="H1614" s="740">
        <v>65</v>
      </c>
      <c r="I1614" s="740">
        <v>2275</v>
      </c>
      <c r="J1614" s="737">
        <v>3.415915915915916</v>
      </c>
      <c r="K1614" s="737">
        <v>35</v>
      </c>
      <c r="L1614" s="740">
        <v>18</v>
      </c>
      <c r="M1614" s="740">
        <v>666</v>
      </c>
      <c r="N1614" s="737">
        <v>1</v>
      </c>
      <c r="O1614" s="737">
        <v>37</v>
      </c>
      <c r="P1614" s="740">
        <v>35</v>
      </c>
      <c r="Q1614" s="740">
        <v>1295</v>
      </c>
      <c r="R1614" s="753">
        <v>1.9444444444444444</v>
      </c>
      <c r="S1614" s="741">
        <v>37</v>
      </c>
    </row>
    <row r="1615" spans="1:19" ht="14.4" customHeight="1" x14ac:dyDescent="0.3">
      <c r="A1615" s="736" t="s">
        <v>5245</v>
      </c>
      <c r="B1615" s="737" t="s">
        <v>5527</v>
      </c>
      <c r="C1615" s="737" t="s">
        <v>569</v>
      </c>
      <c r="D1615" s="737" t="s">
        <v>3141</v>
      </c>
      <c r="E1615" s="737" t="s">
        <v>5469</v>
      </c>
      <c r="F1615" s="737" t="s">
        <v>5540</v>
      </c>
      <c r="G1615" s="737" t="s">
        <v>5541</v>
      </c>
      <c r="H1615" s="740">
        <v>98</v>
      </c>
      <c r="I1615" s="740">
        <v>16170</v>
      </c>
      <c r="J1615" s="737">
        <v>0.2956502660303878</v>
      </c>
      <c r="K1615" s="737">
        <v>165</v>
      </c>
      <c r="L1615" s="740">
        <v>309</v>
      </c>
      <c r="M1615" s="740">
        <v>54693</v>
      </c>
      <c r="N1615" s="737">
        <v>1</v>
      </c>
      <c r="O1615" s="737">
        <v>177</v>
      </c>
      <c r="P1615" s="740">
        <v>223</v>
      </c>
      <c r="Q1615" s="740">
        <v>39471</v>
      </c>
      <c r="R1615" s="753">
        <v>0.72168284789644011</v>
      </c>
      <c r="S1615" s="741">
        <v>177</v>
      </c>
    </row>
    <row r="1616" spans="1:19" ht="14.4" customHeight="1" x14ac:dyDescent="0.3">
      <c r="A1616" s="736" t="s">
        <v>5245</v>
      </c>
      <c r="B1616" s="737" t="s">
        <v>5527</v>
      </c>
      <c r="C1616" s="737" t="s">
        <v>569</v>
      </c>
      <c r="D1616" s="737" t="s">
        <v>3141</v>
      </c>
      <c r="E1616" s="737" t="s">
        <v>5469</v>
      </c>
      <c r="F1616" s="737" t="s">
        <v>5580</v>
      </c>
      <c r="G1616" s="737" t="s">
        <v>5581</v>
      </c>
      <c r="H1616" s="740">
        <v>47</v>
      </c>
      <c r="I1616" s="740">
        <v>56118</v>
      </c>
      <c r="J1616" s="737">
        <v>1.1020384116884647</v>
      </c>
      <c r="K1616" s="737">
        <v>1194</v>
      </c>
      <c r="L1616" s="740">
        <v>41</v>
      </c>
      <c r="M1616" s="740">
        <v>50922</v>
      </c>
      <c r="N1616" s="737">
        <v>1</v>
      </c>
      <c r="O1616" s="737">
        <v>1242</v>
      </c>
      <c r="P1616" s="740">
        <v>35</v>
      </c>
      <c r="Q1616" s="740">
        <v>43470</v>
      </c>
      <c r="R1616" s="753">
        <v>0.85365853658536583</v>
      </c>
      <c r="S1616" s="741">
        <v>1242</v>
      </c>
    </row>
    <row r="1617" spans="1:19" ht="14.4" customHeight="1" x14ac:dyDescent="0.3">
      <c r="A1617" s="736" t="s">
        <v>5245</v>
      </c>
      <c r="B1617" s="737" t="s">
        <v>5527</v>
      </c>
      <c r="C1617" s="737" t="s">
        <v>569</v>
      </c>
      <c r="D1617" s="737" t="s">
        <v>3141</v>
      </c>
      <c r="E1617" s="737" t="s">
        <v>5469</v>
      </c>
      <c r="F1617" s="737" t="s">
        <v>5584</v>
      </c>
      <c r="G1617" s="737" t="s">
        <v>5585</v>
      </c>
      <c r="H1617" s="740">
        <v>7</v>
      </c>
      <c r="I1617" s="740">
        <v>4830</v>
      </c>
      <c r="J1617" s="737">
        <v>0.55902777777777779</v>
      </c>
      <c r="K1617" s="737">
        <v>690</v>
      </c>
      <c r="L1617" s="740">
        <v>12</v>
      </c>
      <c r="M1617" s="740">
        <v>8640</v>
      </c>
      <c r="N1617" s="737">
        <v>1</v>
      </c>
      <c r="O1617" s="737">
        <v>720</v>
      </c>
      <c r="P1617" s="740">
        <v>14</v>
      </c>
      <c r="Q1617" s="740">
        <v>10094</v>
      </c>
      <c r="R1617" s="753">
        <v>1.1682870370370371</v>
      </c>
      <c r="S1617" s="741">
        <v>721</v>
      </c>
    </row>
    <row r="1618" spans="1:19" ht="14.4" customHeight="1" x14ac:dyDescent="0.3">
      <c r="A1618" s="736" t="s">
        <v>5245</v>
      </c>
      <c r="B1618" s="737" t="s">
        <v>5527</v>
      </c>
      <c r="C1618" s="737" t="s">
        <v>569</v>
      </c>
      <c r="D1618" s="737" t="s">
        <v>3141</v>
      </c>
      <c r="E1618" s="737" t="s">
        <v>5469</v>
      </c>
      <c r="F1618" s="737" t="s">
        <v>5488</v>
      </c>
      <c r="G1618" s="737" t="s">
        <v>5489</v>
      </c>
      <c r="H1618" s="740"/>
      <c r="I1618" s="740"/>
      <c r="J1618" s="737"/>
      <c r="K1618" s="737"/>
      <c r="L1618" s="740">
        <v>206</v>
      </c>
      <c r="M1618" s="740">
        <v>6866.67</v>
      </c>
      <c r="N1618" s="737">
        <v>1</v>
      </c>
      <c r="O1618" s="737">
        <v>33.33334951456311</v>
      </c>
      <c r="P1618" s="740">
        <v>224</v>
      </c>
      <c r="Q1618" s="740">
        <v>7466.66</v>
      </c>
      <c r="R1618" s="753">
        <v>1.087377142049931</v>
      </c>
      <c r="S1618" s="741">
        <v>33.333303571428573</v>
      </c>
    </row>
    <row r="1619" spans="1:19" ht="14.4" customHeight="1" x14ac:dyDescent="0.3">
      <c r="A1619" s="736" t="s">
        <v>5245</v>
      </c>
      <c r="B1619" s="737" t="s">
        <v>5527</v>
      </c>
      <c r="C1619" s="737" t="s">
        <v>569</v>
      </c>
      <c r="D1619" s="737" t="s">
        <v>3141</v>
      </c>
      <c r="E1619" s="737" t="s">
        <v>5469</v>
      </c>
      <c r="F1619" s="737" t="s">
        <v>5556</v>
      </c>
      <c r="G1619" s="737" t="s">
        <v>5557</v>
      </c>
      <c r="H1619" s="740">
        <v>33</v>
      </c>
      <c r="I1619" s="740">
        <v>10923</v>
      </c>
      <c r="J1619" s="737">
        <v>7.7139830508474576</v>
      </c>
      <c r="K1619" s="737">
        <v>331</v>
      </c>
      <c r="L1619" s="740">
        <v>4</v>
      </c>
      <c r="M1619" s="740">
        <v>1416</v>
      </c>
      <c r="N1619" s="737">
        <v>1</v>
      </c>
      <c r="O1619" s="737">
        <v>354</v>
      </c>
      <c r="P1619" s="740">
        <v>1</v>
      </c>
      <c r="Q1619" s="740">
        <v>355</v>
      </c>
      <c r="R1619" s="753">
        <v>0.25070621468926552</v>
      </c>
      <c r="S1619" s="741">
        <v>355</v>
      </c>
    </row>
    <row r="1620" spans="1:19" ht="14.4" customHeight="1" x14ac:dyDescent="0.3">
      <c r="A1620" s="736" t="s">
        <v>5245</v>
      </c>
      <c r="B1620" s="737" t="s">
        <v>5527</v>
      </c>
      <c r="C1620" s="737" t="s">
        <v>569</v>
      </c>
      <c r="D1620" s="737" t="s">
        <v>3141</v>
      </c>
      <c r="E1620" s="737" t="s">
        <v>5469</v>
      </c>
      <c r="F1620" s="737" t="s">
        <v>5586</v>
      </c>
      <c r="G1620" s="737" t="s">
        <v>5587</v>
      </c>
      <c r="H1620" s="740">
        <v>17</v>
      </c>
      <c r="I1620" s="740">
        <v>8551</v>
      </c>
      <c r="J1620" s="737">
        <v>1.4449138222372424</v>
      </c>
      <c r="K1620" s="737">
        <v>503</v>
      </c>
      <c r="L1620" s="740">
        <v>11</v>
      </c>
      <c r="M1620" s="740">
        <v>5918</v>
      </c>
      <c r="N1620" s="737">
        <v>1</v>
      </c>
      <c r="O1620" s="737">
        <v>538</v>
      </c>
      <c r="P1620" s="740">
        <v>4</v>
      </c>
      <c r="Q1620" s="740">
        <v>2156</v>
      </c>
      <c r="R1620" s="753">
        <v>0.36431226765799257</v>
      </c>
      <c r="S1620" s="741">
        <v>539</v>
      </c>
    </row>
    <row r="1621" spans="1:19" ht="14.4" customHeight="1" x14ac:dyDescent="0.3">
      <c r="A1621" s="736" t="s">
        <v>5245</v>
      </c>
      <c r="B1621" s="737" t="s">
        <v>5527</v>
      </c>
      <c r="C1621" s="737" t="s">
        <v>569</v>
      </c>
      <c r="D1621" s="737" t="s">
        <v>3141</v>
      </c>
      <c r="E1621" s="737" t="s">
        <v>5469</v>
      </c>
      <c r="F1621" s="737" t="s">
        <v>5509</v>
      </c>
      <c r="G1621" s="737" t="s">
        <v>5510</v>
      </c>
      <c r="H1621" s="740">
        <v>20</v>
      </c>
      <c r="I1621" s="740">
        <v>2280</v>
      </c>
      <c r="J1621" s="737">
        <v>0.74754098360655741</v>
      </c>
      <c r="K1621" s="737">
        <v>114</v>
      </c>
      <c r="L1621" s="740">
        <v>25</v>
      </c>
      <c r="M1621" s="740">
        <v>3050</v>
      </c>
      <c r="N1621" s="737">
        <v>1</v>
      </c>
      <c r="O1621" s="737">
        <v>122</v>
      </c>
      <c r="P1621" s="740">
        <v>42</v>
      </c>
      <c r="Q1621" s="740">
        <v>4872</v>
      </c>
      <c r="R1621" s="753">
        <v>1.5973770491803279</v>
      </c>
      <c r="S1621" s="741">
        <v>116</v>
      </c>
    </row>
    <row r="1622" spans="1:19" ht="14.4" customHeight="1" x14ac:dyDescent="0.3">
      <c r="A1622" s="736" t="s">
        <v>5245</v>
      </c>
      <c r="B1622" s="737" t="s">
        <v>5527</v>
      </c>
      <c r="C1622" s="737" t="s">
        <v>569</v>
      </c>
      <c r="D1622" s="737" t="s">
        <v>3141</v>
      </c>
      <c r="E1622" s="737" t="s">
        <v>5469</v>
      </c>
      <c r="F1622" s="737" t="s">
        <v>5588</v>
      </c>
      <c r="G1622" s="737" t="s">
        <v>5589</v>
      </c>
      <c r="H1622" s="740">
        <v>21</v>
      </c>
      <c r="I1622" s="740">
        <v>77868</v>
      </c>
      <c r="J1622" s="737">
        <v>0.67787934186471666</v>
      </c>
      <c r="K1622" s="737">
        <v>3708</v>
      </c>
      <c r="L1622" s="740">
        <v>30</v>
      </c>
      <c r="M1622" s="740">
        <v>114870</v>
      </c>
      <c r="N1622" s="737">
        <v>1</v>
      </c>
      <c r="O1622" s="737">
        <v>3829</v>
      </c>
      <c r="P1622" s="740">
        <v>26</v>
      </c>
      <c r="Q1622" s="740">
        <v>99580</v>
      </c>
      <c r="R1622" s="753">
        <v>0.86689300948898751</v>
      </c>
      <c r="S1622" s="741">
        <v>3830</v>
      </c>
    </row>
    <row r="1623" spans="1:19" ht="14.4" customHeight="1" x14ac:dyDescent="0.3">
      <c r="A1623" s="736" t="s">
        <v>5245</v>
      </c>
      <c r="B1623" s="737" t="s">
        <v>5527</v>
      </c>
      <c r="C1623" s="737" t="s">
        <v>569</v>
      </c>
      <c r="D1623" s="737" t="s">
        <v>3141</v>
      </c>
      <c r="E1623" s="737" t="s">
        <v>5469</v>
      </c>
      <c r="F1623" s="737" t="s">
        <v>5560</v>
      </c>
      <c r="G1623" s="737" t="s">
        <v>5561</v>
      </c>
      <c r="H1623" s="740">
        <v>81</v>
      </c>
      <c r="I1623" s="740">
        <v>153576</v>
      </c>
      <c r="J1623" s="737">
        <v>1</v>
      </c>
      <c r="K1623" s="737">
        <v>1896</v>
      </c>
      <c r="L1623" s="740">
        <v>79</v>
      </c>
      <c r="M1623" s="740">
        <v>153576</v>
      </c>
      <c r="N1623" s="737">
        <v>1</v>
      </c>
      <c r="O1623" s="737">
        <v>1944</v>
      </c>
      <c r="P1623" s="740">
        <v>69</v>
      </c>
      <c r="Q1623" s="740">
        <v>134136</v>
      </c>
      <c r="R1623" s="753">
        <v>0.87341772151898733</v>
      </c>
      <c r="S1623" s="741">
        <v>1944</v>
      </c>
    </row>
    <row r="1624" spans="1:19" ht="14.4" customHeight="1" x14ac:dyDescent="0.3">
      <c r="A1624" s="736" t="s">
        <v>5245</v>
      </c>
      <c r="B1624" s="737" t="s">
        <v>5527</v>
      </c>
      <c r="C1624" s="737" t="s">
        <v>569</v>
      </c>
      <c r="D1624" s="737" t="s">
        <v>3141</v>
      </c>
      <c r="E1624" s="737" t="s">
        <v>5469</v>
      </c>
      <c r="F1624" s="737" t="s">
        <v>5594</v>
      </c>
      <c r="G1624" s="737" t="s">
        <v>5595</v>
      </c>
      <c r="H1624" s="740"/>
      <c r="I1624" s="740"/>
      <c r="J1624" s="737"/>
      <c r="K1624" s="737"/>
      <c r="L1624" s="740"/>
      <c r="M1624" s="740"/>
      <c r="N1624" s="737"/>
      <c r="O1624" s="737"/>
      <c r="P1624" s="740">
        <v>1</v>
      </c>
      <c r="Q1624" s="740">
        <v>8326</v>
      </c>
      <c r="R1624" s="753"/>
      <c r="S1624" s="741">
        <v>8326</v>
      </c>
    </row>
    <row r="1625" spans="1:19" ht="14.4" customHeight="1" x14ac:dyDescent="0.3">
      <c r="A1625" s="736" t="s">
        <v>5245</v>
      </c>
      <c r="B1625" s="737" t="s">
        <v>5527</v>
      </c>
      <c r="C1625" s="737" t="s">
        <v>569</v>
      </c>
      <c r="D1625" s="737" t="s">
        <v>3141</v>
      </c>
      <c r="E1625" s="737" t="s">
        <v>5469</v>
      </c>
      <c r="F1625" s="737" t="s">
        <v>5564</v>
      </c>
      <c r="G1625" s="737" t="s">
        <v>5565</v>
      </c>
      <c r="H1625" s="740"/>
      <c r="I1625" s="740"/>
      <c r="J1625" s="737"/>
      <c r="K1625" s="737"/>
      <c r="L1625" s="740"/>
      <c r="M1625" s="740"/>
      <c r="N1625" s="737"/>
      <c r="O1625" s="737"/>
      <c r="P1625" s="740">
        <v>1</v>
      </c>
      <c r="Q1625" s="740">
        <v>301</v>
      </c>
      <c r="R1625" s="753"/>
      <c r="S1625" s="741">
        <v>301</v>
      </c>
    </row>
    <row r="1626" spans="1:19" ht="14.4" customHeight="1" x14ac:dyDescent="0.3">
      <c r="A1626" s="736" t="s">
        <v>5245</v>
      </c>
      <c r="B1626" s="737" t="s">
        <v>5527</v>
      </c>
      <c r="C1626" s="737" t="s">
        <v>569</v>
      </c>
      <c r="D1626" s="737" t="s">
        <v>3142</v>
      </c>
      <c r="E1626" s="737" t="s">
        <v>5247</v>
      </c>
      <c r="F1626" s="737" t="s">
        <v>5396</v>
      </c>
      <c r="G1626" s="737" t="s">
        <v>5397</v>
      </c>
      <c r="H1626" s="740">
        <v>0.31</v>
      </c>
      <c r="I1626" s="740">
        <v>234.37</v>
      </c>
      <c r="J1626" s="737"/>
      <c r="K1626" s="737">
        <v>756.0322580645161</v>
      </c>
      <c r="L1626" s="740"/>
      <c r="M1626" s="740"/>
      <c r="N1626" s="737"/>
      <c r="O1626" s="737"/>
      <c r="P1626" s="740"/>
      <c r="Q1626" s="740"/>
      <c r="R1626" s="753"/>
      <c r="S1626" s="741"/>
    </row>
    <row r="1627" spans="1:19" ht="14.4" customHeight="1" x14ac:dyDescent="0.3">
      <c r="A1627" s="736" t="s">
        <v>5245</v>
      </c>
      <c r="B1627" s="737" t="s">
        <v>5527</v>
      </c>
      <c r="C1627" s="737" t="s">
        <v>569</v>
      </c>
      <c r="D1627" s="737" t="s">
        <v>3142</v>
      </c>
      <c r="E1627" s="737" t="s">
        <v>5460</v>
      </c>
      <c r="F1627" s="737" t="s">
        <v>5572</v>
      </c>
      <c r="G1627" s="737" t="s">
        <v>5573</v>
      </c>
      <c r="H1627" s="740">
        <v>1</v>
      </c>
      <c r="I1627" s="740">
        <v>710.6</v>
      </c>
      <c r="J1627" s="737"/>
      <c r="K1627" s="737">
        <v>710.6</v>
      </c>
      <c r="L1627" s="740"/>
      <c r="M1627" s="740"/>
      <c r="N1627" s="737"/>
      <c r="O1627" s="737"/>
      <c r="P1627" s="740"/>
      <c r="Q1627" s="740"/>
      <c r="R1627" s="753"/>
      <c r="S1627" s="741"/>
    </row>
    <row r="1628" spans="1:19" ht="14.4" customHeight="1" x14ac:dyDescent="0.3">
      <c r="A1628" s="736" t="s">
        <v>5245</v>
      </c>
      <c r="B1628" s="737" t="s">
        <v>5527</v>
      </c>
      <c r="C1628" s="737" t="s">
        <v>569</v>
      </c>
      <c r="D1628" s="737" t="s">
        <v>3142</v>
      </c>
      <c r="E1628" s="737" t="s">
        <v>5460</v>
      </c>
      <c r="F1628" s="737" t="s">
        <v>5574</v>
      </c>
      <c r="G1628" s="737" t="s">
        <v>5575</v>
      </c>
      <c r="H1628" s="740">
        <v>1</v>
      </c>
      <c r="I1628" s="740">
        <v>2011.4</v>
      </c>
      <c r="J1628" s="737"/>
      <c r="K1628" s="737">
        <v>2011.4</v>
      </c>
      <c r="L1628" s="740"/>
      <c r="M1628" s="740"/>
      <c r="N1628" s="737"/>
      <c r="O1628" s="737"/>
      <c r="P1628" s="740"/>
      <c r="Q1628" s="740"/>
      <c r="R1628" s="753"/>
      <c r="S1628" s="741"/>
    </row>
    <row r="1629" spans="1:19" ht="14.4" customHeight="1" x14ac:dyDescent="0.3">
      <c r="A1629" s="736" t="s">
        <v>5245</v>
      </c>
      <c r="B1629" s="737" t="s">
        <v>5527</v>
      </c>
      <c r="C1629" s="737" t="s">
        <v>569</v>
      </c>
      <c r="D1629" s="737" t="s">
        <v>3142</v>
      </c>
      <c r="E1629" s="737" t="s">
        <v>5460</v>
      </c>
      <c r="F1629" s="737" t="s">
        <v>5461</v>
      </c>
      <c r="G1629" s="737" t="s">
        <v>5462</v>
      </c>
      <c r="H1629" s="740">
        <v>1</v>
      </c>
      <c r="I1629" s="740">
        <v>867</v>
      </c>
      <c r="J1629" s="737"/>
      <c r="K1629" s="737">
        <v>867</v>
      </c>
      <c r="L1629" s="740"/>
      <c r="M1629" s="740"/>
      <c r="N1629" s="737"/>
      <c r="O1629" s="737"/>
      <c r="P1629" s="740"/>
      <c r="Q1629" s="740"/>
      <c r="R1629" s="753"/>
      <c r="S1629" s="741"/>
    </row>
    <row r="1630" spans="1:19" ht="14.4" customHeight="1" x14ac:dyDescent="0.3">
      <c r="A1630" s="736" t="s">
        <v>5245</v>
      </c>
      <c r="B1630" s="737" t="s">
        <v>5527</v>
      </c>
      <c r="C1630" s="737" t="s">
        <v>569</v>
      </c>
      <c r="D1630" s="737" t="s">
        <v>3142</v>
      </c>
      <c r="E1630" s="737" t="s">
        <v>5460</v>
      </c>
      <c r="F1630" s="737" t="s">
        <v>5576</v>
      </c>
      <c r="G1630" s="737" t="s">
        <v>5577</v>
      </c>
      <c r="H1630" s="740"/>
      <c r="I1630" s="740"/>
      <c r="J1630" s="737"/>
      <c r="K1630" s="737"/>
      <c r="L1630" s="740">
        <v>6</v>
      </c>
      <c r="M1630" s="740">
        <v>6130.62</v>
      </c>
      <c r="N1630" s="737">
        <v>1</v>
      </c>
      <c r="O1630" s="737">
        <v>1021.77</v>
      </c>
      <c r="P1630" s="740">
        <v>1</v>
      </c>
      <c r="Q1630" s="740">
        <v>1021.77</v>
      </c>
      <c r="R1630" s="753">
        <v>0.16666666666666666</v>
      </c>
      <c r="S1630" s="741">
        <v>1021.77</v>
      </c>
    </row>
    <row r="1631" spans="1:19" ht="14.4" customHeight="1" x14ac:dyDescent="0.3">
      <c r="A1631" s="736" t="s">
        <v>5245</v>
      </c>
      <c r="B1631" s="737" t="s">
        <v>5527</v>
      </c>
      <c r="C1631" s="737" t="s">
        <v>569</v>
      </c>
      <c r="D1631" s="737" t="s">
        <v>3142</v>
      </c>
      <c r="E1631" s="737" t="s">
        <v>5469</v>
      </c>
      <c r="F1631" s="737" t="s">
        <v>5478</v>
      </c>
      <c r="G1631" s="737" t="s">
        <v>5479</v>
      </c>
      <c r="H1631" s="740">
        <v>5</v>
      </c>
      <c r="I1631" s="740">
        <v>175</v>
      </c>
      <c r="J1631" s="737">
        <v>0.94594594594594594</v>
      </c>
      <c r="K1631" s="737">
        <v>35</v>
      </c>
      <c r="L1631" s="740">
        <v>5</v>
      </c>
      <c r="M1631" s="740">
        <v>185</v>
      </c>
      <c r="N1631" s="737">
        <v>1</v>
      </c>
      <c r="O1631" s="737">
        <v>37</v>
      </c>
      <c r="P1631" s="740">
        <v>8</v>
      </c>
      <c r="Q1631" s="740">
        <v>296</v>
      </c>
      <c r="R1631" s="753">
        <v>1.6</v>
      </c>
      <c r="S1631" s="741">
        <v>37</v>
      </c>
    </row>
    <row r="1632" spans="1:19" ht="14.4" customHeight="1" x14ac:dyDescent="0.3">
      <c r="A1632" s="736" t="s">
        <v>5245</v>
      </c>
      <c r="B1632" s="737" t="s">
        <v>5527</v>
      </c>
      <c r="C1632" s="737" t="s">
        <v>569</v>
      </c>
      <c r="D1632" s="737" t="s">
        <v>3142</v>
      </c>
      <c r="E1632" s="737" t="s">
        <v>5469</v>
      </c>
      <c r="F1632" s="737" t="s">
        <v>5540</v>
      </c>
      <c r="G1632" s="737" t="s">
        <v>5541</v>
      </c>
      <c r="H1632" s="740">
        <v>9</v>
      </c>
      <c r="I1632" s="740">
        <v>1485</v>
      </c>
      <c r="J1632" s="737">
        <v>0.14220051709278944</v>
      </c>
      <c r="K1632" s="737">
        <v>165</v>
      </c>
      <c r="L1632" s="740">
        <v>59</v>
      </c>
      <c r="M1632" s="740">
        <v>10443</v>
      </c>
      <c r="N1632" s="737">
        <v>1</v>
      </c>
      <c r="O1632" s="737">
        <v>177</v>
      </c>
      <c r="P1632" s="740">
        <v>52</v>
      </c>
      <c r="Q1632" s="740">
        <v>9204</v>
      </c>
      <c r="R1632" s="753">
        <v>0.88135593220338981</v>
      </c>
      <c r="S1632" s="741">
        <v>177</v>
      </c>
    </row>
    <row r="1633" spans="1:19" ht="14.4" customHeight="1" x14ac:dyDescent="0.3">
      <c r="A1633" s="736" t="s">
        <v>5245</v>
      </c>
      <c r="B1633" s="737" t="s">
        <v>5527</v>
      </c>
      <c r="C1633" s="737" t="s">
        <v>569</v>
      </c>
      <c r="D1633" s="737" t="s">
        <v>3142</v>
      </c>
      <c r="E1633" s="737" t="s">
        <v>5469</v>
      </c>
      <c r="F1633" s="737" t="s">
        <v>5580</v>
      </c>
      <c r="G1633" s="737" t="s">
        <v>5581</v>
      </c>
      <c r="H1633" s="740">
        <v>7</v>
      </c>
      <c r="I1633" s="740">
        <v>8358</v>
      </c>
      <c r="J1633" s="737">
        <v>0.67294685990338166</v>
      </c>
      <c r="K1633" s="737">
        <v>1194</v>
      </c>
      <c r="L1633" s="740">
        <v>10</v>
      </c>
      <c r="M1633" s="740">
        <v>12420</v>
      </c>
      <c r="N1633" s="737">
        <v>1</v>
      </c>
      <c r="O1633" s="737">
        <v>1242</v>
      </c>
      <c r="P1633" s="740">
        <v>6</v>
      </c>
      <c r="Q1633" s="740">
        <v>7452</v>
      </c>
      <c r="R1633" s="753">
        <v>0.6</v>
      </c>
      <c r="S1633" s="741">
        <v>1242</v>
      </c>
    </row>
    <row r="1634" spans="1:19" ht="14.4" customHeight="1" x14ac:dyDescent="0.3">
      <c r="A1634" s="736" t="s">
        <v>5245</v>
      </c>
      <c r="B1634" s="737" t="s">
        <v>5527</v>
      </c>
      <c r="C1634" s="737" t="s">
        <v>569</v>
      </c>
      <c r="D1634" s="737" t="s">
        <v>3142</v>
      </c>
      <c r="E1634" s="737" t="s">
        <v>5469</v>
      </c>
      <c r="F1634" s="737" t="s">
        <v>5584</v>
      </c>
      <c r="G1634" s="737" t="s">
        <v>5585</v>
      </c>
      <c r="H1634" s="740">
        <v>2</v>
      </c>
      <c r="I1634" s="740">
        <v>1380</v>
      </c>
      <c r="J1634" s="737">
        <v>0.27380952380952384</v>
      </c>
      <c r="K1634" s="737">
        <v>690</v>
      </c>
      <c r="L1634" s="740">
        <v>7</v>
      </c>
      <c r="M1634" s="740">
        <v>5040</v>
      </c>
      <c r="N1634" s="737">
        <v>1</v>
      </c>
      <c r="O1634" s="737">
        <v>720</v>
      </c>
      <c r="P1634" s="740">
        <v>1</v>
      </c>
      <c r="Q1634" s="740">
        <v>721</v>
      </c>
      <c r="R1634" s="753">
        <v>0.14305555555555555</v>
      </c>
      <c r="S1634" s="741">
        <v>721</v>
      </c>
    </row>
    <row r="1635" spans="1:19" ht="14.4" customHeight="1" x14ac:dyDescent="0.3">
      <c r="A1635" s="736" t="s">
        <v>5245</v>
      </c>
      <c r="B1635" s="737" t="s">
        <v>5527</v>
      </c>
      <c r="C1635" s="737" t="s">
        <v>569</v>
      </c>
      <c r="D1635" s="737" t="s">
        <v>3142</v>
      </c>
      <c r="E1635" s="737" t="s">
        <v>5469</v>
      </c>
      <c r="F1635" s="737" t="s">
        <v>5486</v>
      </c>
      <c r="G1635" s="737" t="s">
        <v>5487</v>
      </c>
      <c r="H1635" s="740">
        <v>1</v>
      </c>
      <c r="I1635" s="740">
        <v>106</v>
      </c>
      <c r="J1635" s="737"/>
      <c r="K1635" s="737">
        <v>106</v>
      </c>
      <c r="L1635" s="740"/>
      <c r="M1635" s="740"/>
      <c r="N1635" s="737"/>
      <c r="O1635" s="737"/>
      <c r="P1635" s="740"/>
      <c r="Q1635" s="740"/>
      <c r="R1635" s="753"/>
      <c r="S1635" s="741"/>
    </row>
    <row r="1636" spans="1:19" ht="14.4" customHeight="1" x14ac:dyDescent="0.3">
      <c r="A1636" s="736" t="s">
        <v>5245</v>
      </c>
      <c r="B1636" s="737" t="s">
        <v>5527</v>
      </c>
      <c r="C1636" s="737" t="s">
        <v>569</v>
      </c>
      <c r="D1636" s="737" t="s">
        <v>3142</v>
      </c>
      <c r="E1636" s="737" t="s">
        <v>5469</v>
      </c>
      <c r="F1636" s="737" t="s">
        <v>5488</v>
      </c>
      <c r="G1636" s="737" t="s">
        <v>5489</v>
      </c>
      <c r="H1636" s="740">
        <v>3</v>
      </c>
      <c r="I1636" s="740">
        <v>0</v>
      </c>
      <c r="J1636" s="737">
        <v>0</v>
      </c>
      <c r="K1636" s="737">
        <v>0</v>
      </c>
      <c r="L1636" s="740">
        <v>41</v>
      </c>
      <c r="M1636" s="740">
        <v>1366.67</v>
      </c>
      <c r="N1636" s="737">
        <v>1</v>
      </c>
      <c r="O1636" s="737">
        <v>33.333414634146344</v>
      </c>
      <c r="P1636" s="740">
        <v>61</v>
      </c>
      <c r="Q1636" s="740">
        <v>2033.33</v>
      </c>
      <c r="R1636" s="753">
        <v>1.487798810246804</v>
      </c>
      <c r="S1636" s="741">
        <v>33.333278688524587</v>
      </c>
    </row>
    <row r="1637" spans="1:19" ht="14.4" customHeight="1" x14ac:dyDescent="0.3">
      <c r="A1637" s="736" t="s">
        <v>5245</v>
      </c>
      <c r="B1637" s="737" t="s">
        <v>5527</v>
      </c>
      <c r="C1637" s="737" t="s">
        <v>569</v>
      </c>
      <c r="D1637" s="737" t="s">
        <v>3142</v>
      </c>
      <c r="E1637" s="737" t="s">
        <v>5469</v>
      </c>
      <c r="F1637" s="737" t="s">
        <v>5490</v>
      </c>
      <c r="G1637" s="737" t="s">
        <v>5491</v>
      </c>
      <c r="H1637" s="740"/>
      <c r="I1637" s="740"/>
      <c r="J1637" s="737"/>
      <c r="K1637" s="737"/>
      <c r="L1637" s="740">
        <v>1</v>
      </c>
      <c r="M1637" s="740">
        <v>37</v>
      </c>
      <c r="N1637" s="737">
        <v>1</v>
      </c>
      <c r="O1637" s="737">
        <v>37</v>
      </c>
      <c r="P1637" s="740">
        <v>2</v>
      </c>
      <c r="Q1637" s="740">
        <v>74</v>
      </c>
      <c r="R1637" s="753">
        <v>2</v>
      </c>
      <c r="S1637" s="741">
        <v>37</v>
      </c>
    </row>
    <row r="1638" spans="1:19" ht="14.4" customHeight="1" x14ac:dyDescent="0.3">
      <c r="A1638" s="736" t="s">
        <v>5245</v>
      </c>
      <c r="B1638" s="737" t="s">
        <v>5527</v>
      </c>
      <c r="C1638" s="737" t="s">
        <v>569</v>
      </c>
      <c r="D1638" s="737" t="s">
        <v>3142</v>
      </c>
      <c r="E1638" s="737" t="s">
        <v>5469</v>
      </c>
      <c r="F1638" s="737" t="s">
        <v>5494</v>
      </c>
      <c r="G1638" s="737" t="s">
        <v>5495</v>
      </c>
      <c r="H1638" s="740">
        <v>1</v>
      </c>
      <c r="I1638" s="740">
        <v>31</v>
      </c>
      <c r="J1638" s="737"/>
      <c r="K1638" s="737">
        <v>31</v>
      </c>
      <c r="L1638" s="740"/>
      <c r="M1638" s="740"/>
      <c r="N1638" s="737"/>
      <c r="O1638" s="737"/>
      <c r="P1638" s="740"/>
      <c r="Q1638" s="740"/>
      <c r="R1638" s="753"/>
      <c r="S1638" s="741"/>
    </row>
    <row r="1639" spans="1:19" ht="14.4" customHeight="1" x14ac:dyDescent="0.3">
      <c r="A1639" s="736" t="s">
        <v>5245</v>
      </c>
      <c r="B1639" s="737" t="s">
        <v>5527</v>
      </c>
      <c r="C1639" s="737" t="s">
        <v>569</v>
      </c>
      <c r="D1639" s="737" t="s">
        <v>3142</v>
      </c>
      <c r="E1639" s="737" t="s">
        <v>5469</v>
      </c>
      <c r="F1639" s="737" t="s">
        <v>5556</v>
      </c>
      <c r="G1639" s="737" t="s">
        <v>5557</v>
      </c>
      <c r="H1639" s="740">
        <v>18</v>
      </c>
      <c r="I1639" s="740">
        <v>5958</v>
      </c>
      <c r="J1639" s="737">
        <v>0.76502311248073962</v>
      </c>
      <c r="K1639" s="737">
        <v>331</v>
      </c>
      <c r="L1639" s="740">
        <v>22</v>
      </c>
      <c r="M1639" s="740">
        <v>7788</v>
      </c>
      <c r="N1639" s="737">
        <v>1</v>
      </c>
      <c r="O1639" s="737">
        <v>354</v>
      </c>
      <c r="P1639" s="740">
        <v>9</v>
      </c>
      <c r="Q1639" s="740">
        <v>3195</v>
      </c>
      <c r="R1639" s="753">
        <v>0.41024653312788906</v>
      </c>
      <c r="S1639" s="741">
        <v>355</v>
      </c>
    </row>
    <row r="1640" spans="1:19" ht="14.4" customHeight="1" x14ac:dyDescent="0.3">
      <c r="A1640" s="736" t="s">
        <v>5245</v>
      </c>
      <c r="B1640" s="737" t="s">
        <v>5527</v>
      </c>
      <c r="C1640" s="737" t="s">
        <v>569</v>
      </c>
      <c r="D1640" s="737" t="s">
        <v>3142</v>
      </c>
      <c r="E1640" s="737" t="s">
        <v>5469</v>
      </c>
      <c r="F1640" s="737" t="s">
        <v>5498</v>
      </c>
      <c r="G1640" s="737" t="s">
        <v>5499</v>
      </c>
      <c r="H1640" s="740">
        <v>1</v>
      </c>
      <c r="I1640" s="740">
        <v>129</v>
      </c>
      <c r="J1640" s="737"/>
      <c r="K1640" s="737">
        <v>129</v>
      </c>
      <c r="L1640" s="740"/>
      <c r="M1640" s="740"/>
      <c r="N1640" s="737"/>
      <c r="O1640" s="737"/>
      <c r="P1640" s="740"/>
      <c r="Q1640" s="740"/>
      <c r="R1640" s="753"/>
      <c r="S1640" s="741"/>
    </row>
    <row r="1641" spans="1:19" ht="14.4" customHeight="1" x14ac:dyDescent="0.3">
      <c r="A1641" s="736" t="s">
        <v>5245</v>
      </c>
      <c r="B1641" s="737" t="s">
        <v>5527</v>
      </c>
      <c r="C1641" s="737" t="s">
        <v>569</v>
      </c>
      <c r="D1641" s="737" t="s">
        <v>3142</v>
      </c>
      <c r="E1641" s="737" t="s">
        <v>5469</v>
      </c>
      <c r="F1641" s="737" t="s">
        <v>5586</v>
      </c>
      <c r="G1641" s="737" t="s">
        <v>5587</v>
      </c>
      <c r="H1641" s="740">
        <v>4</v>
      </c>
      <c r="I1641" s="740">
        <v>2012</v>
      </c>
      <c r="J1641" s="737">
        <v>1.8698884758364311</v>
      </c>
      <c r="K1641" s="737">
        <v>503</v>
      </c>
      <c r="L1641" s="740">
        <v>2</v>
      </c>
      <c r="M1641" s="740">
        <v>1076</v>
      </c>
      <c r="N1641" s="737">
        <v>1</v>
      </c>
      <c r="O1641" s="737">
        <v>538</v>
      </c>
      <c r="P1641" s="740">
        <v>1</v>
      </c>
      <c r="Q1641" s="740">
        <v>539</v>
      </c>
      <c r="R1641" s="753">
        <v>0.50092936802973975</v>
      </c>
      <c r="S1641" s="741">
        <v>539</v>
      </c>
    </row>
    <row r="1642" spans="1:19" ht="14.4" customHeight="1" x14ac:dyDescent="0.3">
      <c r="A1642" s="736" t="s">
        <v>5245</v>
      </c>
      <c r="B1642" s="737" t="s">
        <v>5527</v>
      </c>
      <c r="C1642" s="737" t="s">
        <v>569</v>
      </c>
      <c r="D1642" s="737" t="s">
        <v>3142</v>
      </c>
      <c r="E1642" s="737" t="s">
        <v>5469</v>
      </c>
      <c r="F1642" s="737" t="s">
        <v>5588</v>
      </c>
      <c r="G1642" s="737" t="s">
        <v>5589</v>
      </c>
      <c r="H1642" s="740">
        <v>3</v>
      </c>
      <c r="I1642" s="740">
        <v>11124</v>
      </c>
      <c r="J1642" s="737">
        <v>0.72629929485505351</v>
      </c>
      <c r="K1642" s="737">
        <v>3708</v>
      </c>
      <c r="L1642" s="740">
        <v>4</v>
      </c>
      <c r="M1642" s="740">
        <v>15316</v>
      </c>
      <c r="N1642" s="737">
        <v>1</v>
      </c>
      <c r="O1642" s="737">
        <v>3829</v>
      </c>
      <c r="P1642" s="740">
        <v>8</v>
      </c>
      <c r="Q1642" s="740">
        <v>30640</v>
      </c>
      <c r="R1642" s="753">
        <v>2.0005223295899714</v>
      </c>
      <c r="S1642" s="741">
        <v>3830</v>
      </c>
    </row>
    <row r="1643" spans="1:19" ht="14.4" customHeight="1" x14ac:dyDescent="0.3">
      <c r="A1643" s="736" t="s">
        <v>5245</v>
      </c>
      <c r="B1643" s="737" t="s">
        <v>5527</v>
      </c>
      <c r="C1643" s="737" t="s">
        <v>569</v>
      </c>
      <c r="D1643" s="737" t="s">
        <v>3142</v>
      </c>
      <c r="E1643" s="737" t="s">
        <v>5469</v>
      </c>
      <c r="F1643" s="737" t="s">
        <v>5560</v>
      </c>
      <c r="G1643" s="737" t="s">
        <v>5561</v>
      </c>
      <c r="H1643" s="740">
        <v>15</v>
      </c>
      <c r="I1643" s="740">
        <v>28440</v>
      </c>
      <c r="J1643" s="737">
        <v>0.56267806267806264</v>
      </c>
      <c r="K1643" s="737">
        <v>1896</v>
      </c>
      <c r="L1643" s="740">
        <v>26</v>
      </c>
      <c r="M1643" s="740">
        <v>50544</v>
      </c>
      <c r="N1643" s="737">
        <v>1</v>
      </c>
      <c r="O1643" s="737">
        <v>1944</v>
      </c>
      <c r="P1643" s="740">
        <v>18</v>
      </c>
      <c r="Q1643" s="740">
        <v>34992</v>
      </c>
      <c r="R1643" s="753">
        <v>0.69230769230769229</v>
      </c>
      <c r="S1643" s="741">
        <v>1944</v>
      </c>
    </row>
    <row r="1644" spans="1:19" ht="14.4" customHeight="1" x14ac:dyDescent="0.3">
      <c r="A1644" s="736" t="s">
        <v>5245</v>
      </c>
      <c r="B1644" s="737" t="s">
        <v>5527</v>
      </c>
      <c r="C1644" s="737" t="s">
        <v>569</v>
      </c>
      <c r="D1644" s="737" t="s">
        <v>3142</v>
      </c>
      <c r="E1644" s="737" t="s">
        <v>5469</v>
      </c>
      <c r="F1644" s="737" t="s">
        <v>5594</v>
      </c>
      <c r="G1644" s="737" t="s">
        <v>5595</v>
      </c>
      <c r="H1644" s="740">
        <v>4</v>
      </c>
      <c r="I1644" s="740">
        <v>32100</v>
      </c>
      <c r="J1644" s="737">
        <v>0.55090272533809292</v>
      </c>
      <c r="K1644" s="737">
        <v>8025</v>
      </c>
      <c r="L1644" s="740">
        <v>7</v>
      </c>
      <c r="M1644" s="740">
        <v>58268</v>
      </c>
      <c r="N1644" s="737">
        <v>1</v>
      </c>
      <c r="O1644" s="737">
        <v>8324</v>
      </c>
      <c r="P1644" s="740">
        <v>3</v>
      </c>
      <c r="Q1644" s="740">
        <v>24978</v>
      </c>
      <c r="R1644" s="753">
        <v>0.42867440104345439</v>
      </c>
      <c r="S1644" s="741">
        <v>8326</v>
      </c>
    </row>
    <row r="1645" spans="1:19" ht="14.4" customHeight="1" x14ac:dyDescent="0.3">
      <c r="A1645" s="736" t="s">
        <v>5245</v>
      </c>
      <c r="B1645" s="737" t="s">
        <v>5527</v>
      </c>
      <c r="C1645" s="737" t="s">
        <v>569</v>
      </c>
      <c r="D1645" s="737" t="s">
        <v>3142</v>
      </c>
      <c r="E1645" s="737" t="s">
        <v>5469</v>
      </c>
      <c r="F1645" s="737" t="s">
        <v>5564</v>
      </c>
      <c r="G1645" s="737" t="s">
        <v>5565</v>
      </c>
      <c r="H1645" s="740"/>
      <c r="I1645" s="740"/>
      <c r="J1645" s="737"/>
      <c r="K1645" s="737"/>
      <c r="L1645" s="740">
        <v>4</v>
      </c>
      <c r="M1645" s="740">
        <v>1200</v>
      </c>
      <c r="N1645" s="737">
        <v>1</v>
      </c>
      <c r="O1645" s="737">
        <v>300</v>
      </c>
      <c r="P1645" s="740">
        <v>1</v>
      </c>
      <c r="Q1645" s="740">
        <v>301</v>
      </c>
      <c r="R1645" s="753">
        <v>0.25083333333333335</v>
      </c>
      <c r="S1645" s="741">
        <v>301</v>
      </c>
    </row>
    <row r="1646" spans="1:19" ht="14.4" customHeight="1" x14ac:dyDescent="0.3">
      <c r="A1646" s="736" t="s">
        <v>5245</v>
      </c>
      <c r="B1646" s="737" t="s">
        <v>5527</v>
      </c>
      <c r="C1646" s="737" t="s">
        <v>569</v>
      </c>
      <c r="D1646" s="737" t="s">
        <v>3143</v>
      </c>
      <c r="E1646" s="737" t="s">
        <v>5460</v>
      </c>
      <c r="F1646" s="737" t="s">
        <v>5576</v>
      </c>
      <c r="G1646" s="737" t="s">
        <v>5577</v>
      </c>
      <c r="H1646" s="740"/>
      <c r="I1646" s="740"/>
      <c r="J1646" s="737"/>
      <c r="K1646" s="737"/>
      <c r="L1646" s="740">
        <v>2</v>
      </c>
      <c r="M1646" s="740">
        <v>2043.54</v>
      </c>
      <c r="N1646" s="737">
        <v>1</v>
      </c>
      <c r="O1646" s="737">
        <v>1021.77</v>
      </c>
      <c r="P1646" s="740">
        <v>2</v>
      </c>
      <c r="Q1646" s="740">
        <v>2043.54</v>
      </c>
      <c r="R1646" s="753">
        <v>1</v>
      </c>
      <c r="S1646" s="741">
        <v>1021.77</v>
      </c>
    </row>
    <row r="1647" spans="1:19" ht="14.4" customHeight="1" x14ac:dyDescent="0.3">
      <c r="A1647" s="736" t="s">
        <v>5245</v>
      </c>
      <c r="B1647" s="737" t="s">
        <v>5527</v>
      </c>
      <c r="C1647" s="737" t="s">
        <v>569</v>
      </c>
      <c r="D1647" s="737" t="s">
        <v>3143</v>
      </c>
      <c r="E1647" s="737" t="s">
        <v>5469</v>
      </c>
      <c r="F1647" s="737" t="s">
        <v>5478</v>
      </c>
      <c r="G1647" s="737" t="s">
        <v>5479</v>
      </c>
      <c r="H1647" s="740"/>
      <c r="I1647" s="740"/>
      <c r="J1647" s="737"/>
      <c r="K1647" s="737"/>
      <c r="L1647" s="740">
        <v>4</v>
      </c>
      <c r="M1647" s="740">
        <v>148</v>
      </c>
      <c r="N1647" s="737">
        <v>1</v>
      </c>
      <c r="O1647" s="737">
        <v>37</v>
      </c>
      <c r="P1647" s="740">
        <v>18</v>
      </c>
      <c r="Q1647" s="740">
        <v>666</v>
      </c>
      <c r="R1647" s="753">
        <v>4.5</v>
      </c>
      <c r="S1647" s="741">
        <v>37</v>
      </c>
    </row>
    <row r="1648" spans="1:19" ht="14.4" customHeight="1" x14ac:dyDescent="0.3">
      <c r="A1648" s="736" t="s">
        <v>5245</v>
      </c>
      <c r="B1648" s="737" t="s">
        <v>5527</v>
      </c>
      <c r="C1648" s="737" t="s">
        <v>569</v>
      </c>
      <c r="D1648" s="737" t="s">
        <v>3143</v>
      </c>
      <c r="E1648" s="737" t="s">
        <v>5469</v>
      </c>
      <c r="F1648" s="737" t="s">
        <v>5540</v>
      </c>
      <c r="G1648" s="737" t="s">
        <v>5541</v>
      </c>
      <c r="H1648" s="740">
        <v>1</v>
      </c>
      <c r="I1648" s="740">
        <v>165</v>
      </c>
      <c r="J1648" s="737">
        <v>1.9420903954802261E-2</v>
      </c>
      <c r="K1648" s="737">
        <v>165</v>
      </c>
      <c r="L1648" s="740">
        <v>48</v>
      </c>
      <c r="M1648" s="740">
        <v>8496</v>
      </c>
      <c r="N1648" s="737">
        <v>1</v>
      </c>
      <c r="O1648" s="737">
        <v>177</v>
      </c>
      <c r="P1648" s="740">
        <v>161</v>
      </c>
      <c r="Q1648" s="740">
        <v>28497</v>
      </c>
      <c r="R1648" s="753">
        <v>3.3541666666666665</v>
      </c>
      <c r="S1648" s="741">
        <v>177</v>
      </c>
    </row>
    <row r="1649" spans="1:19" ht="14.4" customHeight="1" x14ac:dyDescent="0.3">
      <c r="A1649" s="736" t="s">
        <v>5245</v>
      </c>
      <c r="B1649" s="737" t="s">
        <v>5527</v>
      </c>
      <c r="C1649" s="737" t="s">
        <v>569</v>
      </c>
      <c r="D1649" s="737" t="s">
        <v>3143</v>
      </c>
      <c r="E1649" s="737" t="s">
        <v>5469</v>
      </c>
      <c r="F1649" s="737" t="s">
        <v>5544</v>
      </c>
      <c r="G1649" s="737" t="s">
        <v>5545</v>
      </c>
      <c r="H1649" s="740"/>
      <c r="I1649" s="740"/>
      <c r="J1649" s="737"/>
      <c r="K1649" s="737"/>
      <c r="L1649" s="740">
        <v>2</v>
      </c>
      <c r="M1649" s="740">
        <v>1262</v>
      </c>
      <c r="N1649" s="737">
        <v>1</v>
      </c>
      <c r="O1649" s="737">
        <v>631</v>
      </c>
      <c r="P1649" s="740">
        <v>33</v>
      </c>
      <c r="Q1649" s="740">
        <v>20823</v>
      </c>
      <c r="R1649" s="753">
        <v>16.5</v>
      </c>
      <c r="S1649" s="741">
        <v>631</v>
      </c>
    </row>
    <row r="1650" spans="1:19" ht="14.4" customHeight="1" x14ac:dyDescent="0.3">
      <c r="A1650" s="736" t="s">
        <v>5245</v>
      </c>
      <c r="B1650" s="737" t="s">
        <v>5527</v>
      </c>
      <c r="C1650" s="737" t="s">
        <v>569</v>
      </c>
      <c r="D1650" s="737" t="s">
        <v>3143</v>
      </c>
      <c r="E1650" s="737" t="s">
        <v>5469</v>
      </c>
      <c r="F1650" s="737" t="s">
        <v>5548</v>
      </c>
      <c r="G1650" s="737" t="s">
        <v>5549</v>
      </c>
      <c r="H1650" s="740"/>
      <c r="I1650" s="740"/>
      <c r="J1650" s="737"/>
      <c r="K1650" s="737"/>
      <c r="L1650" s="740">
        <v>1</v>
      </c>
      <c r="M1650" s="740">
        <v>6677</v>
      </c>
      <c r="N1650" s="737">
        <v>1</v>
      </c>
      <c r="O1650" s="737">
        <v>6677</v>
      </c>
      <c r="P1650" s="740">
        <v>10</v>
      </c>
      <c r="Q1650" s="740">
        <v>66780</v>
      </c>
      <c r="R1650" s="753">
        <v>10.001497678598172</v>
      </c>
      <c r="S1650" s="741">
        <v>6678</v>
      </c>
    </row>
    <row r="1651" spans="1:19" ht="14.4" customHeight="1" x14ac:dyDescent="0.3">
      <c r="A1651" s="736" t="s">
        <v>5245</v>
      </c>
      <c r="B1651" s="737" t="s">
        <v>5527</v>
      </c>
      <c r="C1651" s="737" t="s">
        <v>569</v>
      </c>
      <c r="D1651" s="737" t="s">
        <v>3143</v>
      </c>
      <c r="E1651" s="737" t="s">
        <v>5469</v>
      </c>
      <c r="F1651" s="737" t="s">
        <v>5584</v>
      </c>
      <c r="G1651" s="737" t="s">
        <v>5585</v>
      </c>
      <c r="H1651" s="740"/>
      <c r="I1651" s="740"/>
      <c r="J1651" s="737"/>
      <c r="K1651" s="737"/>
      <c r="L1651" s="740">
        <v>2</v>
      </c>
      <c r="M1651" s="740">
        <v>1440</v>
      </c>
      <c r="N1651" s="737">
        <v>1</v>
      </c>
      <c r="O1651" s="737">
        <v>720</v>
      </c>
      <c r="P1651" s="740">
        <v>2</v>
      </c>
      <c r="Q1651" s="740">
        <v>1442</v>
      </c>
      <c r="R1651" s="753">
        <v>1.0013888888888889</v>
      </c>
      <c r="S1651" s="741">
        <v>721</v>
      </c>
    </row>
    <row r="1652" spans="1:19" ht="14.4" customHeight="1" x14ac:dyDescent="0.3">
      <c r="A1652" s="736" t="s">
        <v>5245</v>
      </c>
      <c r="B1652" s="737" t="s">
        <v>5527</v>
      </c>
      <c r="C1652" s="737" t="s">
        <v>569</v>
      </c>
      <c r="D1652" s="737" t="s">
        <v>3143</v>
      </c>
      <c r="E1652" s="737" t="s">
        <v>5469</v>
      </c>
      <c r="F1652" s="737" t="s">
        <v>5488</v>
      </c>
      <c r="G1652" s="737" t="s">
        <v>5489</v>
      </c>
      <c r="H1652" s="740"/>
      <c r="I1652" s="740"/>
      <c r="J1652" s="737"/>
      <c r="K1652" s="737"/>
      <c r="L1652" s="740">
        <v>83</v>
      </c>
      <c r="M1652" s="740">
        <v>2766.67</v>
      </c>
      <c r="N1652" s="737">
        <v>1</v>
      </c>
      <c r="O1652" s="737">
        <v>33.333373493975905</v>
      </c>
      <c r="P1652" s="740">
        <v>209</v>
      </c>
      <c r="Q1652" s="740">
        <v>6966.67</v>
      </c>
      <c r="R1652" s="753">
        <v>2.5180704601560722</v>
      </c>
      <c r="S1652" s="741">
        <v>33.333349282296652</v>
      </c>
    </row>
    <row r="1653" spans="1:19" ht="14.4" customHeight="1" x14ac:dyDescent="0.3">
      <c r="A1653" s="736" t="s">
        <v>5245</v>
      </c>
      <c r="B1653" s="737" t="s">
        <v>5527</v>
      </c>
      <c r="C1653" s="737" t="s">
        <v>569</v>
      </c>
      <c r="D1653" s="737" t="s">
        <v>3143</v>
      </c>
      <c r="E1653" s="737" t="s">
        <v>5469</v>
      </c>
      <c r="F1653" s="737" t="s">
        <v>5554</v>
      </c>
      <c r="G1653" s="737" t="s">
        <v>5555</v>
      </c>
      <c r="H1653" s="740"/>
      <c r="I1653" s="740"/>
      <c r="J1653" s="737"/>
      <c r="K1653" s="737"/>
      <c r="L1653" s="740">
        <v>1</v>
      </c>
      <c r="M1653" s="740">
        <v>938</v>
      </c>
      <c r="N1653" s="737">
        <v>1</v>
      </c>
      <c r="O1653" s="737">
        <v>938</v>
      </c>
      <c r="P1653" s="740">
        <v>30</v>
      </c>
      <c r="Q1653" s="740">
        <v>28170</v>
      </c>
      <c r="R1653" s="753">
        <v>30.031982942430705</v>
      </c>
      <c r="S1653" s="741">
        <v>939</v>
      </c>
    </row>
    <row r="1654" spans="1:19" ht="14.4" customHeight="1" x14ac:dyDescent="0.3">
      <c r="A1654" s="736" t="s">
        <v>5245</v>
      </c>
      <c r="B1654" s="737" t="s">
        <v>5527</v>
      </c>
      <c r="C1654" s="737" t="s">
        <v>569</v>
      </c>
      <c r="D1654" s="737" t="s">
        <v>3143</v>
      </c>
      <c r="E1654" s="737" t="s">
        <v>5469</v>
      </c>
      <c r="F1654" s="737" t="s">
        <v>5556</v>
      </c>
      <c r="G1654" s="737" t="s">
        <v>5557</v>
      </c>
      <c r="H1654" s="740">
        <v>28</v>
      </c>
      <c r="I1654" s="740">
        <v>9268</v>
      </c>
      <c r="J1654" s="737">
        <v>0.36362209667294415</v>
      </c>
      <c r="K1654" s="737">
        <v>331</v>
      </c>
      <c r="L1654" s="740">
        <v>72</v>
      </c>
      <c r="M1654" s="740">
        <v>25488</v>
      </c>
      <c r="N1654" s="737">
        <v>1</v>
      </c>
      <c r="O1654" s="737">
        <v>354</v>
      </c>
      <c r="P1654" s="740">
        <v>48</v>
      </c>
      <c r="Q1654" s="740">
        <v>17040</v>
      </c>
      <c r="R1654" s="753">
        <v>0.66854990583804141</v>
      </c>
      <c r="S1654" s="741">
        <v>355</v>
      </c>
    </row>
    <row r="1655" spans="1:19" ht="14.4" customHeight="1" x14ac:dyDescent="0.3">
      <c r="A1655" s="736" t="s">
        <v>5245</v>
      </c>
      <c r="B1655" s="737" t="s">
        <v>5527</v>
      </c>
      <c r="C1655" s="737" t="s">
        <v>569</v>
      </c>
      <c r="D1655" s="737" t="s">
        <v>3143</v>
      </c>
      <c r="E1655" s="737" t="s">
        <v>5469</v>
      </c>
      <c r="F1655" s="737" t="s">
        <v>5586</v>
      </c>
      <c r="G1655" s="737" t="s">
        <v>5587</v>
      </c>
      <c r="H1655" s="740"/>
      <c r="I1655" s="740"/>
      <c r="J1655" s="737"/>
      <c r="K1655" s="737"/>
      <c r="L1655" s="740">
        <v>20</v>
      </c>
      <c r="M1655" s="740">
        <v>10760</v>
      </c>
      <c r="N1655" s="737">
        <v>1</v>
      </c>
      <c r="O1655" s="737">
        <v>538</v>
      </c>
      <c r="P1655" s="740">
        <v>33</v>
      </c>
      <c r="Q1655" s="740">
        <v>17787</v>
      </c>
      <c r="R1655" s="753">
        <v>1.6530669144981414</v>
      </c>
      <c r="S1655" s="741">
        <v>539</v>
      </c>
    </row>
    <row r="1656" spans="1:19" ht="14.4" customHeight="1" x14ac:dyDescent="0.3">
      <c r="A1656" s="736" t="s">
        <v>5245</v>
      </c>
      <c r="B1656" s="737" t="s">
        <v>5527</v>
      </c>
      <c r="C1656" s="737" t="s">
        <v>569</v>
      </c>
      <c r="D1656" s="737" t="s">
        <v>3143</v>
      </c>
      <c r="E1656" s="737" t="s">
        <v>5469</v>
      </c>
      <c r="F1656" s="737" t="s">
        <v>5560</v>
      </c>
      <c r="G1656" s="737" t="s">
        <v>5561</v>
      </c>
      <c r="H1656" s="740"/>
      <c r="I1656" s="740"/>
      <c r="J1656" s="737"/>
      <c r="K1656" s="737"/>
      <c r="L1656" s="740">
        <v>22</v>
      </c>
      <c r="M1656" s="740">
        <v>42768</v>
      </c>
      <c r="N1656" s="737">
        <v>1</v>
      </c>
      <c r="O1656" s="737">
        <v>1944</v>
      </c>
      <c r="P1656" s="740">
        <v>38</v>
      </c>
      <c r="Q1656" s="740">
        <v>73872</v>
      </c>
      <c r="R1656" s="753">
        <v>1.7272727272727273</v>
      </c>
      <c r="S1656" s="741">
        <v>1944</v>
      </c>
    </row>
    <row r="1657" spans="1:19" ht="14.4" customHeight="1" x14ac:dyDescent="0.3">
      <c r="A1657" s="736" t="s">
        <v>5245</v>
      </c>
      <c r="B1657" s="737" t="s">
        <v>5527</v>
      </c>
      <c r="C1657" s="737" t="s">
        <v>569</v>
      </c>
      <c r="D1657" s="737" t="s">
        <v>3143</v>
      </c>
      <c r="E1657" s="737" t="s">
        <v>5469</v>
      </c>
      <c r="F1657" s="737" t="s">
        <v>5592</v>
      </c>
      <c r="G1657" s="737" t="s">
        <v>5593</v>
      </c>
      <c r="H1657" s="740"/>
      <c r="I1657" s="740"/>
      <c r="J1657" s="737"/>
      <c r="K1657" s="737"/>
      <c r="L1657" s="740"/>
      <c r="M1657" s="740"/>
      <c r="N1657" s="737"/>
      <c r="O1657" s="737"/>
      <c r="P1657" s="740">
        <v>1</v>
      </c>
      <c r="Q1657" s="740">
        <v>146</v>
      </c>
      <c r="R1657" s="753"/>
      <c r="S1657" s="741">
        <v>146</v>
      </c>
    </row>
    <row r="1658" spans="1:19" ht="14.4" customHeight="1" x14ac:dyDescent="0.3">
      <c r="A1658" s="736" t="s">
        <v>5245</v>
      </c>
      <c r="B1658" s="737" t="s">
        <v>5527</v>
      </c>
      <c r="C1658" s="737" t="s">
        <v>569</v>
      </c>
      <c r="D1658" s="737" t="s">
        <v>3143</v>
      </c>
      <c r="E1658" s="737" t="s">
        <v>5469</v>
      </c>
      <c r="F1658" s="737" t="s">
        <v>5564</v>
      </c>
      <c r="G1658" s="737" t="s">
        <v>5565</v>
      </c>
      <c r="H1658" s="740">
        <v>71</v>
      </c>
      <c r="I1658" s="740">
        <v>20448</v>
      </c>
      <c r="J1658" s="737">
        <v>0.68159999999999998</v>
      </c>
      <c r="K1658" s="737">
        <v>288</v>
      </c>
      <c r="L1658" s="740">
        <v>100</v>
      </c>
      <c r="M1658" s="740">
        <v>30000</v>
      </c>
      <c r="N1658" s="737">
        <v>1</v>
      </c>
      <c r="O1658" s="737">
        <v>300</v>
      </c>
      <c r="P1658" s="740">
        <v>87</v>
      </c>
      <c r="Q1658" s="740">
        <v>26187</v>
      </c>
      <c r="R1658" s="753">
        <v>0.87290000000000001</v>
      </c>
      <c r="S1658" s="741">
        <v>301</v>
      </c>
    </row>
    <row r="1659" spans="1:19" ht="14.4" customHeight="1" x14ac:dyDescent="0.3">
      <c r="A1659" s="736" t="s">
        <v>5245</v>
      </c>
      <c r="B1659" s="737" t="s">
        <v>5527</v>
      </c>
      <c r="C1659" s="737" t="s">
        <v>569</v>
      </c>
      <c r="D1659" s="737" t="s">
        <v>3143</v>
      </c>
      <c r="E1659" s="737" t="s">
        <v>5469</v>
      </c>
      <c r="F1659" s="737" t="s">
        <v>5566</v>
      </c>
      <c r="G1659" s="737" t="s">
        <v>5567</v>
      </c>
      <c r="H1659" s="740"/>
      <c r="I1659" s="740"/>
      <c r="J1659" s="737"/>
      <c r="K1659" s="737"/>
      <c r="L1659" s="740">
        <v>42</v>
      </c>
      <c r="M1659" s="740">
        <v>6720</v>
      </c>
      <c r="N1659" s="737">
        <v>1</v>
      </c>
      <c r="O1659" s="737">
        <v>160</v>
      </c>
      <c r="P1659" s="740">
        <v>90</v>
      </c>
      <c r="Q1659" s="740">
        <v>14400</v>
      </c>
      <c r="R1659" s="753">
        <v>2.1428571428571428</v>
      </c>
      <c r="S1659" s="741">
        <v>160</v>
      </c>
    </row>
    <row r="1660" spans="1:19" ht="14.4" customHeight="1" x14ac:dyDescent="0.3">
      <c r="A1660" s="736" t="s">
        <v>5245</v>
      </c>
      <c r="B1660" s="737" t="s">
        <v>5527</v>
      </c>
      <c r="C1660" s="737" t="s">
        <v>569</v>
      </c>
      <c r="D1660" s="737" t="s">
        <v>3148</v>
      </c>
      <c r="E1660" s="737" t="s">
        <v>5247</v>
      </c>
      <c r="F1660" s="737" t="s">
        <v>5259</v>
      </c>
      <c r="G1660" s="737" t="s">
        <v>5260</v>
      </c>
      <c r="H1660" s="740">
        <v>3</v>
      </c>
      <c r="I1660" s="740">
        <v>23938.62</v>
      </c>
      <c r="J1660" s="737">
        <v>0.46956590307789359</v>
      </c>
      <c r="K1660" s="737">
        <v>7979.54</v>
      </c>
      <c r="L1660" s="740">
        <v>8</v>
      </c>
      <c r="M1660" s="740">
        <v>50980.32</v>
      </c>
      <c r="N1660" s="737">
        <v>1</v>
      </c>
      <c r="O1660" s="737">
        <v>6372.54</v>
      </c>
      <c r="P1660" s="740">
        <v>5</v>
      </c>
      <c r="Q1660" s="740">
        <v>31862.699999999997</v>
      </c>
      <c r="R1660" s="753">
        <v>0.625</v>
      </c>
      <c r="S1660" s="741">
        <v>6372.5399999999991</v>
      </c>
    </row>
    <row r="1661" spans="1:19" ht="14.4" customHeight="1" x14ac:dyDescent="0.3">
      <c r="A1661" s="736" t="s">
        <v>5245</v>
      </c>
      <c r="B1661" s="737" t="s">
        <v>5527</v>
      </c>
      <c r="C1661" s="737" t="s">
        <v>569</v>
      </c>
      <c r="D1661" s="737" t="s">
        <v>3148</v>
      </c>
      <c r="E1661" s="737" t="s">
        <v>5247</v>
      </c>
      <c r="F1661" s="737" t="s">
        <v>5262</v>
      </c>
      <c r="G1661" s="737" t="s">
        <v>2497</v>
      </c>
      <c r="H1661" s="740">
        <v>5</v>
      </c>
      <c r="I1661" s="740">
        <v>37889.65</v>
      </c>
      <c r="J1661" s="737">
        <v>1.907505997195855</v>
      </c>
      <c r="K1661" s="737">
        <v>7577.93</v>
      </c>
      <c r="L1661" s="740">
        <v>3</v>
      </c>
      <c r="M1661" s="740">
        <v>19863.449999999997</v>
      </c>
      <c r="N1661" s="737">
        <v>1</v>
      </c>
      <c r="O1661" s="737">
        <v>6621.1499999999987</v>
      </c>
      <c r="P1661" s="740">
        <v>4.0999999999999996</v>
      </c>
      <c r="Q1661" s="740">
        <v>27146.71</v>
      </c>
      <c r="R1661" s="753">
        <v>1.3666664149480581</v>
      </c>
      <c r="S1661" s="741">
        <v>6621.1487804878052</v>
      </c>
    </row>
    <row r="1662" spans="1:19" ht="14.4" customHeight="1" x14ac:dyDescent="0.3">
      <c r="A1662" s="736" t="s">
        <v>5245</v>
      </c>
      <c r="B1662" s="737" t="s">
        <v>5527</v>
      </c>
      <c r="C1662" s="737" t="s">
        <v>569</v>
      </c>
      <c r="D1662" s="737" t="s">
        <v>3148</v>
      </c>
      <c r="E1662" s="737" t="s">
        <v>5460</v>
      </c>
      <c r="F1662" s="737" t="s">
        <v>5572</v>
      </c>
      <c r="G1662" s="737" t="s">
        <v>5573</v>
      </c>
      <c r="H1662" s="740">
        <v>3</v>
      </c>
      <c r="I1662" s="740">
        <v>2131.8000000000002</v>
      </c>
      <c r="J1662" s="737"/>
      <c r="K1662" s="737">
        <v>710.6</v>
      </c>
      <c r="L1662" s="740"/>
      <c r="M1662" s="740"/>
      <c r="N1662" s="737"/>
      <c r="O1662" s="737"/>
      <c r="P1662" s="740"/>
      <c r="Q1662" s="740"/>
      <c r="R1662" s="753"/>
      <c r="S1662" s="741"/>
    </row>
    <row r="1663" spans="1:19" ht="14.4" customHeight="1" x14ac:dyDescent="0.3">
      <c r="A1663" s="736" t="s">
        <v>5245</v>
      </c>
      <c r="B1663" s="737" t="s">
        <v>5527</v>
      </c>
      <c r="C1663" s="737" t="s">
        <v>569</v>
      </c>
      <c r="D1663" s="737" t="s">
        <v>3148</v>
      </c>
      <c r="E1663" s="737" t="s">
        <v>5460</v>
      </c>
      <c r="F1663" s="737" t="s">
        <v>5574</v>
      </c>
      <c r="G1663" s="737" t="s">
        <v>5575</v>
      </c>
      <c r="H1663" s="740">
        <v>3</v>
      </c>
      <c r="I1663" s="740">
        <v>6034.2000000000007</v>
      </c>
      <c r="J1663" s="737"/>
      <c r="K1663" s="737">
        <v>2011.4000000000003</v>
      </c>
      <c r="L1663" s="740"/>
      <c r="M1663" s="740"/>
      <c r="N1663" s="737"/>
      <c r="O1663" s="737"/>
      <c r="P1663" s="740"/>
      <c r="Q1663" s="740"/>
      <c r="R1663" s="753"/>
      <c r="S1663" s="741"/>
    </row>
    <row r="1664" spans="1:19" ht="14.4" customHeight="1" x14ac:dyDescent="0.3">
      <c r="A1664" s="736" t="s">
        <v>5245</v>
      </c>
      <c r="B1664" s="737" t="s">
        <v>5527</v>
      </c>
      <c r="C1664" s="737" t="s">
        <v>569</v>
      </c>
      <c r="D1664" s="737" t="s">
        <v>3148</v>
      </c>
      <c r="E1664" s="737" t="s">
        <v>5460</v>
      </c>
      <c r="F1664" s="737" t="s">
        <v>5576</v>
      </c>
      <c r="G1664" s="737" t="s">
        <v>5577</v>
      </c>
      <c r="H1664" s="740"/>
      <c r="I1664" s="740"/>
      <c r="J1664" s="737"/>
      <c r="K1664" s="737"/>
      <c r="L1664" s="740">
        <v>2</v>
      </c>
      <c r="M1664" s="740">
        <v>2043.54</v>
      </c>
      <c r="N1664" s="737">
        <v>1</v>
      </c>
      <c r="O1664" s="737">
        <v>1021.77</v>
      </c>
      <c r="P1664" s="740">
        <v>5</v>
      </c>
      <c r="Q1664" s="740">
        <v>5108.8500000000004</v>
      </c>
      <c r="R1664" s="753">
        <v>2.5000000000000004</v>
      </c>
      <c r="S1664" s="741">
        <v>1021.7700000000001</v>
      </c>
    </row>
    <row r="1665" spans="1:19" ht="14.4" customHeight="1" x14ac:dyDescent="0.3">
      <c r="A1665" s="736" t="s">
        <v>5245</v>
      </c>
      <c r="B1665" s="737" t="s">
        <v>5527</v>
      </c>
      <c r="C1665" s="737" t="s">
        <v>569</v>
      </c>
      <c r="D1665" s="737" t="s">
        <v>3148</v>
      </c>
      <c r="E1665" s="737" t="s">
        <v>5460</v>
      </c>
      <c r="F1665" s="737" t="s">
        <v>5578</v>
      </c>
      <c r="G1665" s="737" t="s">
        <v>5579</v>
      </c>
      <c r="H1665" s="740"/>
      <c r="I1665" s="740"/>
      <c r="J1665" s="737"/>
      <c r="K1665" s="737"/>
      <c r="L1665" s="740">
        <v>4</v>
      </c>
      <c r="M1665" s="740">
        <v>8050.28</v>
      </c>
      <c r="N1665" s="737">
        <v>1</v>
      </c>
      <c r="O1665" s="737">
        <v>2012.57</v>
      </c>
      <c r="P1665" s="740">
        <v>8</v>
      </c>
      <c r="Q1665" s="740">
        <v>16100.56</v>
      </c>
      <c r="R1665" s="753">
        <v>2</v>
      </c>
      <c r="S1665" s="741">
        <v>2012.57</v>
      </c>
    </row>
    <row r="1666" spans="1:19" ht="14.4" customHeight="1" x14ac:dyDescent="0.3">
      <c r="A1666" s="736" t="s">
        <v>5245</v>
      </c>
      <c r="B1666" s="737" t="s">
        <v>5527</v>
      </c>
      <c r="C1666" s="737" t="s">
        <v>569</v>
      </c>
      <c r="D1666" s="737" t="s">
        <v>3148</v>
      </c>
      <c r="E1666" s="737" t="s">
        <v>5469</v>
      </c>
      <c r="F1666" s="737" t="s">
        <v>5478</v>
      </c>
      <c r="G1666" s="737" t="s">
        <v>5479</v>
      </c>
      <c r="H1666" s="740">
        <v>123</v>
      </c>
      <c r="I1666" s="740">
        <v>4305</v>
      </c>
      <c r="J1666" s="737">
        <v>14.543918918918919</v>
      </c>
      <c r="K1666" s="737">
        <v>35</v>
      </c>
      <c r="L1666" s="740">
        <v>8</v>
      </c>
      <c r="M1666" s="740">
        <v>296</v>
      </c>
      <c r="N1666" s="737">
        <v>1</v>
      </c>
      <c r="O1666" s="737">
        <v>37</v>
      </c>
      <c r="P1666" s="740">
        <v>27</v>
      </c>
      <c r="Q1666" s="740">
        <v>999</v>
      </c>
      <c r="R1666" s="753">
        <v>3.375</v>
      </c>
      <c r="S1666" s="741">
        <v>37</v>
      </c>
    </row>
    <row r="1667" spans="1:19" ht="14.4" customHeight="1" x14ac:dyDescent="0.3">
      <c r="A1667" s="736" t="s">
        <v>5245</v>
      </c>
      <c r="B1667" s="737" t="s">
        <v>5527</v>
      </c>
      <c r="C1667" s="737" t="s">
        <v>569</v>
      </c>
      <c r="D1667" s="737" t="s">
        <v>3148</v>
      </c>
      <c r="E1667" s="737" t="s">
        <v>5469</v>
      </c>
      <c r="F1667" s="737" t="s">
        <v>5540</v>
      </c>
      <c r="G1667" s="737" t="s">
        <v>5541</v>
      </c>
      <c r="H1667" s="740">
        <v>130</v>
      </c>
      <c r="I1667" s="740">
        <v>21450</v>
      </c>
      <c r="J1667" s="737">
        <v>0.56895042571815069</v>
      </c>
      <c r="K1667" s="737">
        <v>165</v>
      </c>
      <c r="L1667" s="740">
        <v>213</v>
      </c>
      <c r="M1667" s="740">
        <v>37701</v>
      </c>
      <c r="N1667" s="737">
        <v>1</v>
      </c>
      <c r="O1667" s="737">
        <v>177</v>
      </c>
      <c r="P1667" s="740">
        <v>266</v>
      </c>
      <c r="Q1667" s="740">
        <v>47082</v>
      </c>
      <c r="R1667" s="753">
        <v>1.2488262910798122</v>
      </c>
      <c r="S1667" s="741">
        <v>177</v>
      </c>
    </row>
    <row r="1668" spans="1:19" ht="14.4" customHeight="1" x14ac:dyDescent="0.3">
      <c r="A1668" s="736" t="s">
        <v>5245</v>
      </c>
      <c r="B1668" s="737" t="s">
        <v>5527</v>
      </c>
      <c r="C1668" s="737" t="s">
        <v>569</v>
      </c>
      <c r="D1668" s="737" t="s">
        <v>3148</v>
      </c>
      <c r="E1668" s="737" t="s">
        <v>5469</v>
      </c>
      <c r="F1668" s="737" t="s">
        <v>5580</v>
      </c>
      <c r="G1668" s="737" t="s">
        <v>5581</v>
      </c>
      <c r="H1668" s="740">
        <v>29</v>
      </c>
      <c r="I1668" s="740">
        <v>34626</v>
      </c>
      <c r="J1668" s="737">
        <v>0.81997726626882639</v>
      </c>
      <c r="K1668" s="737">
        <v>1194</v>
      </c>
      <c r="L1668" s="740">
        <v>34</v>
      </c>
      <c r="M1668" s="740">
        <v>42228</v>
      </c>
      <c r="N1668" s="737">
        <v>1</v>
      </c>
      <c r="O1668" s="737">
        <v>1242</v>
      </c>
      <c r="P1668" s="740">
        <v>48</v>
      </c>
      <c r="Q1668" s="740">
        <v>59616</v>
      </c>
      <c r="R1668" s="753">
        <v>1.411764705882353</v>
      </c>
      <c r="S1668" s="741">
        <v>1242</v>
      </c>
    </row>
    <row r="1669" spans="1:19" ht="14.4" customHeight="1" x14ac:dyDescent="0.3">
      <c r="A1669" s="736" t="s">
        <v>5245</v>
      </c>
      <c r="B1669" s="737" t="s">
        <v>5527</v>
      </c>
      <c r="C1669" s="737" t="s">
        <v>569</v>
      </c>
      <c r="D1669" s="737" t="s">
        <v>3148</v>
      </c>
      <c r="E1669" s="737" t="s">
        <v>5469</v>
      </c>
      <c r="F1669" s="737" t="s">
        <v>5584</v>
      </c>
      <c r="G1669" s="737" t="s">
        <v>5585</v>
      </c>
      <c r="H1669" s="740">
        <v>6</v>
      </c>
      <c r="I1669" s="740">
        <v>4140</v>
      </c>
      <c r="J1669" s="737">
        <v>0.8214285714285714</v>
      </c>
      <c r="K1669" s="737">
        <v>690</v>
      </c>
      <c r="L1669" s="740">
        <v>7</v>
      </c>
      <c r="M1669" s="740">
        <v>5040</v>
      </c>
      <c r="N1669" s="737">
        <v>1</v>
      </c>
      <c r="O1669" s="737">
        <v>720</v>
      </c>
      <c r="P1669" s="740">
        <v>13</v>
      </c>
      <c r="Q1669" s="740">
        <v>9373</v>
      </c>
      <c r="R1669" s="753">
        <v>1.8597222222222223</v>
      </c>
      <c r="S1669" s="741">
        <v>721</v>
      </c>
    </row>
    <row r="1670" spans="1:19" ht="14.4" customHeight="1" x14ac:dyDescent="0.3">
      <c r="A1670" s="736" t="s">
        <v>5245</v>
      </c>
      <c r="B1670" s="737" t="s">
        <v>5527</v>
      </c>
      <c r="C1670" s="737" t="s">
        <v>569</v>
      </c>
      <c r="D1670" s="737" t="s">
        <v>3148</v>
      </c>
      <c r="E1670" s="737" t="s">
        <v>5469</v>
      </c>
      <c r="F1670" s="737" t="s">
        <v>5488</v>
      </c>
      <c r="G1670" s="737" t="s">
        <v>5489</v>
      </c>
      <c r="H1670" s="740"/>
      <c r="I1670" s="740"/>
      <c r="J1670" s="737"/>
      <c r="K1670" s="737"/>
      <c r="L1670" s="740">
        <v>138</v>
      </c>
      <c r="M1670" s="740">
        <v>4599.99</v>
      </c>
      <c r="N1670" s="737">
        <v>1</v>
      </c>
      <c r="O1670" s="737">
        <v>33.333260869565216</v>
      </c>
      <c r="P1670" s="740">
        <v>269</v>
      </c>
      <c r="Q1670" s="740">
        <v>8966.67</v>
      </c>
      <c r="R1670" s="753">
        <v>1.9492803245224448</v>
      </c>
      <c r="S1670" s="741">
        <v>33.333345724907062</v>
      </c>
    </row>
    <row r="1671" spans="1:19" ht="14.4" customHeight="1" x14ac:dyDescent="0.3">
      <c r="A1671" s="736" t="s">
        <v>5245</v>
      </c>
      <c r="B1671" s="737" t="s">
        <v>5527</v>
      </c>
      <c r="C1671" s="737" t="s">
        <v>569</v>
      </c>
      <c r="D1671" s="737" t="s">
        <v>3148</v>
      </c>
      <c r="E1671" s="737" t="s">
        <v>5469</v>
      </c>
      <c r="F1671" s="737" t="s">
        <v>5490</v>
      </c>
      <c r="G1671" s="737" t="s">
        <v>5491</v>
      </c>
      <c r="H1671" s="740">
        <v>3</v>
      </c>
      <c r="I1671" s="740">
        <v>108</v>
      </c>
      <c r="J1671" s="737">
        <v>0.58378378378378382</v>
      </c>
      <c r="K1671" s="737">
        <v>36</v>
      </c>
      <c r="L1671" s="740">
        <v>5</v>
      </c>
      <c r="M1671" s="740">
        <v>185</v>
      </c>
      <c r="N1671" s="737">
        <v>1</v>
      </c>
      <c r="O1671" s="737">
        <v>37</v>
      </c>
      <c r="P1671" s="740">
        <v>4</v>
      </c>
      <c r="Q1671" s="740">
        <v>148</v>
      </c>
      <c r="R1671" s="753">
        <v>0.8</v>
      </c>
      <c r="S1671" s="741">
        <v>37</v>
      </c>
    </row>
    <row r="1672" spans="1:19" ht="14.4" customHeight="1" x14ac:dyDescent="0.3">
      <c r="A1672" s="736" t="s">
        <v>5245</v>
      </c>
      <c r="B1672" s="737" t="s">
        <v>5527</v>
      </c>
      <c r="C1672" s="737" t="s">
        <v>569</v>
      </c>
      <c r="D1672" s="737" t="s">
        <v>3148</v>
      </c>
      <c r="E1672" s="737" t="s">
        <v>5469</v>
      </c>
      <c r="F1672" s="737" t="s">
        <v>5494</v>
      </c>
      <c r="G1672" s="737" t="s">
        <v>5495</v>
      </c>
      <c r="H1672" s="740">
        <v>8</v>
      </c>
      <c r="I1672" s="740">
        <v>248</v>
      </c>
      <c r="J1672" s="737">
        <v>0.64583333333333337</v>
      </c>
      <c r="K1672" s="737">
        <v>31</v>
      </c>
      <c r="L1672" s="740">
        <v>12</v>
      </c>
      <c r="M1672" s="740">
        <v>384</v>
      </c>
      <c r="N1672" s="737">
        <v>1</v>
      </c>
      <c r="O1672" s="737">
        <v>32</v>
      </c>
      <c r="P1672" s="740">
        <v>10</v>
      </c>
      <c r="Q1672" s="740">
        <v>320</v>
      </c>
      <c r="R1672" s="753">
        <v>0.83333333333333337</v>
      </c>
      <c r="S1672" s="741">
        <v>32</v>
      </c>
    </row>
    <row r="1673" spans="1:19" ht="14.4" customHeight="1" x14ac:dyDescent="0.3">
      <c r="A1673" s="736" t="s">
        <v>5245</v>
      </c>
      <c r="B1673" s="737" t="s">
        <v>5527</v>
      </c>
      <c r="C1673" s="737" t="s">
        <v>569</v>
      </c>
      <c r="D1673" s="737" t="s">
        <v>3148</v>
      </c>
      <c r="E1673" s="737" t="s">
        <v>5469</v>
      </c>
      <c r="F1673" s="737" t="s">
        <v>5556</v>
      </c>
      <c r="G1673" s="737" t="s">
        <v>5557</v>
      </c>
      <c r="H1673" s="740"/>
      <c r="I1673" s="740"/>
      <c r="J1673" s="737"/>
      <c r="K1673" s="737"/>
      <c r="L1673" s="740"/>
      <c r="M1673" s="740"/>
      <c r="N1673" s="737"/>
      <c r="O1673" s="737"/>
      <c r="P1673" s="740">
        <v>3</v>
      </c>
      <c r="Q1673" s="740">
        <v>1065</v>
      </c>
      <c r="R1673" s="753"/>
      <c r="S1673" s="741">
        <v>355</v>
      </c>
    </row>
    <row r="1674" spans="1:19" ht="14.4" customHeight="1" x14ac:dyDescent="0.3">
      <c r="A1674" s="736" t="s">
        <v>5245</v>
      </c>
      <c r="B1674" s="737" t="s">
        <v>5527</v>
      </c>
      <c r="C1674" s="737" t="s">
        <v>569</v>
      </c>
      <c r="D1674" s="737" t="s">
        <v>3148</v>
      </c>
      <c r="E1674" s="737" t="s">
        <v>5469</v>
      </c>
      <c r="F1674" s="737" t="s">
        <v>5586</v>
      </c>
      <c r="G1674" s="737" t="s">
        <v>5587</v>
      </c>
      <c r="H1674" s="740">
        <v>6</v>
      </c>
      <c r="I1674" s="740">
        <v>3018</v>
      </c>
      <c r="J1674" s="737">
        <v>0.50996958431902673</v>
      </c>
      <c r="K1674" s="737">
        <v>503</v>
      </c>
      <c r="L1674" s="740">
        <v>11</v>
      </c>
      <c r="M1674" s="740">
        <v>5918</v>
      </c>
      <c r="N1674" s="737">
        <v>1</v>
      </c>
      <c r="O1674" s="737">
        <v>538</v>
      </c>
      <c r="P1674" s="740">
        <v>2</v>
      </c>
      <c r="Q1674" s="740">
        <v>1078</v>
      </c>
      <c r="R1674" s="753">
        <v>0.18215613382899629</v>
      </c>
      <c r="S1674" s="741">
        <v>539</v>
      </c>
    </row>
    <row r="1675" spans="1:19" ht="14.4" customHeight="1" x14ac:dyDescent="0.3">
      <c r="A1675" s="736" t="s">
        <v>5245</v>
      </c>
      <c r="B1675" s="737" t="s">
        <v>5527</v>
      </c>
      <c r="C1675" s="737" t="s">
        <v>569</v>
      </c>
      <c r="D1675" s="737" t="s">
        <v>3148</v>
      </c>
      <c r="E1675" s="737" t="s">
        <v>5469</v>
      </c>
      <c r="F1675" s="737" t="s">
        <v>5588</v>
      </c>
      <c r="G1675" s="737" t="s">
        <v>5589</v>
      </c>
      <c r="H1675" s="740">
        <v>21</v>
      </c>
      <c r="I1675" s="740">
        <v>77868</v>
      </c>
      <c r="J1675" s="737">
        <v>0.65601226632069354</v>
      </c>
      <c r="K1675" s="737">
        <v>3708</v>
      </c>
      <c r="L1675" s="740">
        <v>31</v>
      </c>
      <c r="M1675" s="740">
        <v>118699</v>
      </c>
      <c r="N1675" s="737">
        <v>1</v>
      </c>
      <c r="O1675" s="737">
        <v>3829</v>
      </c>
      <c r="P1675" s="740">
        <v>38</v>
      </c>
      <c r="Q1675" s="740">
        <v>145540</v>
      </c>
      <c r="R1675" s="753">
        <v>1.2261265891035307</v>
      </c>
      <c r="S1675" s="741">
        <v>3830</v>
      </c>
    </row>
    <row r="1676" spans="1:19" ht="14.4" customHeight="1" x14ac:dyDescent="0.3">
      <c r="A1676" s="736" t="s">
        <v>5245</v>
      </c>
      <c r="B1676" s="737" t="s">
        <v>5527</v>
      </c>
      <c r="C1676" s="737" t="s">
        <v>569</v>
      </c>
      <c r="D1676" s="737" t="s">
        <v>3148</v>
      </c>
      <c r="E1676" s="737" t="s">
        <v>5469</v>
      </c>
      <c r="F1676" s="737" t="s">
        <v>5560</v>
      </c>
      <c r="G1676" s="737" t="s">
        <v>5561</v>
      </c>
      <c r="H1676" s="740">
        <v>44</v>
      </c>
      <c r="I1676" s="740">
        <v>83424</v>
      </c>
      <c r="J1676" s="737">
        <v>0.79469593049839959</v>
      </c>
      <c r="K1676" s="737">
        <v>1896</v>
      </c>
      <c r="L1676" s="740">
        <v>54</v>
      </c>
      <c r="M1676" s="740">
        <v>104976</v>
      </c>
      <c r="N1676" s="737">
        <v>1</v>
      </c>
      <c r="O1676" s="737">
        <v>1944</v>
      </c>
      <c r="P1676" s="740">
        <v>60</v>
      </c>
      <c r="Q1676" s="740">
        <v>116640</v>
      </c>
      <c r="R1676" s="753">
        <v>1.1111111111111112</v>
      </c>
      <c r="S1676" s="741">
        <v>1944</v>
      </c>
    </row>
    <row r="1677" spans="1:19" ht="14.4" customHeight="1" x14ac:dyDescent="0.3">
      <c r="A1677" s="736" t="s">
        <v>5245</v>
      </c>
      <c r="B1677" s="737" t="s">
        <v>5527</v>
      </c>
      <c r="C1677" s="737" t="s">
        <v>569</v>
      </c>
      <c r="D1677" s="737" t="s">
        <v>3152</v>
      </c>
      <c r="E1677" s="737" t="s">
        <v>5247</v>
      </c>
      <c r="F1677" s="737" t="s">
        <v>5259</v>
      </c>
      <c r="G1677" s="737" t="s">
        <v>5260</v>
      </c>
      <c r="H1677" s="740">
        <v>7</v>
      </c>
      <c r="I1677" s="740">
        <v>55856.78</v>
      </c>
      <c r="J1677" s="737">
        <v>1.7530460381574693</v>
      </c>
      <c r="K1677" s="737">
        <v>7979.54</v>
      </c>
      <c r="L1677" s="740">
        <v>5</v>
      </c>
      <c r="M1677" s="740">
        <v>31862.7</v>
      </c>
      <c r="N1677" s="737">
        <v>1</v>
      </c>
      <c r="O1677" s="737">
        <v>6372.54</v>
      </c>
      <c r="P1677" s="740">
        <v>9</v>
      </c>
      <c r="Q1677" s="740">
        <v>57352.86</v>
      </c>
      <c r="R1677" s="753">
        <v>1.8</v>
      </c>
      <c r="S1677" s="741">
        <v>6372.54</v>
      </c>
    </row>
    <row r="1678" spans="1:19" ht="14.4" customHeight="1" x14ac:dyDescent="0.3">
      <c r="A1678" s="736" t="s">
        <v>5245</v>
      </c>
      <c r="B1678" s="737" t="s">
        <v>5527</v>
      </c>
      <c r="C1678" s="737" t="s">
        <v>569</v>
      </c>
      <c r="D1678" s="737" t="s">
        <v>3152</v>
      </c>
      <c r="E1678" s="737" t="s">
        <v>5247</v>
      </c>
      <c r="F1678" s="737" t="s">
        <v>5262</v>
      </c>
      <c r="G1678" s="737" t="s">
        <v>2497</v>
      </c>
      <c r="H1678" s="740">
        <v>7</v>
      </c>
      <c r="I1678" s="740">
        <v>53045.51</v>
      </c>
      <c r="J1678" s="737">
        <v>0.57225179915875646</v>
      </c>
      <c r="K1678" s="737">
        <v>7577.93</v>
      </c>
      <c r="L1678" s="740">
        <v>14</v>
      </c>
      <c r="M1678" s="740">
        <v>92696.099999999991</v>
      </c>
      <c r="N1678" s="737">
        <v>1</v>
      </c>
      <c r="O1678" s="737">
        <v>6621.15</v>
      </c>
      <c r="P1678" s="740">
        <v>21.3</v>
      </c>
      <c r="Q1678" s="740">
        <v>141030.48000000001</v>
      </c>
      <c r="R1678" s="753">
        <v>1.5214284096094661</v>
      </c>
      <c r="S1678" s="741">
        <v>6621.1492957746477</v>
      </c>
    </row>
    <row r="1679" spans="1:19" ht="14.4" customHeight="1" x14ac:dyDescent="0.3">
      <c r="A1679" s="736" t="s">
        <v>5245</v>
      </c>
      <c r="B1679" s="737" t="s">
        <v>5527</v>
      </c>
      <c r="C1679" s="737" t="s">
        <v>569</v>
      </c>
      <c r="D1679" s="737" t="s">
        <v>3152</v>
      </c>
      <c r="E1679" s="737" t="s">
        <v>5247</v>
      </c>
      <c r="F1679" s="737" t="s">
        <v>5268</v>
      </c>
      <c r="G1679" s="737" t="s">
        <v>5269</v>
      </c>
      <c r="H1679" s="740">
        <v>7</v>
      </c>
      <c r="I1679" s="740">
        <v>52746.329999999994</v>
      </c>
      <c r="J1679" s="737"/>
      <c r="K1679" s="737">
        <v>7535.19</v>
      </c>
      <c r="L1679" s="740"/>
      <c r="M1679" s="740"/>
      <c r="N1679" s="737"/>
      <c r="O1679" s="737"/>
      <c r="P1679" s="740"/>
      <c r="Q1679" s="740"/>
      <c r="R1679" s="753"/>
      <c r="S1679" s="741"/>
    </row>
    <row r="1680" spans="1:19" ht="14.4" customHeight="1" x14ac:dyDescent="0.3">
      <c r="A1680" s="736" t="s">
        <v>5245</v>
      </c>
      <c r="B1680" s="737" t="s">
        <v>5527</v>
      </c>
      <c r="C1680" s="737" t="s">
        <v>569</v>
      </c>
      <c r="D1680" s="737" t="s">
        <v>3152</v>
      </c>
      <c r="E1680" s="737" t="s">
        <v>5247</v>
      </c>
      <c r="F1680" s="737" t="s">
        <v>5308</v>
      </c>
      <c r="G1680" s="737" t="s">
        <v>5309</v>
      </c>
      <c r="H1680" s="740">
        <v>0.2</v>
      </c>
      <c r="I1680" s="740">
        <v>23.46</v>
      </c>
      <c r="J1680" s="737"/>
      <c r="K1680" s="737">
        <v>117.3</v>
      </c>
      <c r="L1680" s="740"/>
      <c r="M1680" s="740"/>
      <c r="N1680" s="737"/>
      <c r="O1680" s="737"/>
      <c r="P1680" s="740">
        <v>0.2</v>
      </c>
      <c r="Q1680" s="740">
        <v>23.46</v>
      </c>
      <c r="R1680" s="753"/>
      <c r="S1680" s="741">
        <v>117.3</v>
      </c>
    </row>
    <row r="1681" spans="1:19" ht="14.4" customHeight="1" x14ac:dyDescent="0.3">
      <c r="A1681" s="736" t="s">
        <v>5245</v>
      </c>
      <c r="B1681" s="737" t="s">
        <v>5527</v>
      </c>
      <c r="C1681" s="737" t="s">
        <v>569</v>
      </c>
      <c r="D1681" s="737" t="s">
        <v>3152</v>
      </c>
      <c r="E1681" s="737" t="s">
        <v>5247</v>
      </c>
      <c r="F1681" s="737" t="s">
        <v>5322</v>
      </c>
      <c r="G1681" s="737" t="s">
        <v>5323</v>
      </c>
      <c r="H1681" s="740">
        <v>2</v>
      </c>
      <c r="I1681" s="740">
        <v>15070.38</v>
      </c>
      <c r="J1681" s="737">
        <v>0.40590926500223823</v>
      </c>
      <c r="K1681" s="737">
        <v>7535.19</v>
      </c>
      <c r="L1681" s="740">
        <v>6</v>
      </c>
      <c r="M1681" s="740">
        <v>37127.46</v>
      </c>
      <c r="N1681" s="737">
        <v>1</v>
      </c>
      <c r="O1681" s="737">
        <v>6187.91</v>
      </c>
      <c r="P1681" s="740"/>
      <c r="Q1681" s="740"/>
      <c r="R1681" s="753"/>
      <c r="S1681" s="741"/>
    </row>
    <row r="1682" spans="1:19" ht="14.4" customHeight="1" x14ac:dyDescent="0.3">
      <c r="A1682" s="736" t="s">
        <v>5245</v>
      </c>
      <c r="B1682" s="737" t="s">
        <v>5527</v>
      </c>
      <c r="C1682" s="737" t="s">
        <v>569</v>
      </c>
      <c r="D1682" s="737" t="s">
        <v>3152</v>
      </c>
      <c r="E1682" s="737" t="s">
        <v>5247</v>
      </c>
      <c r="F1682" s="737" t="s">
        <v>5568</v>
      </c>
      <c r="G1682" s="737" t="s">
        <v>5323</v>
      </c>
      <c r="H1682" s="740">
        <v>1</v>
      </c>
      <c r="I1682" s="740">
        <v>13690.49</v>
      </c>
      <c r="J1682" s="737"/>
      <c r="K1682" s="737">
        <v>13690.49</v>
      </c>
      <c r="L1682" s="740"/>
      <c r="M1682" s="740"/>
      <c r="N1682" s="737"/>
      <c r="O1682" s="737"/>
      <c r="P1682" s="740"/>
      <c r="Q1682" s="740"/>
      <c r="R1682" s="753"/>
      <c r="S1682" s="741"/>
    </row>
    <row r="1683" spans="1:19" ht="14.4" customHeight="1" x14ac:dyDescent="0.3">
      <c r="A1683" s="736" t="s">
        <v>5245</v>
      </c>
      <c r="B1683" s="737" t="s">
        <v>5527</v>
      </c>
      <c r="C1683" s="737" t="s">
        <v>569</v>
      </c>
      <c r="D1683" s="737" t="s">
        <v>3152</v>
      </c>
      <c r="E1683" s="737" t="s">
        <v>5247</v>
      </c>
      <c r="F1683" s="737" t="s">
        <v>5569</v>
      </c>
      <c r="G1683" s="737" t="s">
        <v>5570</v>
      </c>
      <c r="H1683" s="740"/>
      <c r="I1683" s="740"/>
      <c r="J1683" s="737"/>
      <c r="K1683" s="737"/>
      <c r="L1683" s="740">
        <v>2</v>
      </c>
      <c r="M1683" s="740">
        <v>4563.5</v>
      </c>
      <c r="N1683" s="737">
        <v>1</v>
      </c>
      <c r="O1683" s="737">
        <v>2281.75</v>
      </c>
      <c r="P1683" s="740"/>
      <c r="Q1683" s="740"/>
      <c r="R1683" s="753"/>
      <c r="S1683" s="741"/>
    </row>
    <row r="1684" spans="1:19" ht="14.4" customHeight="1" x14ac:dyDescent="0.3">
      <c r="A1684" s="736" t="s">
        <v>5245</v>
      </c>
      <c r="B1684" s="737" t="s">
        <v>5527</v>
      </c>
      <c r="C1684" s="737" t="s">
        <v>569</v>
      </c>
      <c r="D1684" s="737" t="s">
        <v>3152</v>
      </c>
      <c r="E1684" s="737" t="s">
        <v>5247</v>
      </c>
      <c r="F1684" s="737" t="s">
        <v>5571</v>
      </c>
      <c r="G1684" s="737" t="s">
        <v>5260</v>
      </c>
      <c r="H1684" s="740"/>
      <c r="I1684" s="740"/>
      <c r="J1684" s="737"/>
      <c r="K1684" s="737"/>
      <c r="L1684" s="740"/>
      <c r="M1684" s="740"/>
      <c r="N1684" s="737"/>
      <c r="O1684" s="737"/>
      <c r="P1684" s="740">
        <v>4</v>
      </c>
      <c r="Q1684" s="740">
        <v>25490.16</v>
      </c>
      <c r="R1684" s="753"/>
      <c r="S1684" s="741">
        <v>6372.54</v>
      </c>
    </row>
    <row r="1685" spans="1:19" ht="14.4" customHeight="1" x14ac:dyDescent="0.3">
      <c r="A1685" s="736" t="s">
        <v>5245</v>
      </c>
      <c r="B1685" s="737" t="s">
        <v>5527</v>
      </c>
      <c r="C1685" s="737" t="s">
        <v>569</v>
      </c>
      <c r="D1685" s="737" t="s">
        <v>3152</v>
      </c>
      <c r="E1685" s="737" t="s">
        <v>5460</v>
      </c>
      <c r="F1685" s="737" t="s">
        <v>5572</v>
      </c>
      <c r="G1685" s="737" t="s">
        <v>5573</v>
      </c>
      <c r="H1685" s="740">
        <v>2</v>
      </c>
      <c r="I1685" s="740">
        <v>1421.2</v>
      </c>
      <c r="J1685" s="737"/>
      <c r="K1685" s="737">
        <v>710.6</v>
      </c>
      <c r="L1685" s="740"/>
      <c r="M1685" s="740"/>
      <c r="N1685" s="737"/>
      <c r="O1685" s="737"/>
      <c r="P1685" s="740"/>
      <c r="Q1685" s="740"/>
      <c r="R1685" s="753"/>
      <c r="S1685" s="741"/>
    </row>
    <row r="1686" spans="1:19" ht="14.4" customHeight="1" x14ac:dyDescent="0.3">
      <c r="A1686" s="736" t="s">
        <v>5245</v>
      </c>
      <c r="B1686" s="737" t="s">
        <v>5527</v>
      </c>
      <c r="C1686" s="737" t="s">
        <v>569</v>
      </c>
      <c r="D1686" s="737" t="s">
        <v>3152</v>
      </c>
      <c r="E1686" s="737" t="s">
        <v>5460</v>
      </c>
      <c r="F1686" s="737" t="s">
        <v>5574</v>
      </c>
      <c r="G1686" s="737" t="s">
        <v>5575</v>
      </c>
      <c r="H1686" s="740">
        <v>2</v>
      </c>
      <c r="I1686" s="740">
        <v>4022.8</v>
      </c>
      <c r="J1686" s="737"/>
      <c r="K1686" s="737">
        <v>2011.4</v>
      </c>
      <c r="L1686" s="740"/>
      <c r="M1686" s="740"/>
      <c r="N1686" s="737"/>
      <c r="O1686" s="737"/>
      <c r="P1686" s="740"/>
      <c r="Q1686" s="740"/>
      <c r="R1686" s="753"/>
      <c r="S1686" s="741"/>
    </row>
    <row r="1687" spans="1:19" ht="14.4" customHeight="1" x14ac:dyDescent="0.3">
      <c r="A1687" s="736" t="s">
        <v>5245</v>
      </c>
      <c r="B1687" s="737" t="s">
        <v>5527</v>
      </c>
      <c r="C1687" s="737" t="s">
        <v>569</v>
      </c>
      <c r="D1687" s="737" t="s">
        <v>3152</v>
      </c>
      <c r="E1687" s="737" t="s">
        <v>5460</v>
      </c>
      <c r="F1687" s="737" t="s">
        <v>5576</v>
      </c>
      <c r="G1687" s="737" t="s">
        <v>5577</v>
      </c>
      <c r="H1687" s="740"/>
      <c r="I1687" s="740"/>
      <c r="J1687" s="737"/>
      <c r="K1687" s="737"/>
      <c r="L1687" s="740">
        <v>1</v>
      </c>
      <c r="M1687" s="740">
        <v>1021.77</v>
      </c>
      <c r="N1687" s="737">
        <v>1</v>
      </c>
      <c r="O1687" s="737">
        <v>1021.77</v>
      </c>
      <c r="P1687" s="740">
        <v>1</v>
      </c>
      <c r="Q1687" s="740">
        <v>1021.77</v>
      </c>
      <c r="R1687" s="753">
        <v>1</v>
      </c>
      <c r="S1687" s="741">
        <v>1021.77</v>
      </c>
    </row>
    <row r="1688" spans="1:19" ht="14.4" customHeight="1" x14ac:dyDescent="0.3">
      <c r="A1688" s="736" t="s">
        <v>5245</v>
      </c>
      <c r="B1688" s="737" t="s">
        <v>5527</v>
      </c>
      <c r="C1688" s="737" t="s">
        <v>569</v>
      </c>
      <c r="D1688" s="737" t="s">
        <v>3152</v>
      </c>
      <c r="E1688" s="737" t="s">
        <v>5460</v>
      </c>
      <c r="F1688" s="737" t="s">
        <v>5578</v>
      </c>
      <c r="G1688" s="737" t="s">
        <v>5579</v>
      </c>
      <c r="H1688" s="740"/>
      <c r="I1688" s="740"/>
      <c r="J1688" s="737"/>
      <c r="K1688" s="737"/>
      <c r="L1688" s="740">
        <v>4</v>
      </c>
      <c r="M1688" s="740">
        <v>8050.28</v>
      </c>
      <c r="N1688" s="737">
        <v>1</v>
      </c>
      <c r="O1688" s="737">
        <v>2012.57</v>
      </c>
      <c r="P1688" s="740">
        <v>4</v>
      </c>
      <c r="Q1688" s="740">
        <v>8050.28</v>
      </c>
      <c r="R1688" s="753">
        <v>1</v>
      </c>
      <c r="S1688" s="741">
        <v>2012.57</v>
      </c>
    </row>
    <row r="1689" spans="1:19" ht="14.4" customHeight="1" x14ac:dyDescent="0.3">
      <c r="A1689" s="736" t="s">
        <v>5245</v>
      </c>
      <c r="B1689" s="737" t="s">
        <v>5527</v>
      </c>
      <c r="C1689" s="737" t="s">
        <v>569</v>
      </c>
      <c r="D1689" s="737" t="s">
        <v>3152</v>
      </c>
      <c r="E1689" s="737" t="s">
        <v>5469</v>
      </c>
      <c r="F1689" s="737" t="s">
        <v>5478</v>
      </c>
      <c r="G1689" s="737" t="s">
        <v>5479</v>
      </c>
      <c r="H1689" s="740">
        <v>80</v>
      </c>
      <c r="I1689" s="740">
        <v>2800</v>
      </c>
      <c r="J1689" s="737">
        <v>0.65804935370152762</v>
      </c>
      <c r="K1689" s="737">
        <v>35</v>
      </c>
      <c r="L1689" s="740">
        <v>115</v>
      </c>
      <c r="M1689" s="740">
        <v>4255</v>
      </c>
      <c r="N1689" s="737">
        <v>1</v>
      </c>
      <c r="O1689" s="737">
        <v>37</v>
      </c>
      <c r="P1689" s="740">
        <v>93</v>
      </c>
      <c r="Q1689" s="740">
        <v>3441</v>
      </c>
      <c r="R1689" s="753">
        <v>0.80869565217391304</v>
      </c>
      <c r="S1689" s="741">
        <v>37</v>
      </c>
    </row>
    <row r="1690" spans="1:19" ht="14.4" customHeight="1" x14ac:dyDescent="0.3">
      <c r="A1690" s="736" t="s">
        <v>5245</v>
      </c>
      <c r="B1690" s="737" t="s">
        <v>5527</v>
      </c>
      <c r="C1690" s="737" t="s">
        <v>569</v>
      </c>
      <c r="D1690" s="737" t="s">
        <v>3152</v>
      </c>
      <c r="E1690" s="737" t="s">
        <v>5469</v>
      </c>
      <c r="F1690" s="737" t="s">
        <v>5540</v>
      </c>
      <c r="G1690" s="737" t="s">
        <v>5541</v>
      </c>
      <c r="H1690" s="740">
        <v>61</v>
      </c>
      <c r="I1690" s="740">
        <v>10065</v>
      </c>
      <c r="J1690" s="737">
        <v>0.63892591887259564</v>
      </c>
      <c r="K1690" s="737">
        <v>165</v>
      </c>
      <c r="L1690" s="740">
        <v>89</v>
      </c>
      <c r="M1690" s="740">
        <v>15753</v>
      </c>
      <c r="N1690" s="737">
        <v>1</v>
      </c>
      <c r="O1690" s="737">
        <v>177</v>
      </c>
      <c r="P1690" s="740">
        <v>97</v>
      </c>
      <c r="Q1690" s="740">
        <v>17169</v>
      </c>
      <c r="R1690" s="753">
        <v>1.0898876404494382</v>
      </c>
      <c r="S1690" s="741">
        <v>177</v>
      </c>
    </row>
    <row r="1691" spans="1:19" ht="14.4" customHeight="1" x14ac:dyDescent="0.3">
      <c r="A1691" s="736" t="s">
        <v>5245</v>
      </c>
      <c r="B1691" s="737" t="s">
        <v>5527</v>
      </c>
      <c r="C1691" s="737" t="s">
        <v>569</v>
      </c>
      <c r="D1691" s="737" t="s">
        <v>3152</v>
      </c>
      <c r="E1691" s="737" t="s">
        <v>5469</v>
      </c>
      <c r="F1691" s="737" t="s">
        <v>5580</v>
      </c>
      <c r="G1691" s="737" t="s">
        <v>5581</v>
      </c>
      <c r="H1691" s="740">
        <v>36</v>
      </c>
      <c r="I1691" s="740">
        <v>42984</v>
      </c>
      <c r="J1691" s="737">
        <v>1.153623188405797</v>
      </c>
      <c r="K1691" s="737">
        <v>1194</v>
      </c>
      <c r="L1691" s="740">
        <v>30</v>
      </c>
      <c r="M1691" s="740">
        <v>37260</v>
      </c>
      <c r="N1691" s="737">
        <v>1</v>
      </c>
      <c r="O1691" s="737">
        <v>1242</v>
      </c>
      <c r="P1691" s="740">
        <v>52</v>
      </c>
      <c r="Q1691" s="740">
        <v>64584</v>
      </c>
      <c r="R1691" s="753">
        <v>1.7333333333333334</v>
      </c>
      <c r="S1691" s="741">
        <v>1242</v>
      </c>
    </row>
    <row r="1692" spans="1:19" ht="14.4" customHeight="1" x14ac:dyDescent="0.3">
      <c r="A1692" s="736" t="s">
        <v>5245</v>
      </c>
      <c r="B1692" s="737" t="s">
        <v>5527</v>
      </c>
      <c r="C1692" s="737" t="s">
        <v>569</v>
      </c>
      <c r="D1692" s="737" t="s">
        <v>3152</v>
      </c>
      <c r="E1692" s="737" t="s">
        <v>5469</v>
      </c>
      <c r="F1692" s="737" t="s">
        <v>5584</v>
      </c>
      <c r="G1692" s="737" t="s">
        <v>5585</v>
      </c>
      <c r="H1692" s="740">
        <v>4</v>
      </c>
      <c r="I1692" s="740">
        <v>2760</v>
      </c>
      <c r="J1692" s="737">
        <v>0.47916666666666669</v>
      </c>
      <c r="K1692" s="737">
        <v>690</v>
      </c>
      <c r="L1692" s="740">
        <v>8</v>
      </c>
      <c r="M1692" s="740">
        <v>5760</v>
      </c>
      <c r="N1692" s="737">
        <v>1</v>
      </c>
      <c r="O1692" s="737">
        <v>720</v>
      </c>
      <c r="P1692" s="740">
        <v>6</v>
      </c>
      <c r="Q1692" s="740">
        <v>4326</v>
      </c>
      <c r="R1692" s="753">
        <v>0.75104166666666672</v>
      </c>
      <c r="S1692" s="741">
        <v>721</v>
      </c>
    </row>
    <row r="1693" spans="1:19" ht="14.4" customHeight="1" x14ac:dyDescent="0.3">
      <c r="A1693" s="736" t="s">
        <v>5245</v>
      </c>
      <c r="B1693" s="737" t="s">
        <v>5527</v>
      </c>
      <c r="C1693" s="737" t="s">
        <v>569</v>
      </c>
      <c r="D1693" s="737" t="s">
        <v>3152</v>
      </c>
      <c r="E1693" s="737" t="s">
        <v>5469</v>
      </c>
      <c r="F1693" s="737" t="s">
        <v>5488</v>
      </c>
      <c r="G1693" s="737" t="s">
        <v>5489</v>
      </c>
      <c r="H1693" s="740"/>
      <c r="I1693" s="740"/>
      <c r="J1693" s="737"/>
      <c r="K1693" s="737"/>
      <c r="L1693" s="740">
        <v>98</v>
      </c>
      <c r="M1693" s="740">
        <v>3266.67</v>
      </c>
      <c r="N1693" s="737">
        <v>1</v>
      </c>
      <c r="O1693" s="737">
        <v>33.333367346938779</v>
      </c>
      <c r="P1693" s="740">
        <v>178</v>
      </c>
      <c r="Q1693" s="740">
        <v>5933.34</v>
      </c>
      <c r="R1693" s="753">
        <v>1.8163267180339613</v>
      </c>
      <c r="S1693" s="741">
        <v>33.333370786516852</v>
      </c>
    </row>
    <row r="1694" spans="1:19" ht="14.4" customHeight="1" x14ac:dyDescent="0.3">
      <c r="A1694" s="736" t="s">
        <v>5245</v>
      </c>
      <c r="B1694" s="737" t="s">
        <v>5527</v>
      </c>
      <c r="C1694" s="737" t="s">
        <v>569</v>
      </c>
      <c r="D1694" s="737" t="s">
        <v>3152</v>
      </c>
      <c r="E1694" s="737" t="s">
        <v>5469</v>
      </c>
      <c r="F1694" s="737" t="s">
        <v>5494</v>
      </c>
      <c r="G1694" s="737" t="s">
        <v>5495</v>
      </c>
      <c r="H1694" s="740">
        <v>25</v>
      </c>
      <c r="I1694" s="740">
        <v>775</v>
      </c>
      <c r="J1694" s="737">
        <v>0.83512931034482762</v>
      </c>
      <c r="K1694" s="737">
        <v>31</v>
      </c>
      <c r="L1694" s="740">
        <v>29</v>
      </c>
      <c r="M1694" s="740">
        <v>928</v>
      </c>
      <c r="N1694" s="737">
        <v>1</v>
      </c>
      <c r="O1694" s="737">
        <v>32</v>
      </c>
      <c r="P1694" s="740">
        <v>38</v>
      </c>
      <c r="Q1694" s="740">
        <v>1216</v>
      </c>
      <c r="R1694" s="753">
        <v>1.3103448275862069</v>
      </c>
      <c r="S1694" s="741">
        <v>32</v>
      </c>
    </row>
    <row r="1695" spans="1:19" ht="14.4" customHeight="1" x14ac:dyDescent="0.3">
      <c r="A1695" s="736" t="s">
        <v>5245</v>
      </c>
      <c r="B1695" s="737" t="s">
        <v>5527</v>
      </c>
      <c r="C1695" s="737" t="s">
        <v>569</v>
      </c>
      <c r="D1695" s="737" t="s">
        <v>3152</v>
      </c>
      <c r="E1695" s="737" t="s">
        <v>5469</v>
      </c>
      <c r="F1695" s="737" t="s">
        <v>5556</v>
      </c>
      <c r="G1695" s="737" t="s">
        <v>5557</v>
      </c>
      <c r="H1695" s="740">
        <v>45</v>
      </c>
      <c r="I1695" s="740">
        <v>14895</v>
      </c>
      <c r="J1695" s="737">
        <v>0.76502311248073962</v>
      </c>
      <c r="K1695" s="737">
        <v>331</v>
      </c>
      <c r="L1695" s="740">
        <v>55</v>
      </c>
      <c r="M1695" s="740">
        <v>19470</v>
      </c>
      <c r="N1695" s="737">
        <v>1</v>
      </c>
      <c r="O1695" s="737">
        <v>354</v>
      </c>
      <c r="P1695" s="740">
        <v>80</v>
      </c>
      <c r="Q1695" s="740">
        <v>28400</v>
      </c>
      <c r="R1695" s="753">
        <v>1.4586543400102723</v>
      </c>
      <c r="S1695" s="741">
        <v>355</v>
      </c>
    </row>
    <row r="1696" spans="1:19" ht="14.4" customHeight="1" x14ac:dyDescent="0.3">
      <c r="A1696" s="736" t="s">
        <v>5245</v>
      </c>
      <c r="B1696" s="737" t="s">
        <v>5527</v>
      </c>
      <c r="C1696" s="737" t="s">
        <v>569</v>
      </c>
      <c r="D1696" s="737" t="s">
        <v>3152</v>
      </c>
      <c r="E1696" s="737" t="s">
        <v>5469</v>
      </c>
      <c r="F1696" s="737" t="s">
        <v>5558</v>
      </c>
      <c r="G1696" s="737" t="s">
        <v>5559</v>
      </c>
      <c r="H1696" s="740"/>
      <c r="I1696" s="740"/>
      <c r="J1696" s="737"/>
      <c r="K1696" s="737"/>
      <c r="L1696" s="740"/>
      <c r="M1696" s="740"/>
      <c r="N1696" s="737"/>
      <c r="O1696" s="737"/>
      <c r="P1696" s="740">
        <v>1</v>
      </c>
      <c r="Q1696" s="740">
        <v>701</v>
      </c>
      <c r="R1696" s="753"/>
      <c r="S1696" s="741">
        <v>701</v>
      </c>
    </row>
    <row r="1697" spans="1:19" ht="14.4" customHeight="1" x14ac:dyDescent="0.3">
      <c r="A1697" s="736" t="s">
        <v>5245</v>
      </c>
      <c r="B1697" s="737" t="s">
        <v>5527</v>
      </c>
      <c r="C1697" s="737" t="s">
        <v>569</v>
      </c>
      <c r="D1697" s="737" t="s">
        <v>3152</v>
      </c>
      <c r="E1697" s="737" t="s">
        <v>5469</v>
      </c>
      <c r="F1697" s="737" t="s">
        <v>5586</v>
      </c>
      <c r="G1697" s="737" t="s">
        <v>5587</v>
      </c>
      <c r="H1697" s="740">
        <v>17</v>
      </c>
      <c r="I1697" s="740">
        <v>8551</v>
      </c>
      <c r="J1697" s="737">
        <v>2.6490086741016108</v>
      </c>
      <c r="K1697" s="737">
        <v>503</v>
      </c>
      <c r="L1697" s="740">
        <v>6</v>
      </c>
      <c r="M1697" s="740">
        <v>3228</v>
      </c>
      <c r="N1697" s="737">
        <v>1</v>
      </c>
      <c r="O1697" s="737">
        <v>538</v>
      </c>
      <c r="P1697" s="740">
        <v>9</v>
      </c>
      <c r="Q1697" s="740">
        <v>4851</v>
      </c>
      <c r="R1697" s="753">
        <v>1.5027881040892193</v>
      </c>
      <c r="S1697" s="741">
        <v>539</v>
      </c>
    </row>
    <row r="1698" spans="1:19" ht="14.4" customHeight="1" x14ac:dyDescent="0.3">
      <c r="A1698" s="736" t="s">
        <v>5245</v>
      </c>
      <c r="B1698" s="737" t="s">
        <v>5527</v>
      </c>
      <c r="C1698" s="737" t="s">
        <v>569</v>
      </c>
      <c r="D1698" s="737" t="s">
        <v>3152</v>
      </c>
      <c r="E1698" s="737" t="s">
        <v>5469</v>
      </c>
      <c r="F1698" s="737" t="s">
        <v>5503</v>
      </c>
      <c r="G1698" s="737" t="s">
        <v>5504</v>
      </c>
      <c r="H1698" s="740">
        <v>2</v>
      </c>
      <c r="I1698" s="740">
        <v>114</v>
      </c>
      <c r="J1698" s="737"/>
      <c r="K1698" s="737">
        <v>57</v>
      </c>
      <c r="L1698" s="740"/>
      <c r="M1698" s="740"/>
      <c r="N1698" s="737"/>
      <c r="O1698" s="737"/>
      <c r="P1698" s="740">
        <v>3</v>
      </c>
      <c r="Q1698" s="740">
        <v>177</v>
      </c>
      <c r="R1698" s="753"/>
      <c r="S1698" s="741">
        <v>59</v>
      </c>
    </row>
    <row r="1699" spans="1:19" ht="14.4" customHeight="1" x14ac:dyDescent="0.3">
      <c r="A1699" s="736" t="s">
        <v>5245</v>
      </c>
      <c r="B1699" s="737" t="s">
        <v>5527</v>
      </c>
      <c r="C1699" s="737" t="s">
        <v>569</v>
      </c>
      <c r="D1699" s="737" t="s">
        <v>3152</v>
      </c>
      <c r="E1699" s="737" t="s">
        <v>5469</v>
      </c>
      <c r="F1699" s="737" t="s">
        <v>5588</v>
      </c>
      <c r="G1699" s="737" t="s">
        <v>5589</v>
      </c>
      <c r="H1699" s="740">
        <v>22</v>
      </c>
      <c r="I1699" s="740">
        <v>81576</v>
      </c>
      <c r="J1699" s="737">
        <v>0.68725094566929801</v>
      </c>
      <c r="K1699" s="737">
        <v>3708</v>
      </c>
      <c r="L1699" s="740">
        <v>31</v>
      </c>
      <c r="M1699" s="740">
        <v>118699</v>
      </c>
      <c r="N1699" s="737">
        <v>1</v>
      </c>
      <c r="O1699" s="737">
        <v>3829</v>
      </c>
      <c r="P1699" s="740">
        <v>23</v>
      </c>
      <c r="Q1699" s="740">
        <v>88090</v>
      </c>
      <c r="R1699" s="753">
        <v>0.74212925129950547</v>
      </c>
      <c r="S1699" s="741">
        <v>3830</v>
      </c>
    </row>
    <row r="1700" spans="1:19" ht="14.4" customHeight="1" x14ac:dyDescent="0.3">
      <c r="A1700" s="736" t="s">
        <v>5245</v>
      </c>
      <c r="B1700" s="737" t="s">
        <v>5527</v>
      </c>
      <c r="C1700" s="737" t="s">
        <v>569</v>
      </c>
      <c r="D1700" s="737" t="s">
        <v>3152</v>
      </c>
      <c r="E1700" s="737" t="s">
        <v>5469</v>
      </c>
      <c r="F1700" s="737" t="s">
        <v>5560</v>
      </c>
      <c r="G1700" s="737" t="s">
        <v>5561</v>
      </c>
      <c r="H1700" s="740">
        <v>48</v>
      </c>
      <c r="I1700" s="740">
        <v>91008</v>
      </c>
      <c r="J1700" s="737">
        <v>0.7934714375392341</v>
      </c>
      <c r="K1700" s="737">
        <v>1896</v>
      </c>
      <c r="L1700" s="740">
        <v>59</v>
      </c>
      <c r="M1700" s="740">
        <v>114696</v>
      </c>
      <c r="N1700" s="737">
        <v>1</v>
      </c>
      <c r="O1700" s="737">
        <v>1944</v>
      </c>
      <c r="P1700" s="740">
        <v>73</v>
      </c>
      <c r="Q1700" s="740">
        <v>141912</v>
      </c>
      <c r="R1700" s="753">
        <v>1.2372881355932204</v>
      </c>
      <c r="S1700" s="741">
        <v>1944</v>
      </c>
    </row>
    <row r="1701" spans="1:19" ht="14.4" customHeight="1" x14ac:dyDescent="0.3">
      <c r="A1701" s="736" t="s">
        <v>5245</v>
      </c>
      <c r="B1701" s="737" t="s">
        <v>5527</v>
      </c>
      <c r="C1701" s="737" t="s">
        <v>569</v>
      </c>
      <c r="D1701" s="737" t="s">
        <v>3153</v>
      </c>
      <c r="E1701" s="737" t="s">
        <v>5469</v>
      </c>
      <c r="F1701" s="737" t="s">
        <v>5478</v>
      </c>
      <c r="G1701" s="737" t="s">
        <v>5479</v>
      </c>
      <c r="H1701" s="740">
        <v>1</v>
      </c>
      <c r="I1701" s="740">
        <v>35</v>
      </c>
      <c r="J1701" s="737"/>
      <c r="K1701" s="737">
        <v>35</v>
      </c>
      <c r="L1701" s="740"/>
      <c r="M1701" s="740"/>
      <c r="N1701" s="737"/>
      <c r="O1701" s="737"/>
      <c r="P1701" s="740"/>
      <c r="Q1701" s="740"/>
      <c r="R1701" s="753"/>
      <c r="S1701" s="741"/>
    </row>
    <row r="1702" spans="1:19" ht="14.4" customHeight="1" x14ac:dyDescent="0.3">
      <c r="A1702" s="736" t="s">
        <v>5245</v>
      </c>
      <c r="B1702" s="737" t="s">
        <v>5527</v>
      </c>
      <c r="C1702" s="737" t="s">
        <v>569</v>
      </c>
      <c r="D1702" s="737" t="s">
        <v>3153</v>
      </c>
      <c r="E1702" s="737" t="s">
        <v>5469</v>
      </c>
      <c r="F1702" s="737" t="s">
        <v>5503</v>
      </c>
      <c r="G1702" s="737" t="s">
        <v>5504</v>
      </c>
      <c r="H1702" s="740">
        <v>1</v>
      </c>
      <c r="I1702" s="740">
        <v>57</v>
      </c>
      <c r="J1702" s="737"/>
      <c r="K1702" s="737">
        <v>57</v>
      </c>
      <c r="L1702" s="740"/>
      <c r="M1702" s="740"/>
      <c r="N1702" s="737"/>
      <c r="O1702" s="737"/>
      <c r="P1702" s="740"/>
      <c r="Q1702" s="740"/>
      <c r="R1702" s="753"/>
      <c r="S1702" s="741"/>
    </row>
    <row r="1703" spans="1:19" ht="14.4" customHeight="1" x14ac:dyDescent="0.3">
      <c r="A1703" s="736" t="s">
        <v>5245</v>
      </c>
      <c r="B1703" s="737" t="s">
        <v>5527</v>
      </c>
      <c r="C1703" s="737" t="s">
        <v>569</v>
      </c>
      <c r="D1703" s="737" t="s">
        <v>3155</v>
      </c>
      <c r="E1703" s="737" t="s">
        <v>5469</v>
      </c>
      <c r="F1703" s="737" t="s">
        <v>5540</v>
      </c>
      <c r="G1703" s="737" t="s">
        <v>5541</v>
      </c>
      <c r="H1703" s="740"/>
      <c r="I1703" s="740"/>
      <c r="J1703" s="737"/>
      <c r="K1703" s="737"/>
      <c r="L1703" s="740"/>
      <c r="M1703" s="740"/>
      <c r="N1703" s="737"/>
      <c r="O1703" s="737"/>
      <c r="P1703" s="740">
        <v>4</v>
      </c>
      <c r="Q1703" s="740">
        <v>708</v>
      </c>
      <c r="R1703" s="753"/>
      <c r="S1703" s="741">
        <v>177</v>
      </c>
    </row>
    <row r="1704" spans="1:19" ht="14.4" customHeight="1" x14ac:dyDescent="0.3">
      <c r="A1704" s="736" t="s">
        <v>5245</v>
      </c>
      <c r="B1704" s="737" t="s">
        <v>5527</v>
      </c>
      <c r="C1704" s="737" t="s">
        <v>569</v>
      </c>
      <c r="D1704" s="737" t="s">
        <v>3155</v>
      </c>
      <c r="E1704" s="737" t="s">
        <v>5469</v>
      </c>
      <c r="F1704" s="737" t="s">
        <v>5542</v>
      </c>
      <c r="G1704" s="737" t="s">
        <v>5543</v>
      </c>
      <c r="H1704" s="740"/>
      <c r="I1704" s="740"/>
      <c r="J1704" s="737"/>
      <c r="K1704" s="737"/>
      <c r="L1704" s="740"/>
      <c r="M1704" s="740"/>
      <c r="N1704" s="737"/>
      <c r="O1704" s="737"/>
      <c r="P1704" s="740">
        <v>2</v>
      </c>
      <c r="Q1704" s="740">
        <v>1430</v>
      </c>
      <c r="R1704" s="753"/>
      <c r="S1704" s="741">
        <v>715</v>
      </c>
    </row>
    <row r="1705" spans="1:19" ht="14.4" customHeight="1" x14ac:dyDescent="0.3">
      <c r="A1705" s="736" t="s">
        <v>5245</v>
      </c>
      <c r="B1705" s="737" t="s">
        <v>5527</v>
      </c>
      <c r="C1705" s="737" t="s">
        <v>569</v>
      </c>
      <c r="D1705" s="737" t="s">
        <v>3155</v>
      </c>
      <c r="E1705" s="737" t="s">
        <v>5469</v>
      </c>
      <c r="F1705" s="737" t="s">
        <v>5488</v>
      </c>
      <c r="G1705" s="737" t="s">
        <v>5489</v>
      </c>
      <c r="H1705" s="740"/>
      <c r="I1705" s="740"/>
      <c r="J1705" s="737"/>
      <c r="K1705" s="737"/>
      <c r="L1705" s="740"/>
      <c r="M1705" s="740"/>
      <c r="N1705" s="737"/>
      <c r="O1705" s="737"/>
      <c r="P1705" s="740">
        <v>4</v>
      </c>
      <c r="Q1705" s="740">
        <v>133.32999999999998</v>
      </c>
      <c r="R1705" s="753"/>
      <c r="S1705" s="741">
        <v>33.332499999999996</v>
      </c>
    </row>
    <row r="1706" spans="1:19" ht="14.4" customHeight="1" x14ac:dyDescent="0.3">
      <c r="A1706" s="736" t="s">
        <v>5245</v>
      </c>
      <c r="B1706" s="737" t="s">
        <v>5527</v>
      </c>
      <c r="C1706" s="737" t="s">
        <v>569</v>
      </c>
      <c r="D1706" s="737" t="s">
        <v>3155</v>
      </c>
      <c r="E1706" s="737" t="s">
        <v>5469</v>
      </c>
      <c r="F1706" s="737" t="s">
        <v>5586</v>
      </c>
      <c r="G1706" s="737" t="s">
        <v>5587</v>
      </c>
      <c r="H1706" s="740"/>
      <c r="I1706" s="740"/>
      <c r="J1706" s="737"/>
      <c r="K1706" s="737"/>
      <c r="L1706" s="740"/>
      <c r="M1706" s="740"/>
      <c r="N1706" s="737"/>
      <c r="O1706" s="737"/>
      <c r="P1706" s="740">
        <v>3</v>
      </c>
      <c r="Q1706" s="740">
        <v>1617</v>
      </c>
      <c r="R1706" s="753"/>
      <c r="S1706" s="741">
        <v>539</v>
      </c>
    </row>
    <row r="1707" spans="1:19" ht="14.4" customHeight="1" x14ac:dyDescent="0.3">
      <c r="A1707" s="736" t="s">
        <v>5245</v>
      </c>
      <c r="B1707" s="737" t="s">
        <v>5527</v>
      </c>
      <c r="C1707" s="737" t="s">
        <v>569</v>
      </c>
      <c r="D1707" s="737" t="s">
        <v>3155</v>
      </c>
      <c r="E1707" s="737" t="s">
        <v>5469</v>
      </c>
      <c r="F1707" s="737" t="s">
        <v>5560</v>
      </c>
      <c r="G1707" s="737" t="s">
        <v>5561</v>
      </c>
      <c r="H1707" s="740"/>
      <c r="I1707" s="740"/>
      <c r="J1707" s="737"/>
      <c r="K1707" s="737"/>
      <c r="L1707" s="740"/>
      <c r="M1707" s="740"/>
      <c r="N1707" s="737"/>
      <c r="O1707" s="737"/>
      <c r="P1707" s="740">
        <v>3</v>
      </c>
      <c r="Q1707" s="740">
        <v>5832</v>
      </c>
      <c r="R1707" s="753"/>
      <c r="S1707" s="741">
        <v>1944</v>
      </c>
    </row>
    <row r="1708" spans="1:19" ht="14.4" customHeight="1" x14ac:dyDescent="0.3">
      <c r="A1708" s="736" t="s">
        <v>5245</v>
      </c>
      <c r="B1708" s="737" t="s">
        <v>5527</v>
      </c>
      <c r="C1708" s="737" t="s">
        <v>569</v>
      </c>
      <c r="D1708" s="737" t="s">
        <v>3157</v>
      </c>
      <c r="E1708" s="737" t="s">
        <v>5460</v>
      </c>
      <c r="F1708" s="737" t="s">
        <v>5576</v>
      </c>
      <c r="G1708" s="737" t="s">
        <v>5577</v>
      </c>
      <c r="H1708" s="740"/>
      <c r="I1708" s="740"/>
      <c r="J1708" s="737"/>
      <c r="K1708" s="737"/>
      <c r="L1708" s="740"/>
      <c r="M1708" s="740"/>
      <c r="N1708" s="737"/>
      <c r="O1708" s="737"/>
      <c r="P1708" s="740">
        <v>4</v>
      </c>
      <c r="Q1708" s="740">
        <v>4087.08</v>
      </c>
      <c r="R1708" s="753"/>
      <c r="S1708" s="741">
        <v>1021.77</v>
      </c>
    </row>
    <row r="1709" spans="1:19" ht="14.4" customHeight="1" x14ac:dyDescent="0.3">
      <c r="A1709" s="736" t="s">
        <v>5245</v>
      </c>
      <c r="B1709" s="737" t="s">
        <v>5527</v>
      </c>
      <c r="C1709" s="737" t="s">
        <v>569</v>
      </c>
      <c r="D1709" s="737" t="s">
        <v>3157</v>
      </c>
      <c r="E1709" s="737" t="s">
        <v>5469</v>
      </c>
      <c r="F1709" s="737" t="s">
        <v>5540</v>
      </c>
      <c r="G1709" s="737" t="s">
        <v>5541</v>
      </c>
      <c r="H1709" s="740"/>
      <c r="I1709" s="740"/>
      <c r="J1709" s="737"/>
      <c r="K1709" s="737"/>
      <c r="L1709" s="740"/>
      <c r="M1709" s="740"/>
      <c r="N1709" s="737"/>
      <c r="O1709" s="737"/>
      <c r="P1709" s="740">
        <v>4</v>
      </c>
      <c r="Q1709" s="740">
        <v>708</v>
      </c>
      <c r="R1709" s="753"/>
      <c r="S1709" s="741">
        <v>177</v>
      </c>
    </row>
    <row r="1710" spans="1:19" ht="14.4" customHeight="1" x14ac:dyDescent="0.3">
      <c r="A1710" s="736" t="s">
        <v>5245</v>
      </c>
      <c r="B1710" s="737" t="s">
        <v>5527</v>
      </c>
      <c r="C1710" s="737" t="s">
        <v>569</v>
      </c>
      <c r="D1710" s="737" t="s">
        <v>3157</v>
      </c>
      <c r="E1710" s="737" t="s">
        <v>5469</v>
      </c>
      <c r="F1710" s="737" t="s">
        <v>5580</v>
      </c>
      <c r="G1710" s="737" t="s">
        <v>5581</v>
      </c>
      <c r="H1710" s="740"/>
      <c r="I1710" s="740"/>
      <c r="J1710" s="737"/>
      <c r="K1710" s="737"/>
      <c r="L1710" s="740"/>
      <c r="M1710" s="740"/>
      <c r="N1710" s="737"/>
      <c r="O1710" s="737"/>
      <c r="P1710" s="740">
        <v>2</v>
      </c>
      <c r="Q1710" s="740">
        <v>2484</v>
      </c>
      <c r="R1710" s="753"/>
      <c r="S1710" s="741">
        <v>1242</v>
      </c>
    </row>
    <row r="1711" spans="1:19" ht="14.4" customHeight="1" x14ac:dyDescent="0.3">
      <c r="A1711" s="736" t="s">
        <v>5245</v>
      </c>
      <c r="B1711" s="737" t="s">
        <v>5527</v>
      </c>
      <c r="C1711" s="737" t="s">
        <v>569</v>
      </c>
      <c r="D1711" s="737" t="s">
        <v>3157</v>
      </c>
      <c r="E1711" s="737" t="s">
        <v>5469</v>
      </c>
      <c r="F1711" s="737" t="s">
        <v>5584</v>
      </c>
      <c r="G1711" s="737" t="s">
        <v>5585</v>
      </c>
      <c r="H1711" s="740"/>
      <c r="I1711" s="740"/>
      <c r="J1711" s="737"/>
      <c r="K1711" s="737"/>
      <c r="L1711" s="740"/>
      <c r="M1711" s="740"/>
      <c r="N1711" s="737"/>
      <c r="O1711" s="737"/>
      <c r="P1711" s="740">
        <v>4</v>
      </c>
      <c r="Q1711" s="740">
        <v>2884</v>
      </c>
      <c r="R1711" s="753"/>
      <c r="S1711" s="741">
        <v>721</v>
      </c>
    </row>
    <row r="1712" spans="1:19" ht="14.4" customHeight="1" x14ac:dyDescent="0.3">
      <c r="A1712" s="736" t="s">
        <v>5245</v>
      </c>
      <c r="B1712" s="737" t="s">
        <v>5527</v>
      </c>
      <c r="C1712" s="737" t="s">
        <v>569</v>
      </c>
      <c r="D1712" s="737" t="s">
        <v>3157</v>
      </c>
      <c r="E1712" s="737" t="s">
        <v>5469</v>
      </c>
      <c r="F1712" s="737" t="s">
        <v>5488</v>
      </c>
      <c r="G1712" s="737" t="s">
        <v>5489</v>
      </c>
      <c r="H1712" s="740"/>
      <c r="I1712" s="740"/>
      <c r="J1712" s="737"/>
      <c r="K1712" s="737"/>
      <c r="L1712" s="740"/>
      <c r="M1712" s="740"/>
      <c r="N1712" s="737"/>
      <c r="O1712" s="737"/>
      <c r="P1712" s="740">
        <v>13</v>
      </c>
      <c r="Q1712" s="740">
        <v>433.32999999999993</v>
      </c>
      <c r="R1712" s="753"/>
      <c r="S1712" s="741">
        <v>33.333076923076916</v>
      </c>
    </row>
    <row r="1713" spans="1:19" ht="14.4" customHeight="1" x14ac:dyDescent="0.3">
      <c r="A1713" s="736" t="s">
        <v>5245</v>
      </c>
      <c r="B1713" s="737" t="s">
        <v>5527</v>
      </c>
      <c r="C1713" s="737" t="s">
        <v>569</v>
      </c>
      <c r="D1713" s="737" t="s">
        <v>3157</v>
      </c>
      <c r="E1713" s="737" t="s">
        <v>5469</v>
      </c>
      <c r="F1713" s="737" t="s">
        <v>5556</v>
      </c>
      <c r="G1713" s="737" t="s">
        <v>5557</v>
      </c>
      <c r="H1713" s="740"/>
      <c r="I1713" s="740"/>
      <c r="J1713" s="737"/>
      <c r="K1713" s="737"/>
      <c r="L1713" s="740"/>
      <c r="M1713" s="740"/>
      <c r="N1713" s="737"/>
      <c r="O1713" s="737"/>
      <c r="P1713" s="740">
        <v>5</v>
      </c>
      <c r="Q1713" s="740">
        <v>1775</v>
      </c>
      <c r="R1713" s="753"/>
      <c r="S1713" s="741">
        <v>355</v>
      </c>
    </row>
    <row r="1714" spans="1:19" ht="14.4" customHeight="1" x14ac:dyDescent="0.3">
      <c r="A1714" s="736" t="s">
        <v>5245</v>
      </c>
      <c r="B1714" s="737" t="s">
        <v>5527</v>
      </c>
      <c r="C1714" s="737" t="s">
        <v>569</v>
      </c>
      <c r="D1714" s="737" t="s">
        <v>3157</v>
      </c>
      <c r="E1714" s="737" t="s">
        <v>5469</v>
      </c>
      <c r="F1714" s="737" t="s">
        <v>5558</v>
      </c>
      <c r="G1714" s="737" t="s">
        <v>5559</v>
      </c>
      <c r="H1714" s="740"/>
      <c r="I1714" s="740"/>
      <c r="J1714" s="737"/>
      <c r="K1714" s="737"/>
      <c r="L1714" s="740"/>
      <c r="M1714" s="740"/>
      <c r="N1714" s="737"/>
      <c r="O1714" s="737"/>
      <c r="P1714" s="740">
        <v>4</v>
      </c>
      <c r="Q1714" s="740">
        <v>2804</v>
      </c>
      <c r="R1714" s="753"/>
      <c r="S1714" s="741">
        <v>701</v>
      </c>
    </row>
    <row r="1715" spans="1:19" ht="14.4" customHeight="1" x14ac:dyDescent="0.3">
      <c r="A1715" s="736" t="s">
        <v>5245</v>
      </c>
      <c r="B1715" s="737" t="s">
        <v>5527</v>
      </c>
      <c r="C1715" s="737" t="s">
        <v>569</v>
      </c>
      <c r="D1715" s="737" t="s">
        <v>3157</v>
      </c>
      <c r="E1715" s="737" t="s">
        <v>5469</v>
      </c>
      <c r="F1715" s="737" t="s">
        <v>5586</v>
      </c>
      <c r="G1715" s="737" t="s">
        <v>5587</v>
      </c>
      <c r="H1715" s="740"/>
      <c r="I1715" s="740"/>
      <c r="J1715" s="737"/>
      <c r="K1715" s="737"/>
      <c r="L1715" s="740"/>
      <c r="M1715" s="740"/>
      <c r="N1715" s="737"/>
      <c r="O1715" s="737"/>
      <c r="P1715" s="740">
        <v>6</v>
      </c>
      <c r="Q1715" s="740">
        <v>3234</v>
      </c>
      <c r="R1715" s="753"/>
      <c r="S1715" s="741">
        <v>539</v>
      </c>
    </row>
    <row r="1716" spans="1:19" ht="14.4" customHeight="1" x14ac:dyDescent="0.3">
      <c r="A1716" s="736" t="s">
        <v>5245</v>
      </c>
      <c r="B1716" s="737" t="s">
        <v>5527</v>
      </c>
      <c r="C1716" s="737" t="s">
        <v>569</v>
      </c>
      <c r="D1716" s="737" t="s">
        <v>3157</v>
      </c>
      <c r="E1716" s="737" t="s">
        <v>5469</v>
      </c>
      <c r="F1716" s="737" t="s">
        <v>5588</v>
      </c>
      <c r="G1716" s="737" t="s">
        <v>5589</v>
      </c>
      <c r="H1716" s="740"/>
      <c r="I1716" s="740"/>
      <c r="J1716" s="737"/>
      <c r="K1716" s="737"/>
      <c r="L1716" s="740"/>
      <c r="M1716" s="740"/>
      <c r="N1716" s="737"/>
      <c r="O1716" s="737"/>
      <c r="P1716" s="740">
        <v>1</v>
      </c>
      <c r="Q1716" s="740">
        <v>3830</v>
      </c>
      <c r="R1716" s="753"/>
      <c r="S1716" s="741">
        <v>3830</v>
      </c>
    </row>
    <row r="1717" spans="1:19" ht="14.4" customHeight="1" x14ac:dyDescent="0.3">
      <c r="A1717" s="736" t="s">
        <v>5245</v>
      </c>
      <c r="B1717" s="737" t="s">
        <v>5527</v>
      </c>
      <c r="C1717" s="737" t="s">
        <v>569</v>
      </c>
      <c r="D1717" s="737" t="s">
        <v>3157</v>
      </c>
      <c r="E1717" s="737" t="s">
        <v>5469</v>
      </c>
      <c r="F1717" s="737" t="s">
        <v>5560</v>
      </c>
      <c r="G1717" s="737" t="s">
        <v>5561</v>
      </c>
      <c r="H1717" s="740"/>
      <c r="I1717" s="740"/>
      <c r="J1717" s="737"/>
      <c r="K1717" s="737"/>
      <c r="L1717" s="740"/>
      <c r="M1717" s="740"/>
      <c r="N1717" s="737"/>
      <c r="O1717" s="737"/>
      <c r="P1717" s="740">
        <v>7</v>
      </c>
      <c r="Q1717" s="740">
        <v>13608</v>
      </c>
      <c r="R1717" s="753"/>
      <c r="S1717" s="741">
        <v>1944</v>
      </c>
    </row>
    <row r="1718" spans="1:19" ht="14.4" customHeight="1" x14ac:dyDescent="0.3">
      <c r="A1718" s="736" t="s">
        <v>5245</v>
      </c>
      <c r="B1718" s="737" t="s">
        <v>5527</v>
      </c>
      <c r="C1718" s="737" t="s">
        <v>569</v>
      </c>
      <c r="D1718" s="737" t="s">
        <v>3157</v>
      </c>
      <c r="E1718" s="737" t="s">
        <v>5469</v>
      </c>
      <c r="F1718" s="737" t="s">
        <v>5564</v>
      </c>
      <c r="G1718" s="737" t="s">
        <v>5565</v>
      </c>
      <c r="H1718" s="740"/>
      <c r="I1718" s="740"/>
      <c r="J1718" s="737"/>
      <c r="K1718" s="737"/>
      <c r="L1718" s="740"/>
      <c r="M1718" s="740"/>
      <c r="N1718" s="737"/>
      <c r="O1718" s="737"/>
      <c r="P1718" s="740">
        <v>1</v>
      </c>
      <c r="Q1718" s="740">
        <v>301</v>
      </c>
      <c r="R1718" s="753"/>
      <c r="S1718" s="741">
        <v>301</v>
      </c>
    </row>
    <row r="1719" spans="1:19" ht="14.4" customHeight="1" x14ac:dyDescent="0.3">
      <c r="A1719" s="736" t="s">
        <v>5245</v>
      </c>
      <c r="B1719" s="737" t="s">
        <v>5527</v>
      </c>
      <c r="C1719" s="737" t="s">
        <v>569</v>
      </c>
      <c r="D1719" s="737" t="s">
        <v>3164</v>
      </c>
      <c r="E1719" s="737" t="s">
        <v>5469</v>
      </c>
      <c r="F1719" s="737" t="s">
        <v>5478</v>
      </c>
      <c r="G1719" s="737" t="s">
        <v>5479</v>
      </c>
      <c r="H1719" s="740"/>
      <c r="I1719" s="740"/>
      <c r="J1719" s="737"/>
      <c r="K1719" s="737"/>
      <c r="L1719" s="740">
        <v>11</v>
      </c>
      <c r="M1719" s="740">
        <v>407</v>
      </c>
      <c r="N1719" s="737">
        <v>1</v>
      </c>
      <c r="O1719" s="737">
        <v>37</v>
      </c>
      <c r="P1719" s="740"/>
      <c r="Q1719" s="740"/>
      <c r="R1719" s="753"/>
      <c r="S1719" s="741"/>
    </row>
    <row r="1720" spans="1:19" ht="14.4" customHeight="1" x14ac:dyDescent="0.3">
      <c r="A1720" s="736" t="s">
        <v>5245</v>
      </c>
      <c r="B1720" s="737" t="s">
        <v>5527</v>
      </c>
      <c r="C1720" s="737" t="s">
        <v>569</v>
      </c>
      <c r="D1720" s="737" t="s">
        <v>3164</v>
      </c>
      <c r="E1720" s="737" t="s">
        <v>5469</v>
      </c>
      <c r="F1720" s="737" t="s">
        <v>5540</v>
      </c>
      <c r="G1720" s="737" t="s">
        <v>5541</v>
      </c>
      <c r="H1720" s="740"/>
      <c r="I1720" s="740"/>
      <c r="J1720" s="737"/>
      <c r="K1720" s="737"/>
      <c r="L1720" s="740">
        <v>10</v>
      </c>
      <c r="M1720" s="740">
        <v>1770</v>
      </c>
      <c r="N1720" s="737">
        <v>1</v>
      </c>
      <c r="O1720" s="737">
        <v>177</v>
      </c>
      <c r="P1720" s="740"/>
      <c r="Q1720" s="740"/>
      <c r="R1720" s="753"/>
      <c r="S1720" s="741"/>
    </row>
    <row r="1721" spans="1:19" ht="14.4" customHeight="1" x14ac:dyDescent="0.3">
      <c r="A1721" s="736" t="s">
        <v>5245</v>
      </c>
      <c r="B1721" s="737" t="s">
        <v>5527</v>
      </c>
      <c r="C1721" s="737" t="s">
        <v>569</v>
      </c>
      <c r="D1721" s="737" t="s">
        <v>3164</v>
      </c>
      <c r="E1721" s="737" t="s">
        <v>5469</v>
      </c>
      <c r="F1721" s="737" t="s">
        <v>5488</v>
      </c>
      <c r="G1721" s="737" t="s">
        <v>5489</v>
      </c>
      <c r="H1721" s="740"/>
      <c r="I1721" s="740"/>
      <c r="J1721" s="737"/>
      <c r="K1721" s="737"/>
      <c r="L1721" s="740">
        <v>24</v>
      </c>
      <c r="M1721" s="740">
        <v>800</v>
      </c>
      <c r="N1721" s="737">
        <v>1</v>
      </c>
      <c r="O1721" s="737">
        <v>33.333333333333336</v>
      </c>
      <c r="P1721" s="740">
        <v>10</v>
      </c>
      <c r="Q1721" s="740">
        <v>333.33</v>
      </c>
      <c r="R1721" s="753">
        <v>0.41666249999999999</v>
      </c>
      <c r="S1721" s="741">
        <v>33.332999999999998</v>
      </c>
    </row>
    <row r="1722" spans="1:19" ht="14.4" customHeight="1" x14ac:dyDescent="0.3">
      <c r="A1722" s="736" t="s">
        <v>5245</v>
      </c>
      <c r="B1722" s="737" t="s">
        <v>5527</v>
      </c>
      <c r="C1722" s="737" t="s">
        <v>569</v>
      </c>
      <c r="D1722" s="737" t="s">
        <v>3164</v>
      </c>
      <c r="E1722" s="737" t="s">
        <v>5469</v>
      </c>
      <c r="F1722" s="737" t="s">
        <v>5556</v>
      </c>
      <c r="G1722" s="737" t="s">
        <v>5557</v>
      </c>
      <c r="H1722" s="740"/>
      <c r="I1722" s="740"/>
      <c r="J1722" s="737"/>
      <c r="K1722" s="737"/>
      <c r="L1722" s="740">
        <v>22</v>
      </c>
      <c r="M1722" s="740">
        <v>7788</v>
      </c>
      <c r="N1722" s="737">
        <v>1</v>
      </c>
      <c r="O1722" s="737">
        <v>354</v>
      </c>
      <c r="P1722" s="740">
        <v>10</v>
      </c>
      <c r="Q1722" s="740">
        <v>3550</v>
      </c>
      <c r="R1722" s="753">
        <v>0.45582948125321004</v>
      </c>
      <c r="S1722" s="741">
        <v>355</v>
      </c>
    </row>
    <row r="1723" spans="1:19" ht="14.4" customHeight="1" x14ac:dyDescent="0.3">
      <c r="A1723" s="736" t="s">
        <v>5245</v>
      </c>
      <c r="B1723" s="737" t="s">
        <v>5527</v>
      </c>
      <c r="C1723" s="737" t="s">
        <v>569</v>
      </c>
      <c r="D1723" s="737" t="s">
        <v>3164</v>
      </c>
      <c r="E1723" s="737" t="s">
        <v>5469</v>
      </c>
      <c r="F1723" s="737" t="s">
        <v>5564</v>
      </c>
      <c r="G1723" s="737" t="s">
        <v>5565</v>
      </c>
      <c r="H1723" s="740"/>
      <c r="I1723" s="740"/>
      <c r="J1723" s="737"/>
      <c r="K1723" s="737"/>
      <c r="L1723" s="740">
        <v>23</v>
      </c>
      <c r="M1723" s="740">
        <v>6900</v>
      </c>
      <c r="N1723" s="737">
        <v>1</v>
      </c>
      <c r="O1723" s="737">
        <v>300</v>
      </c>
      <c r="P1723" s="740">
        <v>10</v>
      </c>
      <c r="Q1723" s="740">
        <v>3010</v>
      </c>
      <c r="R1723" s="753">
        <v>0.43623188405797103</v>
      </c>
      <c r="S1723" s="741">
        <v>301</v>
      </c>
    </row>
    <row r="1724" spans="1:19" ht="14.4" customHeight="1" x14ac:dyDescent="0.3">
      <c r="A1724" s="736" t="s">
        <v>5245</v>
      </c>
      <c r="B1724" s="737" t="s">
        <v>5527</v>
      </c>
      <c r="C1724" s="737" t="s">
        <v>569</v>
      </c>
      <c r="D1724" s="737" t="s">
        <v>3168</v>
      </c>
      <c r="E1724" s="737" t="s">
        <v>5247</v>
      </c>
      <c r="F1724" s="737" t="s">
        <v>5259</v>
      </c>
      <c r="G1724" s="737" t="s">
        <v>5260</v>
      </c>
      <c r="H1724" s="740"/>
      <c r="I1724" s="740"/>
      <c r="J1724" s="737"/>
      <c r="K1724" s="737"/>
      <c r="L1724" s="740">
        <v>1</v>
      </c>
      <c r="M1724" s="740">
        <v>6372.54</v>
      </c>
      <c r="N1724" s="737">
        <v>1</v>
      </c>
      <c r="O1724" s="737">
        <v>6372.54</v>
      </c>
      <c r="P1724" s="740"/>
      <c r="Q1724" s="740"/>
      <c r="R1724" s="753"/>
      <c r="S1724" s="741"/>
    </row>
    <row r="1725" spans="1:19" ht="14.4" customHeight="1" x14ac:dyDescent="0.3">
      <c r="A1725" s="736" t="s">
        <v>5245</v>
      </c>
      <c r="B1725" s="737" t="s">
        <v>5527</v>
      </c>
      <c r="C1725" s="737" t="s">
        <v>569</v>
      </c>
      <c r="D1725" s="737" t="s">
        <v>3168</v>
      </c>
      <c r="E1725" s="737" t="s">
        <v>5247</v>
      </c>
      <c r="F1725" s="737" t="s">
        <v>5262</v>
      </c>
      <c r="G1725" s="737" t="s">
        <v>2497</v>
      </c>
      <c r="H1725" s="740"/>
      <c r="I1725" s="740"/>
      <c r="J1725" s="737"/>
      <c r="K1725" s="737"/>
      <c r="L1725" s="740"/>
      <c r="M1725" s="740"/>
      <c r="N1725" s="737"/>
      <c r="O1725" s="737"/>
      <c r="P1725" s="740">
        <v>1</v>
      </c>
      <c r="Q1725" s="740">
        <v>6621.15</v>
      </c>
      <c r="R1725" s="753"/>
      <c r="S1725" s="741">
        <v>6621.15</v>
      </c>
    </row>
    <row r="1726" spans="1:19" ht="14.4" customHeight="1" x14ac:dyDescent="0.3">
      <c r="A1726" s="736" t="s">
        <v>5245</v>
      </c>
      <c r="B1726" s="737" t="s">
        <v>5527</v>
      </c>
      <c r="C1726" s="737" t="s">
        <v>569</v>
      </c>
      <c r="D1726" s="737" t="s">
        <v>3168</v>
      </c>
      <c r="E1726" s="737" t="s">
        <v>5460</v>
      </c>
      <c r="F1726" s="737" t="s">
        <v>5572</v>
      </c>
      <c r="G1726" s="737" t="s">
        <v>5573</v>
      </c>
      <c r="H1726" s="740">
        <v>4</v>
      </c>
      <c r="I1726" s="740">
        <v>2842.4</v>
      </c>
      <c r="J1726" s="737"/>
      <c r="K1726" s="737">
        <v>710.6</v>
      </c>
      <c r="L1726" s="740"/>
      <c r="M1726" s="740"/>
      <c r="N1726" s="737"/>
      <c r="O1726" s="737"/>
      <c r="P1726" s="740"/>
      <c r="Q1726" s="740"/>
      <c r="R1726" s="753"/>
      <c r="S1726" s="741"/>
    </row>
    <row r="1727" spans="1:19" ht="14.4" customHeight="1" x14ac:dyDescent="0.3">
      <c r="A1727" s="736" t="s">
        <v>5245</v>
      </c>
      <c r="B1727" s="737" t="s">
        <v>5527</v>
      </c>
      <c r="C1727" s="737" t="s">
        <v>569</v>
      </c>
      <c r="D1727" s="737" t="s">
        <v>3168</v>
      </c>
      <c r="E1727" s="737" t="s">
        <v>5460</v>
      </c>
      <c r="F1727" s="737" t="s">
        <v>5574</v>
      </c>
      <c r="G1727" s="737" t="s">
        <v>5575</v>
      </c>
      <c r="H1727" s="740">
        <v>3</v>
      </c>
      <c r="I1727" s="740">
        <v>6034.2000000000007</v>
      </c>
      <c r="J1727" s="737"/>
      <c r="K1727" s="737">
        <v>2011.4000000000003</v>
      </c>
      <c r="L1727" s="740"/>
      <c r="M1727" s="740"/>
      <c r="N1727" s="737"/>
      <c r="O1727" s="737"/>
      <c r="P1727" s="740"/>
      <c r="Q1727" s="740"/>
      <c r="R1727" s="753"/>
      <c r="S1727" s="741"/>
    </row>
    <row r="1728" spans="1:19" ht="14.4" customHeight="1" x14ac:dyDescent="0.3">
      <c r="A1728" s="736" t="s">
        <v>5245</v>
      </c>
      <c r="B1728" s="737" t="s">
        <v>5527</v>
      </c>
      <c r="C1728" s="737" t="s">
        <v>569</v>
      </c>
      <c r="D1728" s="737" t="s">
        <v>3168</v>
      </c>
      <c r="E1728" s="737" t="s">
        <v>5460</v>
      </c>
      <c r="F1728" s="737" t="s">
        <v>5576</v>
      </c>
      <c r="G1728" s="737" t="s">
        <v>5577</v>
      </c>
      <c r="H1728" s="740"/>
      <c r="I1728" s="740"/>
      <c r="J1728" s="737"/>
      <c r="K1728" s="737"/>
      <c r="L1728" s="740">
        <v>2</v>
      </c>
      <c r="M1728" s="740">
        <v>2043.54</v>
      </c>
      <c r="N1728" s="737">
        <v>1</v>
      </c>
      <c r="O1728" s="737">
        <v>1021.77</v>
      </c>
      <c r="P1728" s="740"/>
      <c r="Q1728" s="740"/>
      <c r="R1728" s="753"/>
      <c r="S1728" s="741"/>
    </row>
    <row r="1729" spans="1:19" ht="14.4" customHeight="1" x14ac:dyDescent="0.3">
      <c r="A1729" s="736" t="s">
        <v>5245</v>
      </c>
      <c r="B1729" s="737" t="s">
        <v>5527</v>
      </c>
      <c r="C1729" s="737" t="s">
        <v>569</v>
      </c>
      <c r="D1729" s="737" t="s">
        <v>3168</v>
      </c>
      <c r="E1729" s="737" t="s">
        <v>5460</v>
      </c>
      <c r="F1729" s="737" t="s">
        <v>5578</v>
      </c>
      <c r="G1729" s="737" t="s">
        <v>5579</v>
      </c>
      <c r="H1729" s="740"/>
      <c r="I1729" s="740"/>
      <c r="J1729" s="737"/>
      <c r="K1729" s="737"/>
      <c r="L1729" s="740">
        <v>1</v>
      </c>
      <c r="M1729" s="740">
        <v>2012.57</v>
      </c>
      <c r="N1729" s="737">
        <v>1</v>
      </c>
      <c r="O1729" s="737">
        <v>2012.57</v>
      </c>
      <c r="P1729" s="740">
        <v>2</v>
      </c>
      <c r="Q1729" s="740">
        <v>4025.14</v>
      </c>
      <c r="R1729" s="753">
        <v>2</v>
      </c>
      <c r="S1729" s="741">
        <v>2012.57</v>
      </c>
    </row>
    <row r="1730" spans="1:19" ht="14.4" customHeight="1" x14ac:dyDescent="0.3">
      <c r="A1730" s="736" t="s">
        <v>5245</v>
      </c>
      <c r="B1730" s="737" t="s">
        <v>5527</v>
      </c>
      <c r="C1730" s="737" t="s">
        <v>569</v>
      </c>
      <c r="D1730" s="737" t="s">
        <v>3168</v>
      </c>
      <c r="E1730" s="737" t="s">
        <v>5469</v>
      </c>
      <c r="F1730" s="737" t="s">
        <v>5478</v>
      </c>
      <c r="G1730" s="737" t="s">
        <v>5479</v>
      </c>
      <c r="H1730" s="740">
        <v>3</v>
      </c>
      <c r="I1730" s="740">
        <v>105</v>
      </c>
      <c r="J1730" s="737">
        <v>0.31531531531531531</v>
      </c>
      <c r="K1730" s="737">
        <v>35</v>
      </c>
      <c r="L1730" s="740">
        <v>9</v>
      </c>
      <c r="M1730" s="740">
        <v>333</v>
      </c>
      <c r="N1730" s="737">
        <v>1</v>
      </c>
      <c r="O1730" s="737">
        <v>37</v>
      </c>
      <c r="P1730" s="740"/>
      <c r="Q1730" s="740"/>
      <c r="R1730" s="753"/>
      <c r="S1730" s="741"/>
    </row>
    <row r="1731" spans="1:19" ht="14.4" customHeight="1" x14ac:dyDescent="0.3">
      <c r="A1731" s="736" t="s">
        <v>5245</v>
      </c>
      <c r="B1731" s="737" t="s">
        <v>5527</v>
      </c>
      <c r="C1731" s="737" t="s">
        <v>569</v>
      </c>
      <c r="D1731" s="737" t="s">
        <v>3168</v>
      </c>
      <c r="E1731" s="737" t="s">
        <v>5469</v>
      </c>
      <c r="F1731" s="737" t="s">
        <v>5540</v>
      </c>
      <c r="G1731" s="737" t="s">
        <v>5541</v>
      </c>
      <c r="H1731" s="740">
        <v>41</v>
      </c>
      <c r="I1731" s="740">
        <v>6765</v>
      </c>
      <c r="J1731" s="737">
        <v>0.28737096979737481</v>
      </c>
      <c r="K1731" s="737">
        <v>165</v>
      </c>
      <c r="L1731" s="740">
        <v>133</v>
      </c>
      <c r="M1731" s="740">
        <v>23541</v>
      </c>
      <c r="N1731" s="737">
        <v>1</v>
      </c>
      <c r="O1731" s="737">
        <v>177</v>
      </c>
      <c r="P1731" s="740">
        <v>56</v>
      </c>
      <c r="Q1731" s="740">
        <v>9912</v>
      </c>
      <c r="R1731" s="753">
        <v>0.42105263157894735</v>
      </c>
      <c r="S1731" s="741">
        <v>177</v>
      </c>
    </row>
    <row r="1732" spans="1:19" ht="14.4" customHeight="1" x14ac:dyDescent="0.3">
      <c r="A1732" s="736" t="s">
        <v>5245</v>
      </c>
      <c r="B1732" s="737" t="s">
        <v>5527</v>
      </c>
      <c r="C1732" s="737" t="s">
        <v>569</v>
      </c>
      <c r="D1732" s="737" t="s">
        <v>3168</v>
      </c>
      <c r="E1732" s="737" t="s">
        <v>5469</v>
      </c>
      <c r="F1732" s="737" t="s">
        <v>5580</v>
      </c>
      <c r="G1732" s="737" t="s">
        <v>5581</v>
      </c>
      <c r="H1732" s="740">
        <v>15</v>
      </c>
      <c r="I1732" s="740">
        <v>17910</v>
      </c>
      <c r="J1732" s="737">
        <v>0.72101449275362317</v>
      </c>
      <c r="K1732" s="737">
        <v>1194</v>
      </c>
      <c r="L1732" s="740">
        <v>20</v>
      </c>
      <c r="M1732" s="740">
        <v>24840</v>
      </c>
      <c r="N1732" s="737">
        <v>1</v>
      </c>
      <c r="O1732" s="737">
        <v>1242</v>
      </c>
      <c r="P1732" s="740">
        <v>6</v>
      </c>
      <c r="Q1732" s="740">
        <v>7452</v>
      </c>
      <c r="R1732" s="753">
        <v>0.3</v>
      </c>
      <c r="S1732" s="741">
        <v>1242</v>
      </c>
    </row>
    <row r="1733" spans="1:19" ht="14.4" customHeight="1" x14ac:dyDescent="0.3">
      <c r="A1733" s="736" t="s">
        <v>5245</v>
      </c>
      <c r="B1733" s="737" t="s">
        <v>5527</v>
      </c>
      <c r="C1733" s="737" t="s">
        <v>569</v>
      </c>
      <c r="D1733" s="737" t="s">
        <v>3168</v>
      </c>
      <c r="E1733" s="737" t="s">
        <v>5469</v>
      </c>
      <c r="F1733" s="737" t="s">
        <v>5584</v>
      </c>
      <c r="G1733" s="737" t="s">
        <v>5585</v>
      </c>
      <c r="H1733" s="740">
        <v>8</v>
      </c>
      <c r="I1733" s="740">
        <v>5520</v>
      </c>
      <c r="J1733" s="737">
        <v>2.5555555555555554</v>
      </c>
      <c r="K1733" s="737">
        <v>690</v>
      </c>
      <c r="L1733" s="740">
        <v>3</v>
      </c>
      <c r="M1733" s="740">
        <v>2160</v>
      </c>
      <c r="N1733" s="737">
        <v>1</v>
      </c>
      <c r="O1733" s="737">
        <v>720</v>
      </c>
      <c r="P1733" s="740">
        <v>2</v>
      </c>
      <c r="Q1733" s="740">
        <v>1442</v>
      </c>
      <c r="R1733" s="753">
        <v>0.66759259259259263</v>
      </c>
      <c r="S1733" s="741">
        <v>721</v>
      </c>
    </row>
    <row r="1734" spans="1:19" ht="14.4" customHeight="1" x14ac:dyDescent="0.3">
      <c r="A1734" s="736" t="s">
        <v>5245</v>
      </c>
      <c r="B1734" s="737" t="s">
        <v>5527</v>
      </c>
      <c r="C1734" s="737" t="s">
        <v>569</v>
      </c>
      <c r="D1734" s="737" t="s">
        <v>3168</v>
      </c>
      <c r="E1734" s="737" t="s">
        <v>5469</v>
      </c>
      <c r="F1734" s="737" t="s">
        <v>5488</v>
      </c>
      <c r="G1734" s="737" t="s">
        <v>5489</v>
      </c>
      <c r="H1734" s="740"/>
      <c r="I1734" s="740"/>
      <c r="J1734" s="737"/>
      <c r="K1734" s="737"/>
      <c r="L1734" s="740">
        <v>109</v>
      </c>
      <c r="M1734" s="740">
        <v>3633.33</v>
      </c>
      <c r="N1734" s="737">
        <v>1</v>
      </c>
      <c r="O1734" s="737">
        <v>33.333302752293577</v>
      </c>
      <c r="P1734" s="740">
        <v>69</v>
      </c>
      <c r="Q1734" s="740">
        <v>2300</v>
      </c>
      <c r="R1734" s="753">
        <v>0.63302810369550799</v>
      </c>
      <c r="S1734" s="741">
        <v>33.333333333333336</v>
      </c>
    </row>
    <row r="1735" spans="1:19" ht="14.4" customHeight="1" x14ac:dyDescent="0.3">
      <c r="A1735" s="736" t="s">
        <v>5245</v>
      </c>
      <c r="B1735" s="737" t="s">
        <v>5527</v>
      </c>
      <c r="C1735" s="737" t="s">
        <v>569</v>
      </c>
      <c r="D1735" s="737" t="s">
        <v>3168</v>
      </c>
      <c r="E1735" s="737" t="s">
        <v>5469</v>
      </c>
      <c r="F1735" s="737" t="s">
        <v>5490</v>
      </c>
      <c r="G1735" s="737" t="s">
        <v>5491</v>
      </c>
      <c r="H1735" s="740">
        <v>3</v>
      </c>
      <c r="I1735" s="740">
        <v>108</v>
      </c>
      <c r="J1735" s="737">
        <v>1.4594594594594594</v>
      </c>
      <c r="K1735" s="737">
        <v>36</v>
      </c>
      <c r="L1735" s="740">
        <v>2</v>
      </c>
      <c r="M1735" s="740">
        <v>74</v>
      </c>
      <c r="N1735" s="737">
        <v>1</v>
      </c>
      <c r="O1735" s="737">
        <v>37</v>
      </c>
      <c r="P1735" s="740">
        <v>4</v>
      </c>
      <c r="Q1735" s="740">
        <v>148</v>
      </c>
      <c r="R1735" s="753">
        <v>2</v>
      </c>
      <c r="S1735" s="741">
        <v>37</v>
      </c>
    </row>
    <row r="1736" spans="1:19" ht="14.4" customHeight="1" x14ac:dyDescent="0.3">
      <c r="A1736" s="736" t="s">
        <v>5245</v>
      </c>
      <c r="B1736" s="737" t="s">
        <v>5527</v>
      </c>
      <c r="C1736" s="737" t="s">
        <v>569</v>
      </c>
      <c r="D1736" s="737" t="s">
        <v>3168</v>
      </c>
      <c r="E1736" s="737" t="s">
        <v>5469</v>
      </c>
      <c r="F1736" s="737" t="s">
        <v>5494</v>
      </c>
      <c r="G1736" s="737" t="s">
        <v>5495</v>
      </c>
      <c r="H1736" s="740"/>
      <c r="I1736" s="740"/>
      <c r="J1736" s="737"/>
      <c r="K1736" s="737"/>
      <c r="L1736" s="740">
        <v>1</v>
      </c>
      <c r="M1736" s="740">
        <v>32</v>
      </c>
      <c r="N1736" s="737">
        <v>1</v>
      </c>
      <c r="O1736" s="737">
        <v>32</v>
      </c>
      <c r="P1736" s="740">
        <v>1</v>
      </c>
      <c r="Q1736" s="740">
        <v>32</v>
      </c>
      <c r="R1736" s="753">
        <v>1</v>
      </c>
      <c r="S1736" s="741">
        <v>32</v>
      </c>
    </row>
    <row r="1737" spans="1:19" ht="14.4" customHeight="1" x14ac:dyDescent="0.3">
      <c r="A1737" s="736" t="s">
        <v>5245</v>
      </c>
      <c r="B1737" s="737" t="s">
        <v>5527</v>
      </c>
      <c r="C1737" s="737" t="s">
        <v>569</v>
      </c>
      <c r="D1737" s="737" t="s">
        <v>3168</v>
      </c>
      <c r="E1737" s="737" t="s">
        <v>5469</v>
      </c>
      <c r="F1737" s="737" t="s">
        <v>5556</v>
      </c>
      <c r="G1737" s="737" t="s">
        <v>5557</v>
      </c>
      <c r="H1737" s="740">
        <v>31</v>
      </c>
      <c r="I1737" s="740">
        <v>10261</v>
      </c>
      <c r="J1737" s="737">
        <v>0.96619585687382292</v>
      </c>
      <c r="K1737" s="737">
        <v>331</v>
      </c>
      <c r="L1737" s="740">
        <v>30</v>
      </c>
      <c r="M1737" s="740">
        <v>10620</v>
      </c>
      <c r="N1737" s="737">
        <v>1</v>
      </c>
      <c r="O1737" s="737">
        <v>354</v>
      </c>
      <c r="P1737" s="740">
        <v>15</v>
      </c>
      <c r="Q1737" s="740">
        <v>5325</v>
      </c>
      <c r="R1737" s="753">
        <v>0.50141242937853103</v>
      </c>
      <c r="S1737" s="741">
        <v>355</v>
      </c>
    </row>
    <row r="1738" spans="1:19" ht="14.4" customHeight="1" x14ac:dyDescent="0.3">
      <c r="A1738" s="736" t="s">
        <v>5245</v>
      </c>
      <c r="B1738" s="737" t="s">
        <v>5527</v>
      </c>
      <c r="C1738" s="737" t="s">
        <v>569</v>
      </c>
      <c r="D1738" s="737" t="s">
        <v>3168</v>
      </c>
      <c r="E1738" s="737" t="s">
        <v>5469</v>
      </c>
      <c r="F1738" s="737" t="s">
        <v>5586</v>
      </c>
      <c r="G1738" s="737" t="s">
        <v>5587</v>
      </c>
      <c r="H1738" s="740">
        <v>7</v>
      </c>
      <c r="I1738" s="740">
        <v>3521</v>
      </c>
      <c r="J1738" s="737"/>
      <c r="K1738" s="737">
        <v>503</v>
      </c>
      <c r="L1738" s="740"/>
      <c r="M1738" s="740"/>
      <c r="N1738" s="737"/>
      <c r="O1738" s="737"/>
      <c r="P1738" s="740">
        <v>2</v>
      </c>
      <c r="Q1738" s="740">
        <v>1078</v>
      </c>
      <c r="R1738" s="753"/>
      <c r="S1738" s="741">
        <v>539</v>
      </c>
    </row>
    <row r="1739" spans="1:19" ht="14.4" customHeight="1" x14ac:dyDescent="0.3">
      <c r="A1739" s="736" t="s">
        <v>5245</v>
      </c>
      <c r="B1739" s="737" t="s">
        <v>5527</v>
      </c>
      <c r="C1739" s="737" t="s">
        <v>569</v>
      </c>
      <c r="D1739" s="737" t="s">
        <v>3168</v>
      </c>
      <c r="E1739" s="737" t="s">
        <v>5469</v>
      </c>
      <c r="F1739" s="737" t="s">
        <v>5588</v>
      </c>
      <c r="G1739" s="737" t="s">
        <v>5589</v>
      </c>
      <c r="H1739" s="740">
        <v>7</v>
      </c>
      <c r="I1739" s="740">
        <v>25956</v>
      </c>
      <c r="J1739" s="737">
        <v>0.56489945155393051</v>
      </c>
      <c r="K1739" s="737">
        <v>3708</v>
      </c>
      <c r="L1739" s="740">
        <v>12</v>
      </c>
      <c r="M1739" s="740">
        <v>45948</v>
      </c>
      <c r="N1739" s="737">
        <v>1</v>
      </c>
      <c r="O1739" s="737">
        <v>3829</v>
      </c>
      <c r="P1739" s="740">
        <v>8</v>
      </c>
      <c r="Q1739" s="740">
        <v>30640</v>
      </c>
      <c r="R1739" s="753">
        <v>0.66684077652999041</v>
      </c>
      <c r="S1739" s="741">
        <v>3830</v>
      </c>
    </row>
    <row r="1740" spans="1:19" ht="14.4" customHeight="1" x14ac:dyDescent="0.3">
      <c r="A1740" s="736" t="s">
        <v>5245</v>
      </c>
      <c r="B1740" s="737" t="s">
        <v>5527</v>
      </c>
      <c r="C1740" s="737" t="s">
        <v>569</v>
      </c>
      <c r="D1740" s="737" t="s">
        <v>3168</v>
      </c>
      <c r="E1740" s="737" t="s">
        <v>5469</v>
      </c>
      <c r="F1740" s="737" t="s">
        <v>5560</v>
      </c>
      <c r="G1740" s="737" t="s">
        <v>5561</v>
      </c>
      <c r="H1740" s="740">
        <v>33</v>
      </c>
      <c r="I1740" s="740">
        <v>62568</v>
      </c>
      <c r="J1740" s="737">
        <v>1.1494708994708995</v>
      </c>
      <c r="K1740" s="737">
        <v>1896</v>
      </c>
      <c r="L1740" s="740">
        <v>28</v>
      </c>
      <c r="M1740" s="740">
        <v>54432</v>
      </c>
      <c r="N1740" s="737">
        <v>1</v>
      </c>
      <c r="O1740" s="737">
        <v>1944</v>
      </c>
      <c r="P1740" s="740">
        <v>15</v>
      </c>
      <c r="Q1740" s="740">
        <v>29160</v>
      </c>
      <c r="R1740" s="753">
        <v>0.5357142857142857</v>
      </c>
      <c r="S1740" s="741">
        <v>1944</v>
      </c>
    </row>
    <row r="1741" spans="1:19" ht="14.4" customHeight="1" x14ac:dyDescent="0.3">
      <c r="A1741" s="736" t="s">
        <v>5245</v>
      </c>
      <c r="B1741" s="737" t="s">
        <v>5527</v>
      </c>
      <c r="C1741" s="737" t="s">
        <v>569</v>
      </c>
      <c r="D1741" s="737" t="s">
        <v>3168</v>
      </c>
      <c r="E1741" s="737" t="s">
        <v>5469</v>
      </c>
      <c r="F1741" s="737" t="s">
        <v>5564</v>
      </c>
      <c r="G1741" s="737" t="s">
        <v>5565</v>
      </c>
      <c r="H1741" s="740"/>
      <c r="I1741" s="740"/>
      <c r="J1741" s="737"/>
      <c r="K1741" s="737"/>
      <c r="L1741" s="740">
        <v>3</v>
      </c>
      <c r="M1741" s="740">
        <v>900</v>
      </c>
      <c r="N1741" s="737">
        <v>1</v>
      </c>
      <c r="O1741" s="737">
        <v>300</v>
      </c>
      <c r="P1741" s="740">
        <v>2</v>
      </c>
      <c r="Q1741" s="740">
        <v>602</v>
      </c>
      <c r="R1741" s="753">
        <v>0.66888888888888887</v>
      </c>
      <c r="S1741" s="741">
        <v>301</v>
      </c>
    </row>
    <row r="1742" spans="1:19" ht="14.4" customHeight="1" x14ac:dyDescent="0.3">
      <c r="A1742" s="736" t="s">
        <v>5245</v>
      </c>
      <c r="B1742" s="737" t="s">
        <v>5527</v>
      </c>
      <c r="C1742" s="737" t="s">
        <v>569</v>
      </c>
      <c r="D1742" s="737" t="s">
        <v>3168</v>
      </c>
      <c r="E1742" s="737" t="s">
        <v>5469</v>
      </c>
      <c r="F1742" s="737" t="s">
        <v>5566</v>
      </c>
      <c r="G1742" s="737" t="s">
        <v>5567</v>
      </c>
      <c r="H1742" s="740"/>
      <c r="I1742" s="740"/>
      <c r="J1742" s="737"/>
      <c r="K1742" s="737"/>
      <c r="L1742" s="740">
        <v>1</v>
      </c>
      <c r="M1742" s="740">
        <v>160</v>
      </c>
      <c r="N1742" s="737">
        <v>1</v>
      </c>
      <c r="O1742" s="737">
        <v>160</v>
      </c>
      <c r="P1742" s="740"/>
      <c r="Q1742" s="740"/>
      <c r="R1742" s="753"/>
      <c r="S1742" s="741"/>
    </row>
    <row r="1743" spans="1:19" ht="14.4" customHeight="1" x14ac:dyDescent="0.3">
      <c r="A1743" s="736" t="s">
        <v>5245</v>
      </c>
      <c r="B1743" s="737" t="s">
        <v>5527</v>
      </c>
      <c r="C1743" s="737" t="s">
        <v>569</v>
      </c>
      <c r="D1743" s="737" t="s">
        <v>3169</v>
      </c>
      <c r="E1743" s="737" t="s">
        <v>5460</v>
      </c>
      <c r="F1743" s="737" t="s">
        <v>5578</v>
      </c>
      <c r="G1743" s="737" t="s">
        <v>5579</v>
      </c>
      <c r="H1743" s="740"/>
      <c r="I1743" s="740"/>
      <c r="J1743" s="737"/>
      <c r="K1743" s="737"/>
      <c r="L1743" s="740">
        <v>1</v>
      </c>
      <c r="M1743" s="740">
        <v>2012.57</v>
      </c>
      <c r="N1743" s="737">
        <v>1</v>
      </c>
      <c r="O1743" s="737">
        <v>2012.57</v>
      </c>
      <c r="P1743" s="740"/>
      <c r="Q1743" s="740"/>
      <c r="R1743" s="753"/>
      <c r="S1743" s="741"/>
    </row>
    <row r="1744" spans="1:19" ht="14.4" customHeight="1" x14ac:dyDescent="0.3">
      <c r="A1744" s="736" t="s">
        <v>5245</v>
      </c>
      <c r="B1744" s="737" t="s">
        <v>5527</v>
      </c>
      <c r="C1744" s="737" t="s">
        <v>569</v>
      </c>
      <c r="D1744" s="737" t="s">
        <v>3169</v>
      </c>
      <c r="E1744" s="737" t="s">
        <v>5469</v>
      </c>
      <c r="F1744" s="737" t="s">
        <v>5478</v>
      </c>
      <c r="G1744" s="737" t="s">
        <v>5479</v>
      </c>
      <c r="H1744" s="740"/>
      <c r="I1744" s="740"/>
      <c r="J1744" s="737"/>
      <c r="K1744" s="737"/>
      <c r="L1744" s="740">
        <v>2</v>
      </c>
      <c r="M1744" s="740">
        <v>74</v>
      </c>
      <c r="N1744" s="737">
        <v>1</v>
      </c>
      <c r="O1744" s="737">
        <v>37</v>
      </c>
      <c r="P1744" s="740">
        <v>1</v>
      </c>
      <c r="Q1744" s="740">
        <v>37</v>
      </c>
      <c r="R1744" s="753">
        <v>0.5</v>
      </c>
      <c r="S1744" s="741">
        <v>37</v>
      </c>
    </row>
    <row r="1745" spans="1:19" ht="14.4" customHeight="1" x14ac:dyDescent="0.3">
      <c r="A1745" s="736" t="s">
        <v>5245</v>
      </c>
      <c r="B1745" s="737" t="s">
        <v>5527</v>
      </c>
      <c r="C1745" s="737" t="s">
        <v>569</v>
      </c>
      <c r="D1745" s="737" t="s">
        <v>3169</v>
      </c>
      <c r="E1745" s="737" t="s">
        <v>5469</v>
      </c>
      <c r="F1745" s="737" t="s">
        <v>5540</v>
      </c>
      <c r="G1745" s="737" t="s">
        <v>5541</v>
      </c>
      <c r="H1745" s="740"/>
      <c r="I1745" s="740"/>
      <c r="J1745" s="737"/>
      <c r="K1745" s="737"/>
      <c r="L1745" s="740">
        <v>19</v>
      </c>
      <c r="M1745" s="740">
        <v>3363</v>
      </c>
      <c r="N1745" s="737">
        <v>1</v>
      </c>
      <c r="O1745" s="737">
        <v>177</v>
      </c>
      <c r="P1745" s="740">
        <v>24</v>
      </c>
      <c r="Q1745" s="740">
        <v>4248</v>
      </c>
      <c r="R1745" s="753">
        <v>1.263157894736842</v>
      </c>
      <c r="S1745" s="741">
        <v>177</v>
      </c>
    </row>
    <row r="1746" spans="1:19" ht="14.4" customHeight="1" x14ac:dyDescent="0.3">
      <c r="A1746" s="736" t="s">
        <v>5245</v>
      </c>
      <c r="B1746" s="737" t="s">
        <v>5527</v>
      </c>
      <c r="C1746" s="737" t="s">
        <v>569</v>
      </c>
      <c r="D1746" s="737" t="s">
        <v>3169</v>
      </c>
      <c r="E1746" s="737" t="s">
        <v>5469</v>
      </c>
      <c r="F1746" s="737" t="s">
        <v>5580</v>
      </c>
      <c r="G1746" s="737" t="s">
        <v>5581</v>
      </c>
      <c r="H1746" s="740"/>
      <c r="I1746" s="740"/>
      <c r="J1746" s="737"/>
      <c r="K1746" s="737"/>
      <c r="L1746" s="740"/>
      <c r="M1746" s="740"/>
      <c r="N1746" s="737"/>
      <c r="O1746" s="737"/>
      <c r="P1746" s="740">
        <v>2</v>
      </c>
      <c r="Q1746" s="740">
        <v>2484</v>
      </c>
      <c r="R1746" s="753"/>
      <c r="S1746" s="741">
        <v>1242</v>
      </c>
    </row>
    <row r="1747" spans="1:19" ht="14.4" customHeight="1" x14ac:dyDescent="0.3">
      <c r="A1747" s="736" t="s">
        <v>5245</v>
      </c>
      <c r="B1747" s="737" t="s">
        <v>5527</v>
      </c>
      <c r="C1747" s="737" t="s">
        <v>569</v>
      </c>
      <c r="D1747" s="737" t="s">
        <v>3169</v>
      </c>
      <c r="E1747" s="737" t="s">
        <v>5469</v>
      </c>
      <c r="F1747" s="737" t="s">
        <v>5544</v>
      </c>
      <c r="G1747" s="737" t="s">
        <v>5545</v>
      </c>
      <c r="H1747" s="740"/>
      <c r="I1747" s="740"/>
      <c r="J1747" s="737"/>
      <c r="K1747" s="737"/>
      <c r="L1747" s="740">
        <v>1</v>
      </c>
      <c r="M1747" s="740">
        <v>631</v>
      </c>
      <c r="N1747" s="737">
        <v>1</v>
      </c>
      <c r="O1747" s="737">
        <v>631</v>
      </c>
      <c r="P1747" s="740"/>
      <c r="Q1747" s="740"/>
      <c r="R1747" s="753"/>
      <c r="S1747" s="741"/>
    </row>
    <row r="1748" spans="1:19" ht="14.4" customHeight="1" x14ac:dyDescent="0.3">
      <c r="A1748" s="736" t="s">
        <v>5245</v>
      </c>
      <c r="B1748" s="737" t="s">
        <v>5527</v>
      </c>
      <c r="C1748" s="737" t="s">
        <v>569</v>
      </c>
      <c r="D1748" s="737" t="s">
        <v>3169</v>
      </c>
      <c r="E1748" s="737" t="s">
        <v>5469</v>
      </c>
      <c r="F1748" s="737" t="s">
        <v>5546</v>
      </c>
      <c r="G1748" s="737" t="s">
        <v>5547</v>
      </c>
      <c r="H1748" s="740"/>
      <c r="I1748" s="740"/>
      <c r="J1748" s="737"/>
      <c r="K1748" s="737"/>
      <c r="L1748" s="740">
        <v>2</v>
      </c>
      <c r="M1748" s="740">
        <v>12296</v>
      </c>
      <c r="N1748" s="737">
        <v>1</v>
      </c>
      <c r="O1748" s="737">
        <v>6148</v>
      </c>
      <c r="P1748" s="740"/>
      <c r="Q1748" s="740"/>
      <c r="R1748" s="753"/>
      <c r="S1748" s="741"/>
    </row>
    <row r="1749" spans="1:19" ht="14.4" customHeight="1" x14ac:dyDescent="0.3">
      <c r="A1749" s="736" t="s">
        <v>5245</v>
      </c>
      <c r="B1749" s="737" t="s">
        <v>5527</v>
      </c>
      <c r="C1749" s="737" t="s">
        <v>569</v>
      </c>
      <c r="D1749" s="737" t="s">
        <v>3169</v>
      </c>
      <c r="E1749" s="737" t="s">
        <v>5469</v>
      </c>
      <c r="F1749" s="737" t="s">
        <v>5548</v>
      </c>
      <c r="G1749" s="737" t="s">
        <v>5549</v>
      </c>
      <c r="H1749" s="740"/>
      <c r="I1749" s="740"/>
      <c r="J1749" s="737"/>
      <c r="K1749" s="737"/>
      <c r="L1749" s="740">
        <v>1</v>
      </c>
      <c r="M1749" s="740">
        <v>6677</v>
      </c>
      <c r="N1749" s="737">
        <v>1</v>
      </c>
      <c r="O1749" s="737">
        <v>6677</v>
      </c>
      <c r="P1749" s="740">
        <v>2</v>
      </c>
      <c r="Q1749" s="740">
        <v>13356</v>
      </c>
      <c r="R1749" s="753">
        <v>2.0002995357196345</v>
      </c>
      <c r="S1749" s="741">
        <v>6678</v>
      </c>
    </row>
    <row r="1750" spans="1:19" ht="14.4" customHeight="1" x14ac:dyDescent="0.3">
      <c r="A1750" s="736" t="s">
        <v>5245</v>
      </c>
      <c r="B1750" s="737" t="s">
        <v>5527</v>
      </c>
      <c r="C1750" s="737" t="s">
        <v>569</v>
      </c>
      <c r="D1750" s="737" t="s">
        <v>3169</v>
      </c>
      <c r="E1750" s="737" t="s">
        <v>5469</v>
      </c>
      <c r="F1750" s="737" t="s">
        <v>5584</v>
      </c>
      <c r="G1750" s="737" t="s">
        <v>5585</v>
      </c>
      <c r="H1750" s="740"/>
      <c r="I1750" s="740"/>
      <c r="J1750" s="737"/>
      <c r="K1750" s="737"/>
      <c r="L1750" s="740">
        <v>1</v>
      </c>
      <c r="M1750" s="740">
        <v>720</v>
      </c>
      <c r="N1750" s="737">
        <v>1</v>
      </c>
      <c r="O1750" s="737">
        <v>720</v>
      </c>
      <c r="P1750" s="740"/>
      <c r="Q1750" s="740"/>
      <c r="R1750" s="753"/>
      <c r="S1750" s="741"/>
    </row>
    <row r="1751" spans="1:19" ht="14.4" customHeight="1" x14ac:dyDescent="0.3">
      <c r="A1751" s="736" t="s">
        <v>5245</v>
      </c>
      <c r="B1751" s="737" t="s">
        <v>5527</v>
      </c>
      <c r="C1751" s="737" t="s">
        <v>569</v>
      </c>
      <c r="D1751" s="737" t="s">
        <v>3169</v>
      </c>
      <c r="E1751" s="737" t="s">
        <v>5469</v>
      </c>
      <c r="F1751" s="737" t="s">
        <v>5488</v>
      </c>
      <c r="G1751" s="737" t="s">
        <v>5489</v>
      </c>
      <c r="H1751" s="740"/>
      <c r="I1751" s="740"/>
      <c r="J1751" s="737"/>
      <c r="K1751" s="737"/>
      <c r="L1751" s="740"/>
      <c r="M1751" s="740"/>
      <c r="N1751" s="737"/>
      <c r="O1751" s="737"/>
      <c r="P1751" s="740">
        <v>24</v>
      </c>
      <c r="Q1751" s="740">
        <v>800</v>
      </c>
      <c r="R1751" s="753"/>
      <c r="S1751" s="741">
        <v>33.333333333333336</v>
      </c>
    </row>
    <row r="1752" spans="1:19" ht="14.4" customHeight="1" x14ac:dyDescent="0.3">
      <c r="A1752" s="736" t="s">
        <v>5245</v>
      </c>
      <c r="B1752" s="737" t="s">
        <v>5527</v>
      </c>
      <c r="C1752" s="737" t="s">
        <v>569</v>
      </c>
      <c r="D1752" s="737" t="s">
        <v>3169</v>
      </c>
      <c r="E1752" s="737" t="s">
        <v>5469</v>
      </c>
      <c r="F1752" s="737" t="s">
        <v>5554</v>
      </c>
      <c r="G1752" s="737" t="s">
        <v>5555</v>
      </c>
      <c r="H1752" s="740"/>
      <c r="I1752" s="740"/>
      <c r="J1752" s="737"/>
      <c r="K1752" s="737"/>
      <c r="L1752" s="740">
        <v>3</v>
      </c>
      <c r="M1752" s="740">
        <v>2814</v>
      </c>
      <c r="N1752" s="737">
        <v>1</v>
      </c>
      <c r="O1752" s="737">
        <v>938</v>
      </c>
      <c r="P1752" s="740">
        <v>2</v>
      </c>
      <c r="Q1752" s="740">
        <v>1878</v>
      </c>
      <c r="R1752" s="753">
        <v>0.66737739872068236</v>
      </c>
      <c r="S1752" s="741">
        <v>939</v>
      </c>
    </row>
    <row r="1753" spans="1:19" ht="14.4" customHeight="1" x14ac:dyDescent="0.3">
      <c r="A1753" s="736" t="s">
        <v>5245</v>
      </c>
      <c r="B1753" s="737" t="s">
        <v>5527</v>
      </c>
      <c r="C1753" s="737" t="s">
        <v>569</v>
      </c>
      <c r="D1753" s="737" t="s">
        <v>3169</v>
      </c>
      <c r="E1753" s="737" t="s">
        <v>5469</v>
      </c>
      <c r="F1753" s="737" t="s">
        <v>5490</v>
      </c>
      <c r="G1753" s="737" t="s">
        <v>5491</v>
      </c>
      <c r="H1753" s="740"/>
      <c r="I1753" s="740"/>
      <c r="J1753" s="737"/>
      <c r="K1753" s="737"/>
      <c r="L1753" s="740"/>
      <c r="M1753" s="740"/>
      <c r="N1753" s="737"/>
      <c r="O1753" s="737"/>
      <c r="P1753" s="740">
        <v>1</v>
      </c>
      <c r="Q1753" s="740">
        <v>37</v>
      </c>
      <c r="R1753" s="753"/>
      <c r="S1753" s="741">
        <v>37</v>
      </c>
    </row>
    <row r="1754" spans="1:19" ht="14.4" customHeight="1" x14ac:dyDescent="0.3">
      <c r="A1754" s="736" t="s">
        <v>5245</v>
      </c>
      <c r="B1754" s="737" t="s">
        <v>5527</v>
      </c>
      <c r="C1754" s="737" t="s">
        <v>569</v>
      </c>
      <c r="D1754" s="737" t="s">
        <v>3169</v>
      </c>
      <c r="E1754" s="737" t="s">
        <v>5469</v>
      </c>
      <c r="F1754" s="737" t="s">
        <v>5556</v>
      </c>
      <c r="G1754" s="737" t="s">
        <v>5557</v>
      </c>
      <c r="H1754" s="740"/>
      <c r="I1754" s="740"/>
      <c r="J1754" s="737"/>
      <c r="K1754" s="737"/>
      <c r="L1754" s="740">
        <v>3</v>
      </c>
      <c r="M1754" s="740">
        <v>1062</v>
      </c>
      <c r="N1754" s="737">
        <v>1</v>
      </c>
      <c r="O1754" s="737">
        <v>354</v>
      </c>
      <c r="P1754" s="740"/>
      <c r="Q1754" s="740"/>
      <c r="R1754" s="753"/>
      <c r="S1754" s="741"/>
    </row>
    <row r="1755" spans="1:19" ht="14.4" customHeight="1" x14ac:dyDescent="0.3">
      <c r="A1755" s="736" t="s">
        <v>5245</v>
      </c>
      <c r="B1755" s="737" t="s">
        <v>5527</v>
      </c>
      <c r="C1755" s="737" t="s">
        <v>569</v>
      </c>
      <c r="D1755" s="737" t="s">
        <v>3169</v>
      </c>
      <c r="E1755" s="737" t="s">
        <v>5469</v>
      </c>
      <c r="F1755" s="737" t="s">
        <v>5586</v>
      </c>
      <c r="G1755" s="737" t="s">
        <v>5587</v>
      </c>
      <c r="H1755" s="740"/>
      <c r="I1755" s="740"/>
      <c r="J1755" s="737"/>
      <c r="K1755" s="737"/>
      <c r="L1755" s="740"/>
      <c r="M1755" s="740"/>
      <c r="N1755" s="737"/>
      <c r="O1755" s="737"/>
      <c r="P1755" s="740">
        <v>1</v>
      </c>
      <c r="Q1755" s="740">
        <v>539</v>
      </c>
      <c r="R1755" s="753"/>
      <c r="S1755" s="741">
        <v>539</v>
      </c>
    </row>
    <row r="1756" spans="1:19" ht="14.4" customHeight="1" x14ac:dyDescent="0.3">
      <c r="A1756" s="736" t="s">
        <v>5245</v>
      </c>
      <c r="B1756" s="737" t="s">
        <v>5527</v>
      </c>
      <c r="C1756" s="737" t="s">
        <v>569</v>
      </c>
      <c r="D1756" s="737" t="s">
        <v>3169</v>
      </c>
      <c r="E1756" s="737" t="s">
        <v>5469</v>
      </c>
      <c r="F1756" s="737" t="s">
        <v>5509</v>
      </c>
      <c r="G1756" s="737" t="s">
        <v>5510</v>
      </c>
      <c r="H1756" s="740"/>
      <c r="I1756" s="740"/>
      <c r="J1756" s="737"/>
      <c r="K1756" s="737"/>
      <c r="L1756" s="740"/>
      <c r="M1756" s="740"/>
      <c r="N1756" s="737"/>
      <c r="O1756" s="737"/>
      <c r="P1756" s="740">
        <v>1</v>
      </c>
      <c r="Q1756" s="740">
        <v>116</v>
      </c>
      <c r="R1756" s="753"/>
      <c r="S1756" s="741">
        <v>116</v>
      </c>
    </row>
    <row r="1757" spans="1:19" ht="14.4" customHeight="1" x14ac:dyDescent="0.3">
      <c r="A1757" s="736" t="s">
        <v>5245</v>
      </c>
      <c r="B1757" s="737" t="s">
        <v>5527</v>
      </c>
      <c r="C1757" s="737" t="s">
        <v>569</v>
      </c>
      <c r="D1757" s="737" t="s">
        <v>3169</v>
      </c>
      <c r="E1757" s="737" t="s">
        <v>5469</v>
      </c>
      <c r="F1757" s="737" t="s">
        <v>5588</v>
      </c>
      <c r="G1757" s="737" t="s">
        <v>5589</v>
      </c>
      <c r="H1757" s="740"/>
      <c r="I1757" s="740"/>
      <c r="J1757" s="737"/>
      <c r="K1757" s="737"/>
      <c r="L1757" s="740"/>
      <c r="M1757" s="740"/>
      <c r="N1757" s="737"/>
      <c r="O1757" s="737"/>
      <c r="P1757" s="740">
        <v>1</v>
      </c>
      <c r="Q1757" s="740">
        <v>3830</v>
      </c>
      <c r="R1757" s="753"/>
      <c r="S1757" s="741">
        <v>3830</v>
      </c>
    </row>
    <row r="1758" spans="1:19" ht="14.4" customHeight="1" x14ac:dyDescent="0.3">
      <c r="A1758" s="736" t="s">
        <v>5245</v>
      </c>
      <c r="B1758" s="737" t="s">
        <v>5527</v>
      </c>
      <c r="C1758" s="737" t="s">
        <v>569</v>
      </c>
      <c r="D1758" s="737" t="s">
        <v>3169</v>
      </c>
      <c r="E1758" s="737" t="s">
        <v>5469</v>
      </c>
      <c r="F1758" s="737" t="s">
        <v>5560</v>
      </c>
      <c r="G1758" s="737" t="s">
        <v>5561</v>
      </c>
      <c r="H1758" s="740"/>
      <c r="I1758" s="740"/>
      <c r="J1758" s="737"/>
      <c r="K1758" s="737"/>
      <c r="L1758" s="740">
        <v>5</v>
      </c>
      <c r="M1758" s="740">
        <v>9720</v>
      </c>
      <c r="N1758" s="737">
        <v>1</v>
      </c>
      <c r="O1758" s="737">
        <v>1944</v>
      </c>
      <c r="P1758" s="740">
        <v>2</v>
      </c>
      <c r="Q1758" s="740">
        <v>3888</v>
      </c>
      <c r="R1758" s="753">
        <v>0.4</v>
      </c>
      <c r="S1758" s="741">
        <v>1944</v>
      </c>
    </row>
    <row r="1759" spans="1:19" ht="14.4" customHeight="1" x14ac:dyDescent="0.3">
      <c r="A1759" s="736" t="s">
        <v>5245</v>
      </c>
      <c r="B1759" s="737" t="s">
        <v>5527</v>
      </c>
      <c r="C1759" s="737" t="s">
        <v>569</v>
      </c>
      <c r="D1759" s="737" t="s">
        <v>3169</v>
      </c>
      <c r="E1759" s="737" t="s">
        <v>5469</v>
      </c>
      <c r="F1759" s="737" t="s">
        <v>5594</v>
      </c>
      <c r="G1759" s="737" t="s">
        <v>5595</v>
      </c>
      <c r="H1759" s="740"/>
      <c r="I1759" s="740"/>
      <c r="J1759" s="737"/>
      <c r="K1759" s="737"/>
      <c r="L1759" s="740">
        <v>3</v>
      </c>
      <c r="M1759" s="740">
        <v>24972</v>
      </c>
      <c r="N1759" s="737">
        <v>1</v>
      </c>
      <c r="O1759" s="737">
        <v>8324</v>
      </c>
      <c r="P1759" s="740"/>
      <c r="Q1759" s="740"/>
      <c r="R1759" s="753"/>
      <c r="S1759" s="741"/>
    </row>
    <row r="1760" spans="1:19" ht="14.4" customHeight="1" x14ac:dyDescent="0.3">
      <c r="A1760" s="736" t="s">
        <v>5245</v>
      </c>
      <c r="B1760" s="737" t="s">
        <v>5527</v>
      </c>
      <c r="C1760" s="737" t="s">
        <v>569</v>
      </c>
      <c r="D1760" s="737" t="s">
        <v>3169</v>
      </c>
      <c r="E1760" s="737" t="s">
        <v>5469</v>
      </c>
      <c r="F1760" s="737" t="s">
        <v>5562</v>
      </c>
      <c r="G1760" s="737" t="s">
        <v>5563</v>
      </c>
      <c r="H1760" s="740"/>
      <c r="I1760" s="740"/>
      <c r="J1760" s="737"/>
      <c r="K1760" s="737"/>
      <c r="L1760" s="740"/>
      <c r="M1760" s="740"/>
      <c r="N1760" s="737"/>
      <c r="O1760" s="737"/>
      <c r="P1760" s="740">
        <v>1</v>
      </c>
      <c r="Q1760" s="740">
        <v>14801</v>
      </c>
      <c r="R1760" s="753"/>
      <c r="S1760" s="741">
        <v>14801</v>
      </c>
    </row>
    <row r="1761" spans="1:19" ht="14.4" customHeight="1" x14ac:dyDescent="0.3">
      <c r="A1761" s="736" t="s">
        <v>5245</v>
      </c>
      <c r="B1761" s="737" t="s">
        <v>5527</v>
      </c>
      <c r="C1761" s="737" t="s">
        <v>572</v>
      </c>
      <c r="D1761" s="737" t="s">
        <v>5233</v>
      </c>
      <c r="E1761" s="737" t="s">
        <v>5247</v>
      </c>
      <c r="F1761" s="737" t="s">
        <v>5257</v>
      </c>
      <c r="G1761" s="737" t="s">
        <v>5258</v>
      </c>
      <c r="H1761" s="740">
        <v>0.1</v>
      </c>
      <c r="I1761" s="740">
        <v>18.87</v>
      </c>
      <c r="J1761" s="737"/>
      <c r="K1761" s="737">
        <v>188.7</v>
      </c>
      <c r="L1761" s="740"/>
      <c r="M1761" s="740"/>
      <c r="N1761" s="737"/>
      <c r="O1761" s="737"/>
      <c r="P1761" s="740"/>
      <c r="Q1761" s="740"/>
      <c r="R1761" s="753"/>
      <c r="S1761" s="741"/>
    </row>
    <row r="1762" spans="1:19" ht="14.4" customHeight="1" x14ac:dyDescent="0.3">
      <c r="A1762" s="736" t="s">
        <v>5245</v>
      </c>
      <c r="B1762" s="737" t="s">
        <v>5527</v>
      </c>
      <c r="C1762" s="737" t="s">
        <v>572</v>
      </c>
      <c r="D1762" s="737" t="s">
        <v>5233</v>
      </c>
      <c r="E1762" s="737" t="s">
        <v>5247</v>
      </c>
      <c r="F1762" s="737" t="s">
        <v>5301</v>
      </c>
      <c r="G1762" s="737" t="s">
        <v>835</v>
      </c>
      <c r="H1762" s="740">
        <v>0.2</v>
      </c>
      <c r="I1762" s="740">
        <v>14.15</v>
      </c>
      <c r="J1762" s="737"/>
      <c r="K1762" s="737">
        <v>70.75</v>
      </c>
      <c r="L1762" s="740"/>
      <c r="M1762" s="740"/>
      <c r="N1762" s="737"/>
      <c r="O1762" s="737"/>
      <c r="P1762" s="740"/>
      <c r="Q1762" s="740"/>
      <c r="R1762" s="753"/>
      <c r="S1762" s="741"/>
    </row>
    <row r="1763" spans="1:19" ht="14.4" customHeight="1" x14ac:dyDescent="0.3">
      <c r="A1763" s="736" t="s">
        <v>5245</v>
      </c>
      <c r="B1763" s="737" t="s">
        <v>5527</v>
      </c>
      <c r="C1763" s="737" t="s">
        <v>572</v>
      </c>
      <c r="D1763" s="737" t="s">
        <v>5233</v>
      </c>
      <c r="E1763" s="737" t="s">
        <v>5247</v>
      </c>
      <c r="F1763" s="737" t="s">
        <v>5308</v>
      </c>
      <c r="G1763" s="737" t="s">
        <v>5309</v>
      </c>
      <c r="H1763" s="740"/>
      <c r="I1763" s="740"/>
      <c r="J1763" s="737"/>
      <c r="K1763" s="737"/>
      <c r="L1763" s="740"/>
      <c r="M1763" s="740"/>
      <c r="N1763" s="737"/>
      <c r="O1763" s="737"/>
      <c r="P1763" s="740">
        <v>0.2</v>
      </c>
      <c r="Q1763" s="740">
        <v>23.46</v>
      </c>
      <c r="R1763" s="753"/>
      <c r="S1763" s="741">
        <v>117.3</v>
      </c>
    </row>
    <row r="1764" spans="1:19" ht="14.4" customHeight="1" x14ac:dyDescent="0.3">
      <c r="A1764" s="736" t="s">
        <v>5245</v>
      </c>
      <c r="B1764" s="737" t="s">
        <v>5527</v>
      </c>
      <c r="C1764" s="737" t="s">
        <v>572</v>
      </c>
      <c r="D1764" s="737" t="s">
        <v>5233</v>
      </c>
      <c r="E1764" s="737" t="s">
        <v>5247</v>
      </c>
      <c r="F1764" s="737" t="s">
        <v>5362</v>
      </c>
      <c r="G1764" s="737" t="s">
        <v>2919</v>
      </c>
      <c r="H1764" s="740"/>
      <c r="I1764" s="740"/>
      <c r="J1764" s="737"/>
      <c r="K1764" s="737"/>
      <c r="L1764" s="740"/>
      <c r="M1764" s="740"/>
      <c r="N1764" s="737"/>
      <c r="O1764" s="737"/>
      <c r="P1764" s="740">
        <v>1</v>
      </c>
      <c r="Q1764" s="740">
        <v>6731.45</v>
      </c>
      <c r="R1764" s="753"/>
      <c r="S1764" s="741">
        <v>6731.45</v>
      </c>
    </row>
    <row r="1765" spans="1:19" ht="14.4" customHeight="1" x14ac:dyDescent="0.3">
      <c r="A1765" s="736" t="s">
        <v>5245</v>
      </c>
      <c r="B1765" s="737" t="s">
        <v>5527</v>
      </c>
      <c r="C1765" s="737" t="s">
        <v>572</v>
      </c>
      <c r="D1765" s="737" t="s">
        <v>5233</v>
      </c>
      <c r="E1765" s="737" t="s">
        <v>5247</v>
      </c>
      <c r="F1765" s="737" t="s">
        <v>5378</v>
      </c>
      <c r="G1765" s="737" t="s">
        <v>5379</v>
      </c>
      <c r="H1765" s="740">
        <v>0.51</v>
      </c>
      <c r="I1765" s="740">
        <v>714.37</v>
      </c>
      <c r="J1765" s="737"/>
      <c r="K1765" s="737">
        <v>1400.7254901960785</v>
      </c>
      <c r="L1765" s="740"/>
      <c r="M1765" s="740"/>
      <c r="N1765" s="737"/>
      <c r="O1765" s="737"/>
      <c r="P1765" s="740"/>
      <c r="Q1765" s="740"/>
      <c r="R1765" s="753"/>
      <c r="S1765" s="741"/>
    </row>
    <row r="1766" spans="1:19" ht="14.4" customHeight="1" x14ac:dyDescent="0.3">
      <c r="A1766" s="736" t="s">
        <v>5245</v>
      </c>
      <c r="B1766" s="737" t="s">
        <v>5527</v>
      </c>
      <c r="C1766" s="737" t="s">
        <v>572</v>
      </c>
      <c r="D1766" s="737" t="s">
        <v>5233</v>
      </c>
      <c r="E1766" s="737" t="s">
        <v>5247</v>
      </c>
      <c r="F1766" s="737" t="s">
        <v>5388</v>
      </c>
      <c r="G1766" s="737" t="s">
        <v>5317</v>
      </c>
      <c r="H1766" s="740">
        <v>1.03</v>
      </c>
      <c r="I1766" s="740">
        <v>2419.4299999999998</v>
      </c>
      <c r="J1766" s="737"/>
      <c r="K1766" s="737">
        <v>2348.9611650485435</v>
      </c>
      <c r="L1766" s="740"/>
      <c r="M1766" s="740"/>
      <c r="N1766" s="737"/>
      <c r="O1766" s="737"/>
      <c r="P1766" s="740"/>
      <c r="Q1766" s="740"/>
      <c r="R1766" s="753"/>
      <c r="S1766" s="741"/>
    </row>
    <row r="1767" spans="1:19" ht="14.4" customHeight="1" x14ac:dyDescent="0.3">
      <c r="A1767" s="736" t="s">
        <v>5245</v>
      </c>
      <c r="B1767" s="737" t="s">
        <v>5527</v>
      </c>
      <c r="C1767" s="737" t="s">
        <v>572</v>
      </c>
      <c r="D1767" s="737" t="s">
        <v>5233</v>
      </c>
      <c r="E1767" s="737" t="s">
        <v>5247</v>
      </c>
      <c r="F1767" s="737" t="s">
        <v>5403</v>
      </c>
      <c r="G1767" s="737" t="s">
        <v>5317</v>
      </c>
      <c r="H1767" s="740">
        <v>2</v>
      </c>
      <c r="I1767" s="740">
        <v>1409.38</v>
      </c>
      <c r="J1767" s="737"/>
      <c r="K1767" s="737">
        <v>704.69</v>
      </c>
      <c r="L1767" s="740"/>
      <c r="M1767" s="740"/>
      <c r="N1767" s="737"/>
      <c r="O1767" s="737"/>
      <c r="P1767" s="740"/>
      <c r="Q1767" s="740"/>
      <c r="R1767" s="753"/>
      <c r="S1767" s="741"/>
    </row>
    <row r="1768" spans="1:19" ht="14.4" customHeight="1" x14ac:dyDescent="0.3">
      <c r="A1768" s="736" t="s">
        <v>5245</v>
      </c>
      <c r="B1768" s="737" t="s">
        <v>5527</v>
      </c>
      <c r="C1768" s="737" t="s">
        <v>572</v>
      </c>
      <c r="D1768" s="737" t="s">
        <v>5233</v>
      </c>
      <c r="E1768" s="737" t="s">
        <v>5469</v>
      </c>
      <c r="F1768" s="737" t="s">
        <v>5478</v>
      </c>
      <c r="G1768" s="737" t="s">
        <v>5479</v>
      </c>
      <c r="H1768" s="740"/>
      <c r="I1768" s="740"/>
      <c r="J1768" s="737"/>
      <c r="K1768" s="737"/>
      <c r="L1768" s="740"/>
      <c r="M1768" s="740"/>
      <c r="N1768" s="737"/>
      <c r="O1768" s="737"/>
      <c r="P1768" s="740">
        <v>6</v>
      </c>
      <c r="Q1768" s="740">
        <v>222</v>
      </c>
      <c r="R1768" s="753"/>
      <c r="S1768" s="741">
        <v>37</v>
      </c>
    </row>
    <row r="1769" spans="1:19" ht="14.4" customHeight="1" x14ac:dyDescent="0.3">
      <c r="A1769" s="736" t="s">
        <v>5245</v>
      </c>
      <c r="B1769" s="737" t="s">
        <v>5527</v>
      </c>
      <c r="C1769" s="737" t="s">
        <v>572</v>
      </c>
      <c r="D1769" s="737" t="s">
        <v>5233</v>
      </c>
      <c r="E1769" s="737" t="s">
        <v>5469</v>
      </c>
      <c r="F1769" s="737" t="s">
        <v>5542</v>
      </c>
      <c r="G1769" s="737" t="s">
        <v>5543</v>
      </c>
      <c r="H1769" s="740">
        <v>23</v>
      </c>
      <c r="I1769" s="740">
        <v>16261</v>
      </c>
      <c r="J1769" s="737"/>
      <c r="K1769" s="737">
        <v>707</v>
      </c>
      <c r="L1769" s="740"/>
      <c r="M1769" s="740"/>
      <c r="N1769" s="737"/>
      <c r="O1769" s="737"/>
      <c r="P1769" s="740">
        <v>20</v>
      </c>
      <c r="Q1769" s="740">
        <v>14300</v>
      </c>
      <c r="R1769" s="753"/>
      <c r="S1769" s="741">
        <v>715</v>
      </c>
    </row>
    <row r="1770" spans="1:19" ht="14.4" customHeight="1" x14ac:dyDescent="0.3">
      <c r="A1770" s="736" t="s">
        <v>5245</v>
      </c>
      <c r="B1770" s="737" t="s">
        <v>5527</v>
      </c>
      <c r="C1770" s="737" t="s">
        <v>572</v>
      </c>
      <c r="D1770" s="737" t="s">
        <v>5233</v>
      </c>
      <c r="E1770" s="737" t="s">
        <v>5469</v>
      </c>
      <c r="F1770" s="737" t="s">
        <v>5544</v>
      </c>
      <c r="G1770" s="737" t="s">
        <v>5545</v>
      </c>
      <c r="H1770" s="740"/>
      <c r="I1770" s="740"/>
      <c r="J1770" s="737"/>
      <c r="K1770" s="737"/>
      <c r="L1770" s="740">
        <v>34</v>
      </c>
      <c r="M1770" s="740">
        <v>21454</v>
      </c>
      <c r="N1770" s="737">
        <v>1</v>
      </c>
      <c r="O1770" s="737">
        <v>631</v>
      </c>
      <c r="P1770" s="740"/>
      <c r="Q1770" s="740"/>
      <c r="R1770" s="753"/>
      <c r="S1770" s="741"/>
    </row>
    <row r="1771" spans="1:19" ht="14.4" customHeight="1" x14ac:dyDescent="0.3">
      <c r="A1771" s="736" t="s">
        <v>5245</v>
      </c>
      <c r="B1771" s="737" t="s">
        <v>5527</v>
      </c>
      <c r="C1771" s="737" t="s">
        <v>572</v>
      </c>
      <c r="D1771" s="737" t="s">
        <v>5233</v>
      </c>
      <c r="E1771" s="737" t="s">
        <v>5469</v>
      </c>
      <c r="F1771" s="737" t="s">
        <v>5550</v>
      </c>
      <c r="G1771" s="737" t="s">
        <v>5551</v>
      </c>
      <c r="H1771" s="740">
        <v>3</v>
      </c>
      <c r="I1771" s="740">
        <v>375</v>
      </c>
      <c r="J1771" s="737"/>
      <c r="K1771" s="737">
        <v>125</v>
      </c>
      <c r="L1771" s="740"/>
      <c r="M1771" s="740"/>
      <c r="N1771" s="737"/>
      <c r="O1771" s="737"/>
      <c r="P1771" s="740">
        <v>2</v>
      </c>
      <c r="Q1771" s="740">
        <v>258</v>
      </c>
      <c r="R1771" s="753"/>
      <c r="S1771" s="741">
        <v>129</v>
      </c>
    </row>
    <row r="1772" spans="1:19" ht="14.4" customHeight="1" x14ac:dyDescent="0.3">
      <c r="A1772" s="736" t="s">
        <v>5245</v>
      </c>
      <c r="B1772" s="737" t="s">
        <v>5527</v>
      </c>
      <c r="C1772" s="737" t="s">
        <v>572</v>
      </c>
      <c r="D1772" s="737" t="s">
        <v>5233</v>
      </c>
      <c r="E1772" s="737" t="s">
        <v>5469</v>
      </c>
      <c r="F1772" s="737" t="s">
        <v>5552</v>
      </c>
      <c r="G1772" s="737" t="s">
        <v>5553</v>
      </c>
      <c r="H1772" s="740">
        <v>50</v>
      </c>
      <c r="I1772" s="740">
        <v>43500</v>
      </c>
      <c r="J1772" s="737"/>
      <c r="K1772" s="737">
        <v>870</v>
      </c>
      <c r="L1772" s="740"/>
      <c r="M1772" s="740"/>
      <c r="N1772" s="737"/>
      <c r="O1772" s="737"/>
      <c r="P1772" s="740">
        <v>60</v>
      </c>
      <c r="Q1772" s="740">
        <v>52740</v>
      </c>
      <c r="R1772" s="753"/>
      <c r="S1772" s="741">
        <v>879</v>
      </c>
    </row>
    <row r="1773" spans="1:19" ht="14.4" customHeight="1" x14ac:dyDescent="0.3">
      <c r="A1773" s="736" t="s">
        <v>5245</v>
      </c>
      <c r="B1773" s="737" t="s">
        <v>5527</v>
      </c>
      <c r="C1773" s="737" t="s">
        <v>572</v>
      </c>
      <c r="D1773" s="737" t="s">
        <v>5233</v>
      </c>
      <c r="E1773" s="737" t="s">
        <v>5469</v>
      </c>
      <c r="F1773" s="737" t="s">
        <v>5488</v>
      </c>
      <c r="G1773" s="737" t="s">
        <v>5489</v>
      </c>
      <c r="H1773" s="740">
        <v>42</v>
      </c>
      <c r="I1773" s="740">
        <v>0</v>
      </c>
      <c r="J1773" s="737"/>
      <c r="K1773" s="737">
        <v>0</v>
      </c>
      <c r="L1773" s="740"/>
      <c r="M1773" s="740"/>
      <c r="N1773" s="737"/>
      <c r="O1773" s="737"/>
      <c r="P1773" s="740"/>
      <c r="Q1773" s="740"/>
      <c r="R1773" s="753"/>
      <c r="S1773" s="741"/>
    </row>
    <row r="1774" spans="1:19" ht="14.4" customHeight="1" x14ac:dyDescent="0.3">
      <c r="A1774" s="736" t="s">
        <v>5245</v>
      </c>
      <c r="B1774" s="737" t="s">
        <v>5527</v>
      </c>
      <c r="C1774" s="737" t="s">
        <v>572</v>
      </c>
      <c r="D1774" s="737" t="s">
        <v>5233</v>
      </c>
      <c r="E1774" s="737" t="s">
        <v>5469</v>
      </c>
      <c r="F1774" s="737" t="s">
        <v>5490</v>
      </c>
      <c r="G1774" s="737" t="s">
        <v>5491</v>
      </c>
      <c r="H1774" s="740">
        <v>1</v>
      </c>
      <c r="I1774" s="740">
        <v>36</v>
      </c>
      <c r="J1774" s="737"/>
      <c r="K1774" s="737">
        <v>36</v>
      </c>
      <c r="L1774" s="740"/>
      <c r="M1774" s="740"/>
      <c r="N1774" s="737"/>
      <c r="O1774" s="737"/>
      <c r="P1774" s="740">
        <v>1</v>
      </c>
      <c r="Q1774" s="740">
        <v>37</v>
      </c>
      <c r="R1774" s="753"/>
      <c r="S1774" s="741">
        <v>37</v>
      </c>
    </row>
    <row r="1775" spans="1:19" ht="14.4" customHeight="1" x14ac:dyDescent="0.3">
      <c r="A1775" s="736" t="s">
        <v>5245</v>
      </c>
      <c r="B1775" s="737" t="s">
        <v>5527</v>
      </c>
      <c r="C1775" s="737" t="s">
        <v>572</v>
      </c>
      <c r="D1775" s="737" t="s">
        <v>5233</v>
      </c>
      <c r="E1775" s="737" t="s">
        <v>5469</v>
      </c>
      <c r="F1775" s="737" t="s">
        <v>5494</v>
      </c>
      <c r="G1775" s="737" t="s">
        <v>5495</v>
      </c>
      <c r="H1775" s="740"/>
      <c r="I1775" s="740"/>
      <c r="J1775" s="737"/>
      <c r="K1775" s="737"/>
      <c r="L1775" s="740"/>
      <c r="M1775" s="740"/>
      <c r="N1775" s="737"/>
      <c r="O1775" s="737"/>
      <c r="P1775" s="740">
        <v>5</v>
      </c>
      <c r="Q1775" s="740">
        <v>160</v>
      </c>
      <c r="R1775" s="753"/>
      <c r="S1775" s="741">
        <v>32</v>
      </c>
    </row>
    <row r="1776" spans="1:19" ht="14.4" customHeight="1" x14ac:dyDescent="0.3">
      <c r="A1776" s="736" t="s">
        <v>5245</v>
      </c>
      <c r="B1776" s="737" t="s">
        <v>5527</v>
      </c>
      <c r="C1776" s="737" t="s">
        <v>572</v>
      </c>
      <c r="D1776" s="737" t="s">
        <v>5233</v>
      </c>
      <c r="E1776" s="737" t="s">
        <v>5469</v>
      </c>
      <c r="F1776" s="737" t="s">
        <v>5556</v>
      </c>
      <c r="G1776" s="737" t="s">
        <v>5557</v>
      </c>
      <c r="H1776" s="740">
        <v>1</v>
      </c>
      <c r="I1776" s="740">
        <v>331</v>
      </c>
      <c r="J1776" s="737"/>
      <c r="K1776" s="737">
        <v>331</v>
      </c>
      <c r="L1776" s="740"/>
      <c r="M1776" s="740"/>
      <c r="N1776" s="737"/>
      <c r="O1776" s="737"/>
      <c r="P1776" s="740"/>
      <c r="Q1776" s="740"/>
      <c r="R1776" s="753"/>
      <c r="S1776" s="741"/>
    </row>
    <row r="1777" spans="1:19" ht="14.4" customHeight="1" x14ac:dyDescent="0.3">
      <c r="A1777" s="736" t="s">
        <v>5245</v>
      </c>
      <c r="B1777" s="737" t="s">
        <v>5527</v>
      </c>
      <c r="C1777" s="737" t="s">
        <v>572</v>
      </c>
      <c r="D1777" s="737" t="s">
        <v>5233</v>
      </c>
      <c r="E1777" s="737" t="s">
        <v>5469</v>
      </c>
      <c r="F1777" s="737" t="s">
        <v>5498</v>
      </c>
      <c r="G1777" s="737" t="s">
        <v>5499</v>
      </c>
      <c r="H1777" s="740">
        <v>1</v>
      </c>
      <c r="I1777" s="740">
        <v>129</v>
      </c>
      <c r="J1777" s="737"/>
      <c r="K1777" s="737">
        <v>129</v>
      </c>
      <c r="L1777" s="740"/>
      <c r="M1777" s="740"/>
      <c r="N1777" s="737"/>
      <c r="O1777" s="737"/>
      <c r="P1777" s="740"/>
      <c r="Q1777" s="740"/>
      <c r="R1777" s="753"/>
      <c r="S1777" s="741"/>
    </row>
    <row r="1778" spans="1:19" ht="14.4" customHeight="1" x14ac:dyDescent="0.3">
      <c r="A1778" s="736" t="s">
        <v>5245</v>
      </c>
      <c r="B1778" s="737" t="s">
        <v>5527</v>
      </c>
      <c r="C1778" s="737" t="s">
        <v>572</v>
      </c>
      <c r="D1778" s="737" t="s">
        <v>5233</v>
      </c>
      <c r="E1778" s="737" t="s">
        <v>5469</v>
      </c>
      <c r="F1778" s="737" t="s">
        <v>5503</v>
      </c>
      <c r="G1778" s="737" t="s">
        <v>5504</v>
      </c>
      <c r="H1778" s="740"/>
      <c r="I1778" s="740"/>
      <c r="J1778" s="737"/>
      <c r="K1778" s="737"/>
      <c r="L1778" s="740"/>
      <c r="M1778" s="740"/>
      <c r="N1778" s="737"/>
      <c r="O1778" s="737"/>
      <c r="P1778" s="740">
        <v>2</v>
      </c>
      <c r="Q1778" s="740">
        <v>118</v>
      </c>
      <c r="R1778" s="753"/>
      <c r="S1778" s="741">
        <v>59</v>
      </c>
    </row>
    <row r="1779" spans="1:19" ht="14.4" customHeight="1" x14ac:dyDescent="0.3">
      <c r="A1779" s="736" t="s">
        <v>5245</v>
      </c>
      <c r="B1779" s="737" t="s">
        <v>5527</v>
      </c>
      <c r="C1779" s="737" t="s">
        <v>572</v>
      </c>
      <c r="D1779" s="737" t="s">
        <v>5233</v>
      </c>
      <c r="E1779" s="737" t="s">
        <v>5469</v>
      </c>
      <c r="F1779" s="737" t="s">
        <v>5560</v>
      </c>
      <c r="G1779" s="737" t="s">
        <v>5561</v>
      </c>
      <c r="H1779" s="740">
        <v>3</v>
      </c>
      <c r="I1779" s="740">
        <v>5688</v>
      </c>
      <c r="J1779" s="737"/>
      <c r="K1779" s="737">
        <v>1896</v>
      </c>
      <c r="L1779" s="740"/>
      <c r="M1779" s="740"/>
      <c r="N1779" s="737"/>
      <c r="O1779" s="737"/>
      <c r="P1779" s="740">
        <v>2</v>
      </c>
      <c r="Q1779" s="740">
        <v>3888</v>
      </c>
      <c r="R1779" s="753"/>
      <c r="S1779" s="741">
        <v>1944</v>
      </c>
    </row>
    <row r="1780" spans="1:19" ht="14.4" customHeight="1" x14ac:dyDescent="0.3">
      <c r="A1780" s="736" t="s">
        <v>5245</v>
      </c>
      <c r="B1780" s="737" t="s">
        <v>5527</v>
      </c>
      <c r="C1780" s="737" t="s">
        <v>572</v>
      </c>
      <c r="D1780" s="737" t="s">
        <v>3142</v>
      </c>
      <c r="E1780" s="737" t="s">
        <v>5469</v>
      </c>
      <c r="F1780" s="737" t="s">
        <v>5540</v>
      </c>
      <c r="G1780" s="737" t="s">
        <v>5541</v>
      </c>
      <c r="H1780" s="740">
        <v>13</v>
      </c>
      <c r="I1780" s="740">
        <v>2145</v>
      </c>
      <c r="J1780" s="737">
        <v>4.0395480225988702</v>
      </c>
      <c r="K1780" s="737">
        <v>165</v>
      </c>
      <c r="L1780" s="740">
        <v>3</v>
      </c>
      <c r="M1780" s="740">
        <v>531</v>
      </c>
      <c r="N1780" s="737">
        <v>1</v>
      </c>
      <c r="O1780" s="737">
        <v>177</v>
      </c>
      <c r="P1780" s="740"/>
      <c r="Q1780" s="740"/>
      <c r="R1780" s="753"/>
      <c r="S1780" s="741"/>
    </row>
    <row r="1781" spans="1:19" ht="14.4" customHeight="1" x14ac:dyDescent="0.3">
      <c r="A1781" s="736" t="s">
        <v>5245</v>
      </c>
      <c r="B1781" s="737" t="s">
        <v>5527</v>
      </c>
      <c r="C1781" s="737" t="s">
        <v>572</v>
      </c>
      <c r="D1781" s="737" t="s">
        <v>3142</v>
      </c>
      <c r="E1781" s="737" t="s">
        <v>5469</v>
      </c>
      <c r="F1781" s="737" t="s">
        <v>5544</v>
      </c>
      <c r="G1781" s="737" t="s">
        <v>5545</v>
      </c>
      <c r="H1781" s="740">
        <v>3</v>
      </c>
      <c r="I1781" s="740">
        <v>1857</v>
      </c>
      <c r="J1781" s="737"/>
      <c r="K1781" s="737">
        <v>619</v>
      </c>
      <c r="L1781" s="740"/>
      <c r="M1781" s="740"/>
      <c r="N1781" s="737"/>
      <c r="O1781" s="737"/>
      <c r="P1781" s="740"/>
      <c r="Q1781" s="740"/>
      <c r="R1781" s="753"/>
      <c r="S1781" s="741"/>
    </row>
    <row r="1782" spans="1:19" ht="14.4" customHeight="1" x14ac:dyDescent="0.3">
      <c r="A1782" s="736" t="s">
        <v>5245</v>
      </c>
      <c r="B1782" s="737" t="s">
        <v>5527</v>
      </c>
      <c r="C1782" s="737" t="s">
        <v>572</v>
      </c>
      <c r="D1782" s="737" t="s">
        <v>3142</v>
      </c>
      <c r="E1782" s="737" t="s">
        <v>5469</v>
      </c>
      <c r="F1782" s="737" t="s">
        <v>5546</v>
      </c>
      <c r="G1782" s="737" t="s">
        <v>5547</v>
      </c>
      <c r="H1782" s="740">
        <v>1</v>
      </c>
      <c r="I1782" s="740">
        <v>6054</v>
      </c>
      <c r="J1782" s="737">
        <v>0.98471047495120367</v>
      </c>
      <c r="K1782" s="737">
        <v>6054</v>
      </c>
      <c r="L1782" s="740">
        <v>1</v>
      </c>
      <c r="M1782" s="740">
        <v>6148</v>
      </c>
      <c r="N1782" s="737">
        <v>1</v>
      </c>
      <c r="O1782" s="737">
        <v>6148</v>
      </c>
      <c r="P1782" s="740"/>
      <c r="Q1782" s="740"/>
      <c r="R1782" s="753"/>
      <c r="S1782" s="741"/>
    </row>
    <row r="1783" spans="1:19" ht="14.4" customHeight="1" x14ac:dyDescent="0.3">
      <c r="A1783" s="736" t="s">
        <v>5245</v>
      </c>
      <c r="B1783" s="737" t="s">
        <v>5527</v>
      </c>
      <c r="C1783" s="737" t="s">
        <v>572</v>
      </c>
      <c r="D1783" s="737" t="s">
        <v>3142</v>
      </c>
      <c r="E1783" s="737" t="s">
        <v>5469</v>
      </c>
      <c r="F1783" s="737" t="s">
        <v>5548</v>
      </c>
      <c r="G1783" s="737" t="s">
        <v>5549</v>
      </c>
      <c r="H1783" s="740">
        <v>9</v>
      </c>
      <c r="I1783" s="740">
        <v>59229</v>
      </c>
      <c r="J1783" s="737"/>
      <c r="K1783" s="737">
        <v>6581</v>
      </c>
      <c r="L1783" s="740"/>
      <c r="M1783" s="740"/>
      <c r="N1783" s="737"/>
      <c r="O1783" s="737"/>
      <c r="P1783" s="740"/>
      <c r="Q1783" s="740"/>
      <c r="R1783" s="753"/>
      <c r="S1783" s="741"/>
    </row>
    <row r="1784" spans="1:19" ht="14.4" customHeight="1" x14ac:dyDescent="0.3">
      <c r="A1784" s="736" t="s">
        <v>5245</v>
      </c>
      <c r="B1784" s="737" t="s">
        <v>5527</v>
      </c>
      <c r="C1784" s="737" t="s">
        <v>572</v>
      </c>
      <c r="D1784" s="737" t="s">
        <v>3142</v>
      </c>
      <c r="E1784" s="737" t="s">
        <v>5469</v>
      </c>
      <c r="F1784" s="737" t="s">
        <v>5488</v>
      </c>
      <c r="G1784" s="737" t="s">
        <v>5489</v>
      </c>
      <c r="H1784" s="740">
        <v>1</v>
      </c>
      <c r="I1784" s="740">
        <v>0</v>
      </c>
      <c r="J1784" s="737">
        <v>0</v>
      </c>
      <c r="K1784" s="737">
        <v>0</v>
      </c>
      <c r="L1784" s="740">
        <v>4</v>
      </c>
      <c r="M1784" s="740">
        <v>133.33000000000001</v>
      </c>
      <c r="N1784" s="737">
        <v>1</v>
      </c>
      <c r="O1784" s="737">
        <v>33.332500000000003</v>
      </c>
      <c r="P1784" s="740"/>
      <c r="Q1784" s="740"/>
      <c r="R1784" s="753"/>
      <c r="S1784" s="741"/>
    </row>
    <row r="1785" spans="1:19" ht="14.4" customHeight="1" x14ac:dyDescent="0.3">
      <c r="A1785" s="736" t="s">
        <v>5245</v>
      </c>
      <c r="B1785" s="737" t="s">
        <v>5527</v>
      </c>
      <c r="C1785" s="737" t="s">
        <v>572</v>
      </c>
      <c r="D1785" s="737" t="s">
        <v>3142</v>
      </c>
      <c r="E1785" s="737" t="s">
        <v>5469</v>
      </c>
      <c r="F1785" s="737" t="s">
        <v>5554</v>
      </c>
      <c r="G1785" s="737" t="s">
        <v>5555</v>
      </c>
      <c r="H1785" s="740">
        <v>10</v>
      </c>
      <c r="I1785" s="740">
        <v>9150</v>
      </c>
      <c r="J1785" s="737">
        <v>9.7547974413646052</v>
      </c>
      <c r="K1785" s="737">
        <v>915</v>
      </c>
      <c r="L1785" s="740">
        <v>1</v>
      </c>
      <c r="M1785" s="740">
        <v>938</v>
      </c>
      <c r="N1785" s="737">
        <v>1</v>
      </c>
      <c r="O1785" s="737">
        <v>938</v>
      </c>
      <c r="P1785" s="740"/>
      <c r="Q1785" s="740"/>
      <c r="R1785" s="753"/>
      <c r="S1785" s="741"/>
    </row>
    <row r="1786" spans="1:19" ht="14.4" customHeight="1" x14ac:dyDescent="0.3">
      <c r="A1786" s="736" t="s">
        <v>5245</v>
      </c>
      <c r="B1786" s="737" t="s">
        <v>5527</v>
      </c>
      <c r="C1786" s="737" t="s">
        <v>572</v>
      </c>
      <c r="D1786" s="737" t="s">
        <v>3142</v>
      </c>
      <c r="E1786" s="737" t="s">
        <v>5469</v>
      </c>
      <c r="F1786" s="737" t="s">
        <v>5556</v>
      </c>
      <c r="G1786" s="737" t="s">
        <v>5557</v>
      </c>
      <c r="H1786" s="740">
        <v>1</v>
      </c>
      <c r="I1786" s="740">
        <v>331</v>
      </c>
      <c r="J1786" s="737">
        <v>0.93502824858757061</v>
      </c>
      <c r="K1786" s="737">
        <v>331</v>
      </c>
      <c r="L1786" s="740">
        <v>1</v>
      </c>
      <c r="M1786" s="740">
        <v>354</v>
      </c>
      <c r="N1786" s="737">
        <v>1</v>
      </c>
      <c r="O1786" s="737">
        <v>354</v>
      </c>
      <c r="P1786" s="740"/>
      <c r="Q1786" s="740"/>
      <c r="R1786" s="753"/>
      <c r="S1786" s="741"/>
    </row>
    <row r="1787" spans="1:19" ht="14.4" customHeight="1" x14ac:dyDescent="0.3">
      <c r="A1787" s="736" t="s">
        <v>5245</v>
      </c>
      <c r="B1787" s="737" t="s">
        <v>5527</v>
      </c>
      <c r="C1787" s="737" t="s">
        <v>572</v>
      </c>
      <c r="D1787" s="737" t="s">
        <v>3142</v>
      </c>
      <c r="E1787" s="737" t="s">
        <v>5469</v>
      </c>
      <c r="F1787" s="737" t="s">
        <v>5560</v>
      </c>
      <c r="G1787" s="737" t="s">
        <v>5561</v>
      </c>
      <c r="H1787" s="740">
        <v>8</v>
      </c>
      <c r="I1787" s="740">
        <v>15168</v>
      </c>
      <c r="J1787" s="737">
        <v>7.8024691358024691</v>
      </c>
      <c r="K1787" s="737">
        <v>1896</v>
      </c>
      <c r="L1787" s="740">
        <v>1</v>
      </c>
      <c r="M1787" s="740">
        <v>1944</v>
      </c>
      <c r="N1787" s="737">
        <v>1</v>
      </c>
      <c r="O1787" s="737">
        <v>1944</v>
      </c>
      <c r="P1787" s="740"/>
      <c r="Q1787" s="740"/>
      <c r="R1787" s="753"/>
      <c r="S1787" s="741"/>
    </row>
    <row r="1788" spans="1:19" ht="14.4" customHeight="1" x14ac:dyDescent="0.3">
      <c r="A1788" s="736" t="s">
        <v>5245</v>
      </c>
      <c r="B1788" s="737" t="s">
        <v>5527</v>
      </c>
      <c r="C1788" s="737" t="s">
        <v>572</v>
      </c>
      <c r="D1788" s="737" t="s">
        <v>3157</v>
      </c>
      <c r="E1788" s="737" t="s">
        <v>5469</v>
      </c>
      <c r="F1788" s="737" t="s">
        <v>5540</v>
      </c>
      <c r="G1788" s="737" t="s">
        <v>5541</v>
      </c>
      <c r="H1788" s="740"/>
      <c r="I1788" s="740"/>
      <c r="J1788" s="737"/>
      <c r="K1788" s="737"/>
      <c r="L1788" s="740"/>
      <c r="M1788" s="740"/>
      <c r="N1788" s="737"/>
      <c r="O1788" s="737"/>
      <c r="P1788" s="740">
        <v>3</v>
      </c>
      <c r="Q1788" s="740">
        <v>531</v>
      </c>
      <c r="R1788" s="753"/>
      <c r="S1788" s="741">
        <v>177</v>
      </c>
    </row>
    <row r="1789" spans="1:19" ht="14.4" customHeight="1" x14ac:dyDescent="0.3">
      <c r="A1789" s="736" t="s">
        <v>5245</v>
      </c>
      <c r="B1789" s="737" t="s">
        <v>5527</v>
      </c>
      <c r="C1789" s="737" t="s">
        <v>572</v>
      </c>
      <c r="D1789" s="737" t="s">
        <v>3157</v>
      </c>
      <c r="E1789" s="737" t="s">
        <v>5469</v>
      </c>
      <c r="F1789" s="737" t="s">
        <v>5546</v>
      </c>
      <c r="G1789" s="737" t="s">
        <v>5547</v>
      </c>
      <c r="H1789" s="740"/>
      <c r="I1789" s="740"/>
      <c r="J1789" s="737"/>
      <c r="K1789" s="737"/>
      <c r="L1789" s="740"/>
      <c r="M1789" s="740"/>
      <c r="N1789" s="737"/>
      <c r="O1789" s="737"/>
      <c r="P1789" s="740">
        <v>2</v>
      </c>
      <c r="Q1789" s="740">
        <v>12298</v>
      </c>
      <c r="R1789" s="753"/>
      <c r="S1789" s="741">
        <v>6149</v>
      </c>
    </row>
    <row r="1790" spans="1:19" ht="14.4" customHeight="1" x14ac:dyDescent="0.3">
      <c r="A1790" s="736" t="s">
        <v>5245</v>
      </c>
      <c r="B1790" s="737" t="s">
        <v>5527</v>
      </c>
      <c r="C1790" s="737" t="s">
        <v>572</v>
      </c>
      <c r="D1790" s="737" t="s">
        <v>3157</v>
      </c>
      <c r="E1790" s="737" t="s">
        <v>5469</v>
      </c>
      <c r="F1790" s="737" t="s">
        <v>5548</v>
      </c>
      <c r="G1790" s="737" t="s">
        <v>5549</v>
      </c>
      <c r="H1790" s="740"/>
      <c r="I1790" s="740"/>
      <c r="J1790" s="737"/>
      <c r="K1790" s="737"/>
      <c r="L1790" s="740"/>
      <c r="M1790" s="740"/>
      <c r="N1790" s="737"/>
      <c r="O1790" s="737"/>
      <c r="P1790" s="740">
        <v>1</v>
      </c>
      <c r="Q1790" s="740">
        <v>6678</v>
      </c>
      <c r="R1790" s="753"/>
      <c r="S1790" s="741">
        <v>6678</v>
      </c>
    </row>
    <row r="1791" spans="1:19" ht="14.4" customHeight="1" x14ac:dyDescent="0.3">
      <c r="A1791" s="736" t="s">
        <v>5245</v>
      </c>
      <c r="B1791" s="737" t="s">
        <v>5527</v>
      </c>
      <c r="C1791" s="737" t="s">
        <v>572</v>
      </c>
      <c r="D1791" s="737" t="s">
        <v>3157</v>
      </c>
      <c r="E1791" s="737" t="s">
        <v>5469</v>
      </c>
      <c r="F1791" s="737" t="s">
        <v>5488</v>
      </c>
      <c r="G1791" s="737" t="s">
        <v>5489</v>
      </c>
      <c r="H1791" s="740"/>
      <c r="I1791" s="740"/>
      <c r="J1791" s="737"/>
      <c r="K1791" s="737"/>
      <c r="L1791" s="740"/>
      <c r="M1791" s="740"/>
      <c r="N1791" s="737"/>
      <c r="O1791" s="737"/>
      <c r="P1791" s="740">
        <v>3</v>
      </c>
      <c r="Q1791" s="740">
        <v>100</v>
      </c>
      <c r="R1791" s="753"/>
      <c r="S1791" s="741">
        <v>33.333333333333336</v>
      </c>
    </row>
    <row r="1792" spans="1:19" ht="14.4" customHeight="1" x14ac:dyDescent="0.3">
      <c r="A1792" s="736" t="s">
        <v>5245</v>
      </c>
      <c r="B1792" s="737" t="s">
        <v>5527</v>
      </c>
      <c r="C1792" s="737" t="s">
        <v>572</v>
      </c>
      <c r="D1792" s="737" t="s">
        <v>3157</v>
      </c>
      <c r="E1792" s="737" t="s">
        <v>5469</v>
      </c>
      <c r="F1792" s="737" t="s">
        <v>5554</v>
      </c>
      <c r="G1792" s="737" t="s">
        <v>5555</v>
      </c>
      <c r="H1792" s="740"/>
      <c r="I1792" s="740"/>
      <c r="J1792" s="737"/>
      <c r="K1792" s="737"/>
      <c r="L1792" s="740"/>
      <c r="M1792" s="740"/>
      <c r="N1792" s="737"/>
      <c r="O1792" s="737"/>
      <c r="P1792" s="740">
        <v>3</v>
      </c>
      <c r="Q1792" s="740">
        <v>2817</v>
      </c>
      <c r="R1792" s="753"/>
      <c r="S1792" s="741">
        <v>939</v>
      </c>
    </row>
    <row r="1793" spans="1:19" ht="14.4" customHeight="1" x14ac:dyDescent="0.3">
      <c r="A1793" s="736" t="s">
        <v>5245</v>
      </c>
      <c r="B1793" s="737" t="s">
        <v>5527</v>
      </c>
      <c r="C1793" s="737" t="s">
        <v>572</v>
      </c>
      <c r="D1793" s="737" t="s">
        <v>3157</v>
      </c>
      <c r="E1793" s="737" t="s">
        <v>5469</v>
      </c>
      <c r="F1793" s="737" t="s">
        <v>5560</v>
      </c>
      <c r="G1793" s="737" t="s">
        <v>5561</v>
      </c>
      <c r="H1793" s="740"/>
      <c r="I1793" s="740"/>
      <c r="J1793" s="737"/>
      <c r="K1793" s="737"/>
      <c r="L1793" s="740"/>
      <c r="M1793" s="740"/>
      <c r="N1793" s="737"/>
      <c r="O1793" s="737"/>
      <c r="P1793" s="740">
        <v>2</v>
      </c>
      <c r="Q1793" s="740">
        <v>3888</v>
      </c>
      <c r="R1793" s="753"/>
      <c r="S1793" s="741">
        <v>1944</v>
      </c>
    </row>
    <row r="1794" spans="1:19" ht="14.4" customHeight="1" x14ac:dyDescent="0.3">
      <c r="A1794" s="736" t="s">
        <v>5245</v>
      </c>
      <c r="B1794" s="737" t="s">
        <v>5527</v>
      </c>
      <c r="C1794" s="737" t="s">
        <v>572</v>
      </c>
      <c r="D1794" s="737" t="s">
        <v>3168</v>
      </c>
      <c r="E1794" s="737" t="s">
        <v>5469</v>
      </c>
      <c r="F1794" s="737" t="s">
        <v>5478</v>
      </c>
      <c r="G1794" s="737" t="s">
        <v>5479</v>
      </c>
      <c r="H1794" s="740"/>
      <c r="I1794" s="740"/>
      <c r="J1794" s="737"/>
      <c r="K1794" s="737"/>
      <c r="L1794" s="740">
        <v>1</v>
      </c>
      <c r="M1794" s="740">
        <v>37</v>
      </c>
      <c r="N1794" s="737">
        <v>1</v>
      </c>
      <c r="O1794" s="737">
        <v>37</v>
      </c>
      <c r="P1794" s="740"/>
      <c r="Q1794" s="740"/>
      <c r="R1794" s="753"/>
      <c r="S1794" s="741"/>
    </row>
    <row r="1795" spans="1:19" ht="14.4" customHeight="1" x14ac:dyDescent="0.3">
      <c r="A1795" s="736" t="s">
        <v>5245</v>
      </c>
      <c r="B1795" s="737" t="s">
        <v>5527</v>
      </c>
      <c r="C1795" s="737" t="s">
        <v>572</v>
      </c>
      <c r="D1795" s="737" t="s">
        <v>3168</v>
      </c>
      <c r="E1795" s="737" t="s">
        <v>5469</v>
      </c>
      <c r="F1795" s="737" t="s">
        <v>5540</v>
      </c>
      <c r="G1795" s="737" t="s">
        <v>5541</v>
      </c>
      <c r="H1795" s="740">
        <v>28</v>
      </c>
      <c r="I1795" s="740">
        <v>4620</v>
      </c>
      <c r="J1795" s="737">
        <v>0.68688670829616416</v>
      </c>
      <c r="K1795" s="737">
        <v>165</v>
      </c>
      <c r="L1795" s="740">
        <v>38</v>
      </c>
      <c r="M1795" s="740">
        <v>6726</v>
      </c>
      <c r="N1795" s="737">
        <v>1</v>
      </c>
      <c r="O1795" s="737">
        <v>177</v>
      </c>
      <c r="P1795" s="740">
        <v>47</v>
      </c>
      <c r="Q1795" s="740">
        <v>8319</v>
      </c>
      <c r="R1795" s="753">
        <v>1.236842105263158</v>
      </c>
      <c r="S1795" s="741">
        <v>177</v>
      </c>
    </row>
    <row r="1796" spans="1:19" ht="14.4" customHeight="1" x14ac:dyDescent="0.3">
      <c r="A1796" s="736" t="s">
        <v>5245</v>
      </c>
      <c r="B1796" s="737" t="s">
        <v>5527</v>
      </c>
      <c r="C1796" s="737" t="s">
        <v>572</v>
      </c>
      <c r="D1796" s="737" t="s">
        <v>3168</v>
      </c>
      <c r="E1796" s="737" t="s">
        <v>5469</v>
      </c>
      <c r="F1796" s="737" t="s">
        <v>5544</v>
      </c>
      <c r="G1796" s="737" t="s">
        <v>5545</v>
      </c>
      <c r="H1796" s="740">
        <v>3</v>
      </c>
      <c r="I1796" s="740">
        <v>1857</v>
      </c>
      <c r="J1796" s="737">
        <v>2.9429477020602217</v>
      </c>
      <c r="K1796" s="737">
        <v>619</v>
      </c>
      <c r="L1796" s="740">
        <v>1</v>
      </c>
      <c r="M1796" s="740">
        <v>631</v>
      </c>
      <c r="N1796" s="737">
        <v>1</v>
      </c>
      <c r="O1796" s="737">
        <v>631</v>
      </c>
      <c r="P1796" s="740">
        <v>19</v>
      </c>
      <c r="Q1796" s="740">
        <v>11989</v>
      </c>
      <c r="R1796" s="753">
        <v>19</v>
      </c>
      <c r="S1796" s="741">
        <v>631</v>
      </c>
    </row>
    <row r="1797" spans="1:19" ht="14.4" customHeight="1" x14ac:dyDescent="0.3">
      <c r="A1797" s="736" t="s">
        <v>5245</v>
      </c>
      <c r="B1797" s="737" t="s">
        <v>5527</v>
      </c>
      <c r="C1797" s="737" t="s">
        <v>572</v>
      </c>
      <c r="D1797" s="737" t="s">
        <v>3168</v>
      </c>
      <c r="E1797" s="737" t="s">
        <v>5469</v>
      </c>
      <c r="F1797" s="737" t="s">
        <v>5546</v>
      </c>
      <c r="G1797" s="737" t="s">
        <v>5547</v>
      </c>
      <c r="H1797" s="740">
        <v>10</v>
      </c>
      <c r="I1797" s="740">
        <v>60540</v>
      </c>
      <c r="J1797" s="737">
        <v>0.98471047495120367</v>
      </c>
      <c r="K1797" s="737">
        <v>6054</v>
      </c>
      <c r="L1797" s="740">
        <v>10</v>
      </c>
      <c r="M1797" s="740">
        <v>61480</v>
      </c>
      <c r="N1797" s="737">
        <v>1</v>
      </c>
      <c r="O1797" s="737">
        <v>6148</v>
      </c>
      <c r="P1797" s="740">
        <v>7</v>
      </c>
      <c r="Q1797" s="740">
        <v>43043</v>
      </c>
      <c r="R1797" s="753">
        <v>0.70011385816525695</v>
      </c>
      <c r="S1797" s="741">
        <v>6149</v>
      </c>
    </row>
    <row r="1798" spans="1:19" ht="14.4" customHeight="1" x14ac:dyDescent="0.3">
      <c r="A1798" s="736" t="s">
        <v>5245</v>
      </c>
      <c r="B1798" s="737" t="s">
        <v>5527</v>
      </c>
      <c r="C1798" s="737" t="s">
        <v>572</v>
      </c>
      <c r="D1798" s="737" t="s">
        <v>3168</v>
      </c>
      <c r="E1798" s="737" t="s">
        <v>5469</v>
      </c>
      <c r="F1798" s="737" t="s">
        <v>5548</v>
      </c>
      <c r="G1798" s="737" t="s">
        <v>5549</v>
      </c>
      <c r="H1798" s="740">
        <v>6</v>
      </c>
      <c r="I1798" s="740">
        <v>39486</v>
      </c>
      <c r="J1798" s="737">
        <v>2.9568668563726224</v>
      </c>
      <c r="K1798" s="737">
        <v>6581</v>
      </c>
      <c r="L1798" s="740">
        <v>2</v>
      </c>
      <c r="M1798" s="740">
        <v>13354</v>
      </c>
      <c r="N1798" s="737">
        <v>1</v>
      </c>
      <c r="O1798" s="737">
        <v>6677</v>
      </c>
      <c r="P1798" s="740">
        <v>20</v>
      </c>
      <c r="Q1798" s="740">
        <v>133560</v>
      </c>
      <c r="R1798" s="753">
        <v>10.001497678598172</v>
      </c>
      <c r="S1798" s="741">
        <v>6678</v>
      </c>
    </row>
    <row r="1799" spans="1:19" ht="14.4" customHeight="1" x14ac:dyDescent="0.3">
      <c r="A1799" s="736" t="s">
        <v>5245</v>
      </c>
      <c r="B1799" s="737" t="s">
        <v>5527</v>
      </c>
      <c r="C1799" s="737" t="s">
        <v>572</v>
      </c>
      <c r="D1799" s="737" t="s">
        <v>3168</v>
      </c>
      <c r="E1799" s="737" t="s">
        <v>5469</v>
      </c>
      <c r="F1799" s="737" t="s">
        <v>5488</v>
      </c>
      <c r="G1799" s="737" t="s">
        <v>5489</v>
      </c>
      <c r="H1799" s="740"/>
      <c r="I1799" s="740"/>
      <c r="J1799" s="737"/>
      <c r="K1799" s="737"/>
      <c r="L1799" s="740">
        <v>36</v>
      </c>
      <c r="M1799" s="740">
        <v>1200</v>
      </c>
      <c r="N1799" s="737">
        <v>1</v>
      </c>
      <c r="O1799" s="737">
        <v>33.333333333333336</v>
      </c>
      <c r="P1799" s="740">
        <v>48</v>
      </c>
      <c r="Q1799" s="740">
        <v>1600.01</v>
      </c>
      <c r="R1799" s="753">
        <v>1.3333416666666666</v>
      </c>
      <c r="S1799" s="741">
        <v>33.333541666666669</v>
      </c>
    </row>
    <row r="1800" spans="1:19" ht="14.4" customHeight="1" x14ac:dyDescent="0.3">
      <c r="A1800" s="736" t="s">
        <v>5245</v>
      </c>
      <c r="B1800" s="737" t="s">
        <v>5527</v>
      </c>
      <c r="C1800" s="737" t="s">
        <v>572</v>
      </c>
      <c r="D1800" s="737" t="s">
        <v>3168</v>
      </c>
      <c r="E1800" s="737" t="s">
        <v>5469</v>
      </c>
      <c r="F1800" s="737" t="s">
        <v>5554</v>
      </c>
      <c r="G1800" s="737" t="s">
        <v>5555</v>
      </c>
      <c r="H1800" s="740">
        <v>15</v>
      </c>
      <c r="I1800" s="740">
        <v>13725</v>
      </c>
      <c r="J1800" s="737">
        <v>1.1255535509266852</v>
      </c>
      <c r="K1800" s="737">
        <v>915</v>
      </c>
      <c r="L1800" s="740">
        <v>13</v>
      </c>
      <c r="M1800" s="740">
        <v>12194</v>
      </c>
      <c r="N1800" s="737">
        <v>1</v>
      </c>
      <c r="O1800" s="737">
        <v>938</v>
      </c>
      <c r="P1800" s="740">
        <v>34</v>
      </c>
      <c r="Q1800" s="740">
        <v>31926</v>
      </c>
      <c r="R1800" s="753">
        <v>2.618172871904215</v>
      </c>
      <c r="S1800" s="741">
        <v>939</v>
      </c>
    </row>
    <row r="1801" spans="1:19" ht="14.4" customHeight="1" x14ac:dyDescent="0.3">
      <c r="A1801" s="736" t="s">
        <v>5245</v>
      </c>
      <c r="B1801" s="737" t="s">
        <v>5527</v>
      </c>
      <c r="C1801" s="737" t="s">
        <v>572</v>
      </c>
      <c r="D1801" s="737" t="s">
        <v>3168</v>
      </c>
      <c r="E1801" s="737" t="s">
        <v>5469</v>
      </c>
      <c r="F1801" s="737" t="s">
        <v>5490</v>
      </c>
      <c r="G1801" s="737" t="s">
        <v>5491</v>
      </c>
      <c r="H1801" s="740"/>
      <c r="I1801" s="740"/>
      <c r="J1801" s="737"/>
      <c r="K1801" s="737"/>
      <c r="L1801" s="740">
        <v>12</v>
      </c>
      <c r="M1801" s="740">
        <v>444</v>
      </c>
      <c r="N1801" s="737">
        <v>1</v>
      </c>
      <c r="O1801" s="737">
        <v>37</v>
      </c>
      <c r="P1801" s="740">
        <v>3</v>
      </c>
      <c r="Q1801" s="740">
        <v>111</v>
      </c>
      <c r="R1801" s="753">
        <v>0.25</v>
      </c>
      <c r="S1801" s="741">
        <v>37</v>
      </c>
    </row>
    <row r="1802" spans="1:19" ht="14.4" customHeight="1" x14ac:dyDescent="0.3">
      <c r="A1802" s="736" t="s">
        <v>5245</v>
      </c>
      <c r="B1802" s="737" t="s">
        <v>5527</v>
      </c>
      <c r="C1802" s="737" t="s">
        <v>572</v>
      </c>
      <c r="D1802" s="737" t="s">
        <v>3168</v>
      </c>
      <c r="E1802" s="737" t="s">
        <v>5469</v>
      </c>
      <c r="F1802" s="737" t="s">
        <v>5556</v>
      </c>
      <c r="G1802" s="737" t="s">
        <v>5557</v>
      </c>
      <c r="H1802" s="740"/>
      <c r="I1802" s="740"/>
      <c r="J1802" s="737"/>
      <c r="K1802" s="737"/>
      <c r="L1802" s="740">
        <v>5</v>
      </c>
      <c r="M1802" s="740">
        <v>1770</v>
      </c>
      <c r="N1802" s="737">
        <v>1</v>
      </c>
      <c r="O1802" s="737">
        <v>354</v>
      </c>
      <c r="P1802" s="740">
        <v>1</v>
      </c>
      <c r="Q1802" s="740">
        <v>355</v>
      </c>
      <c r="R1802" s="753">
        <v>0.20056497175141244</v>
      </c>
      <c r="S1802" s="741">
        <v>355</v>
      </c>
    </row>
    <row r="1803" spans="1:19" ht="14.4" customHeight="1" x14ac:dyDescent="0.3">
      <c r="A1803" s="736" t="s">
        <v>5245</v>
      </c>
      <c r="B1803" s="737" t="s">
        <v>5527</v>
      </c>
      <c r="C1803" s="737" t="s">
        <v>572</v>
      </c>
      <c r="D1803" s="737" t="s">
        <v>3168</v>
      </c>
      <c r="E1803" s="737" t="s">
        <v>5469</v>
      </c>
      <c r="F1803" s="737" t="s">
        <v>5560</v>
      </c>
      <c r="G1803" s="737" t="s">
        <v>5561</v>
      </c>
      <c r="H1803" s="740">
        <v>11</v>
      </c>
      <c r="I1803" s="740">
        <v>20856</v>
      </c>
      <c r="J1803" s="737">
        <v>0.97530864197530864</v>
      </c>
      <c r="K1803" s="737">
        <v>1896</v>
      </c>
      <c r="L1803" s="740">
        <v>11</v>
      </c>
      <c r="M1803" s="740">
        <v>21384</v>
      </c>
      <c r="N1803" s="737">
        <v>1</v>
      </c>
      <c r="O1803" s="737">
        <v>1944</v>
      </c>
      <c r="P1803" s="740">
        <v>20</v>
      </c>
      <c r="Q1803" s="740">
        <v>38880</v>
      </c>
      <c r="R1803" s="753">
        <v>1.8181818181818181</v>
      </c>
      <c r="S1803" s="741">
        <v>1944</v>
      </c>
    </row>
    <row r="1804" spans="1:19" ht="14.4" customHeight="1" x14ac:dyDescent="0.3">
      <c r="A1804" s="736" t="s">
        <v>5245</v>
      </c>
      <c r="B1804" s="737" t="s">
        <v>5527</v>
      </c>
      <c r="C1804" s="737" t="s">
        <v>572</v>
      </c>
      <c r="D1804" s="737" t="s">
        <v>3169</v>
      </c>
      <c r="E1804" s="737" t="s">
        <v>5247</v>
      </c>
      <c r="F1804" s="737" t="s">
        <v>5250</v>
      </c>
      <c r="G1804" s="737" t="s">
        <v>5251</v>
      </c>
      <c r="H1804" s="740"/>
      <c r="I1804" s="740"/>
      <c r="J1804" s="737"/>
      <c r="K1804" s="737"/>
      <c r="L1804" s="740"/>
      <c r="M1804" s="740"/>
      <c r="N1804" s="737"/>
      <c r="O1804" s="737"/>
      <c r="P1804" s="740">
        <v>0.2</v>
      </c>
      <c r="Q1804" s="740">
        <v>21.65</v>
      </c>
      <c r="R1804" s="753"/>
      <c r="S1804" s="741">
        <v>108.24999999999999</v>
      </c>
    </row>
    <row r="1805" spans="1:19" ht="14.4" customHeight="1" x14ac:dyDescent="0.3">
      <c r="A1805" s="736" t="s">
        <v>5245</v>
      </c>
      <c r="B1805" s="737" t="s">
        <v>5527</v>
      </c>
      <c r="C1805" s="737" t="s">
        <v>572</v>
      </c>
      <c r="D1805" s="737" t="s">
        <v>3169</v>
      </c>
      <c r="E1805" s="737" t="s">
        <v>5247</v>
      </c>
      <c r="F1805" s="737" t="s">
        <v>5257</v>
      </c>
      <c r="G1805" s="737" t="s">
        <v>5258</v>
      </c>
      <c r="H1805" s="740"/>
      <c r="I1805" s="740"/>
      <c r="J1805" s="737"/>
      <c r="K1805" s="737"/>
      <c r="L1805" s="740">
        <v>0.2</v>
      </c>
      <c r="M1805" s="740">
        <v>37.74</v>
      </c>
      <c r="N1805" s="737">
        <v>1</v>
      </c>
      <c r="O1805" s="737">
        <v>188.7</v>
      </c>
      <c r="P1805" s="740">
        <v>2.1999999999999997</v>
      </c>
      <c r="Q1805" s="740">
        <v>451.88000000000005</v>
      </c>
      <c r="R1805" s="753">
        <v>11.973502914679386</v>
      </c>
      <c r="S1805" s="741">
        <v>205.40000000000006</v>
      </c>
    </row>
    <row r="1806" spans="1:19" ht="14.4" customHeight="1" x14ac:dyDescent="0.3">
      <c r="A1806" s="736" t="s">
        <v>5245</v>
      </c>
      <c r="B1806" s="737" t="s">
        <v>5527</v>
      </c>
      <c r="C1806" s="737" t="s">
        <v>572</v>
      </c>
      <c r="D1806" s="737" t="s">
        <v>3169</v>
      </c>
      <c r="E1806" s="737" t="s">
        <v>5247</v>
      </c>
      <c r="F1806" s="737" t="s">
        <v>5259</v>
      </c>
      <c r="G1806" s="737" t="s">
        <v>5260</v>
      </c>
      <c r="H1806" s="740"/>
      <c r="I1806" s="740"/>
      <c r="J1806" s="737"/>
      <c r="K1806" s="737"/>
      <c r="L1806" s="740"/>
      <c r="M1806" s="740"/>
      <c r="N1806" s="737"/>
      <c r="O1806" s="737"/>
      <c r="P1806" s="740">
        <v>1</v>
      </c>
      <c r="Q1806" s="740">
        <v>6372.54</v>
      </c>
      <c r="R1806" s="753"/>
      <c r="S1806" s="741">
        <v>6372.54</v>
      </c>
    </row>
    <row r="1807" spans="1:19" ht="14.4" customHeight="1" x14ac:dyDescent="0.3">
      <c r="A1807" s="736" t="s">
        <v>5245</v>
      </c>
      <c r="B1807" s="737" t="s">
        <v>5527</v>
      </c>
      <c r="C1807" s="737" t="s">
        <v>572</v>
      </c>
      <c r="D1807" s="737" t="s">
        <v>3169</v>
      </c>
      <c r="E1807" s="737" t="s">
        <v>5247</v>
      </c>
      <c r="F1807" s="737" t="s">
        <v>5530</v>
      </c>
      <c r="G1807" s="737" t="s">
        <v>5529</v>
      </c>
      <c r="H1807" s="740"/>
      <c r="I1807" s="740"/>
      <c r="J1807" s="737"/>
      <c r="K1807" s="737"/>
      <c r="L1807" s="740"/>
      <c r="M1807" s="740"/>
      <c r="N1807" s="737"/>
      <c r="O1807" s="737"/>
      <c r="P1807" s="740">
        <v>1</v>
      </c>
      <c r="Q1807" s="740">
        <v>227.34</v>
      </c>
      <c r="R1807" s="753"/>
      <c r="S1807" s="741">
        <v>227.34</v>
      </c>
    </row>
    <row r="1808" spans="1:19" ht="14.4" customHeight="1" x14ac:dyDescent="0.3">
      <c r="A1808" s="736" t="s">
        <v>5245</v>
      </c>
      <c r="B1808" s="737" t="s">
        <v>5527</v>
      </c>
      <c r="C1808" s="737" t="s">
        <v>572</v>
      </c>
      <c r="D1808" s="737" t="s">
        <v>3169</v>
      </c>
      <c r="E1808" s="737" t="s">
        <v>5247</v>
      </c>
      <c r="F1808" s="737" t="s">
        <v>5263</v>
      </c>
      <c r="G1808" s="737" t="s">
        <v>1315</v>
      </c>
      <c r="H1808" s="740"/>
      <c r="I1808" s="740"/>
      <c r="J1808" s="737"/>
      <c r="K1808" s="737"/>
      <c r="L1808" s="740"/>
      <c r="M1808" s="740"/>
      <c r="N1808" s="737"/>
      <c r="O1808" s="737"/>
      <c r="P1808" s="740">
        <v>7.59</v>
      </c>
      <c r="Q1808" s="740">
        <v>2776.4</v>
      </c>
      <c r="R1808" s="753"/>
      <c r="S1808" s="741">
        <v>365.79710144927537</v>
      </c>
    </row>
    <row r="1809" spans="1:19" ht="14.4" customHeight="1" x14ac:dyDescent="0.3">
      <c r="A1809" s="736" t="s">
        <v>5245</v>
      </c>
      <c r="B1809" s="737" t="s">
        <v>5527</v>
      </c>
      <c r="C1809" s="737" t="s">
        <v>572</v>
      </c>
      <c r="D1809" s="737" t="s">
        <v>3169</v>
      </c>
      <c r="E1809" s="737" t="s">
        <v>5247</v>
      </c>
      <c r="F1809" s="737" t="s">
        <v>5291</v>
      </c>
      <c r="G1809" s="737" t="s">
        <v>5292</v>
      </c>
      <c r="H1809" s="740"/>
      <c r="I1809" s="740"/>
      <c r="J1809" s="737"/>
      <c r="K1809" s="737"/>
      <c r="L1809" s="740"/>
      <c r="M1809" s="740"/>
      <c r="N1809" s="737"/>
      <c r="O1809" s="737"/>
      <c r="P1809" s="740">
        <v>1</v>
      </c>
      <c r="Q1809" s="740">
        <v>48.74</v>
      </c>
      <c r="R1809" s="753"/>
      <c r="S1809" s="741">
        <v>48.74</v>
      </c>
    </row>
    <row r="1810" spans="1:19" ht="14.4" customHeight="1" x14ac:dyDescent="0.3">
      <c r="A1810" s="736" t="s">
        <v>5245</v>
      </c>
      <c r="B1810" s="737" t="s">
        <v>5527</v>
      </c>
      <c r="C1810" s="737" t="s">
        <v>572</v>
      </c>
      <c r="D1810" s="737" t="s">
        <v>3169</v>
      </c>
      <c r="E1810" s="737" t="s">
        <v>5247</v>
      </c>
      <c r="F1810" s="737" t="s">
        <v>5293</v>
      </c>
      <c r="G1810" s="737" t="s">
        <v>1238</v>
      </c>
      <c r="H1810" s="740"/>
      <c r="I1810" s="740"/>
      <c r="J1810" s="737"/>
      <c r="K1810" s="737"/>
      <c r="L1810" s="740"/>
      <c r="M1810" s="740"/>
      <c r="N1810" s="737"/>
      <c r="O1810" s="737"/>
      <c r="P1810" s="740">
        <v>4.8100000000000005</v>
      </c>
      <c r="Q1810" s="740">
        <v>661.56</v>
      </c>
      <c r="R1810" s="753"/>
      <c r="S1810" s="741">
        <v>137.53846153846152</v>
      </c>
    </row>
    <row r="1811" spans="1:19" ht="14.4" customHeight="1" x14ac:dyDescent="0.3">
      <c r="A1811" s="736" t="s">
        <v>5245</v>
      </c>
      <c r="B1811" s="737" t="s">
        <v>5527</v>
      </c>
      <c r="C1811" s="737" t="s">
        <v>572</v>
      </c>
      <c r="D1811" s="737" t="s">
        <v>3169</v>
      </c>
      <c r="E1811" s="737" t="s">
        <v>5247</v>
      </c>
      <c r="F1811" s="737" t="s">
        <v>5294</v>
      </c>
      <c r="G1811" s="737" t="s">
        <v>1238</v>
      </c>
      <c r="H1811" s="740"/>
      <c r="I1811" s="740"/>
      <c r="J1811" s="737"/>
      <c r="K1811" s="737"/>
      <c r="L1811" s="740"/>
      <c r="M1811" s="740"/>
      <c r="N1811" s="737"/>
      <c r="O1811" s="737"/>
      <c r="P1811" s="740">
        <v>2.92</v>
      </c>
      <c r="Q1811" s="740">
        <v>2007.96</v>
      </c>
      <c r="R1811" s="753"/>
      <c r="S1811" s="741">
        <v>687.65753424657532</v>
      </c>
    </row>
    <row r="1812" spans="1:19" ht="14.4" customHeight="1" x14ac:dyDescent="0.3">
      <c r="A1812" s="736" t="s">
        <v>5245</v>
      </c>
      <c r="B1812" s="737" t="s">
        <v>5527</v>
      </c>
      <c r="C1812" s="737" t="s">
        <v>572</v>
      </c>
      <c r="D1812" s="737" t="s">
        <v>3169</v>
      </c>
      <c r="E1812" s="737" t="s">
        <v>5247</v>
      </c>
      <c r="F1812" s="737" t="s">
        <v>5300</v>
      </c>
      <c r="G1812" s="737" t="s">
        <v>823</v>
      </c>
      <c r="H1812" s="740"/>
      <c r="I1812" s="740"/>
      <c r="J1812" s="737"/>
      <c r="K1812" s="737"/>
      <c r="L1812" s="740">
        <v>0.4</v>
      </c>
      <c r="M1812" s="740">
        <v>72.86</v>
      </c>
      <c r="N1812" s="737">
        <v>1</v>
      </c>
      <c r="O1812" s="737">
        <v>182.14999999999998</v>
      </c>
      <c r="P1812" s="740">
        <v>3.8000000000000007</v>
      </c>
      <c r="Q1812" s="740">
        <v>692.17</v>
      </c>
      <c r="R1812" s="753">
        <v>9.5</v>
      </c>
      <c r="S1812" s="741">
        <v>182.14999999999995</v>
      </c>
    </row>
    <row r="1813" spans="1:19" ht="14.4" customHeight="1" x14ac:dyDescent="0.3">
      <c r="A1813" s="736" t="s">
        <v>5245</v>
      </c>
      <c r="B1813" s="737" t="s">
        <v>5527</v>
      </c>
      <c r="C1813" s="737" t="s">
        <v>572</v>
      </c>
      <c r="D1813" s="737" t="s">
        <v>3169</v>
      </c>
      <c r="E1813" s="737" t="s">
        <v>5247</v>
      </c>
      <c r="F1813" s="737" t="s">
        <v>5301</v>
      </c>
      <c r="G1813" s="737" t="s">
        <v>835</v>
      </c>
      <c r="H1813" s="740"/>
      <c r="I1813" s="740"/>
      <c r="J1813" s="737"/>
      <c r="K1813" s="737"/>
      <c r="L1813" s="740">
        <v>0.4</v>
      </c>
      <c r="M1813" s="740">
        <v>28.3</v>
      </c>
      <c r="N1813" s="737">
        <v>1</v>
      </c>
      <c r="O1813" s="737">
        <v>70.75</v>
      </c>
      <c r="P1813" s="740">
        <v>5.2</v>
      </c>
      <c r="Q1813" s="740">
        <v>367.9</v>
      </c>
      <c r="R1813" s="753">
        <v>12.999999999999998</v>
      </c>
      <c r="S1813" s="741">
        <v>70.75</v>
      </c>
    </row>
    <row r="1814" spans="1:19" ht="14.4" customHeight="1" x14ac:dyDescent="0.3">
      <c r="A1814" s="736" t="s">
        <v>5245</v>
      </c>
      <c r="B1814" s="737" t="s">
        <v>5527</v>
      </c>
      <c r="C1814" s="737" t="s">
        <v>572</v>
      </c>
      <c r="D1814" s="737" t="s">
        <v>3169</v>
      </c>
      <c r="E1814" s="737" t="s">
        <v>5247</v>
      </c>
      <c r="F1814" s="737" t="s">
        <v>5303</v>
      </c>
      <c r="G1814" s="737" t="s">
        <v>3745</v>
      </c>
      <c r="H1814" s="740"/>
      <c r="I1814" s="740"/>
      <c r="J1814" s="737"/>
      <c r="K1814" s="737"/>
      <c r="L1814" s="740"/>
      <c r="M1814" s="740"/>
      <c r="N1814" s="737"/>
      <c r="O1814" s="737"/>
      <c r="P1814" s="740">
        <v>0.22</v>
      </c>
      <c r="Q1814" s="740">
        <v>26.75</v>
      </c>
      <c r="R1814" s="753"/>
      <c r="S1814" s="741">
        <v>121.59090909090909</v>
      </c>
    </row>
    <row r="1815" spans="1:19" ht="14.4" customHeight="1" x14ac:dyDescent="0.3">
      <c r="A1815" s="736" t="s">
        <v>5245</v>
      </c>
      <c r="B1815" s="737" t="s">
        <v>5527</v>
      </c>
      <c r="C1815" s="737" t="s">
        <v>572</v>
      </c>
      <c r="D1815" s="737" t="s">
        <v>3169</v>
      </c>
      <c r="E1815" s="737" t="s">
        <v>5247</v>
      </c>
      <c r="F1815" s="737" t="s">
        <v>5304</v>
      </c>
      <c r="G1815" s="737" t="s">
        <v>3745</v>
      </c>
      <c r="H1815" s="740"/>
      <c r="I1815" s="740"/>
      <c r="J1815" s="737"/>
      <c r="K1815" s="737"/>
      <c r="L1815" s="740"/>
      <c r="M1815" s="740"/>
      <c r="N1815" s="737"/>
      <c r="O1815" s="737"/>
      <c r="P1815" s="740">
        <v>1.87</v>
      </c>
      <c r="Q1815" s="740">
        <v>454.85</v>
      </c>
      <c r="R1815" s="753"/>
      <c r="S1815" s="741">
        <v>243.23529411764704</v>
      </c>
    </row>
    <row r="1816" spans="1:19" ht="14.4" customHeight="1" x14ac:dyDescent="0.3">
      <c r="A1816" s="736" t="s">
        <v>5245</v>
      </c>
      <c r="B1816" s="737" t="s">
        <v>5527</v>
      </c>
      <c r="C1816" s="737" t="s">
        <v>572</v>
      </c>
      <c r="D1816" s="737" t="s">
        <v>3169</v>
      </c>
      <c r="E1816" s="737" t="s">
        <v>5247</v>
      </c>
      <c r="F1816" s="737" t="s">
        <v>5305</v>
      </c>
      <c r="G1816" s="737" t="s">
        <v>707</v>
      </c>
      <c r="H1816" s="740"/>
      <c r="I1816" s="740"/>
      <c r="J1816" s="737"/>
      <c r="K1816" s="737"/>
      <c r="L1816" s="740"/>
      <c r="M1816" s="740"/>
      <c r="N1816" s="737"/>
      <c r="O1816" s="737"/>
      <c r="P1816" s="740">
        <v>0.8</v>
      </c>
      <c r="Q1816" s="740">
        <v>47.96</v>
      </c>
      <c r="R1816" s="753"/>
      <c r="S1816" s="741">
        <v>59.949999999999996</v>
      </c>
    </row>
    <row r="1817" spans="1:19" ht="14.4" customHeight="1" x14ac:dyDescent="0.3">
      <c r="A1817" s="736" t="s">
        <v>5245</v>
      </c>
      <c r="B1817" s="737" t="s">
        <v>5527</v>
      </c>
      <c r="C1817" s="737" t="s">
        <v>572</v>
      </c>
      <c r="D1817" s="737" t="s">
        <v>3169</v>
      </c>
      <c r="E1817" s="737" t="s">
        <v>5247</v>
      </c>
      <c r="F1817" s="737" t="s">
        <v>5308</v>
      </c>
      <c r="G1817" s="737" t="s">
        <v>5309</v>
      </c>
      <c r="H1817" s="740"/>
      <c r="I1817" s="740"/>
      <c r="J1817" s="737"/>
      <c r="K1817" s="737"/>
      <c r="L1817" s="740"/>
      <c r="M1817" s="740"/>
      <c r="N1817" s="737"/>
      <c r="O1817" s="737"/>
      <c r="P1817" s="740">
        <v>0.2</v>
      </c>
      <c r="Q1817" s="740">
        <v>23.46</v>
      </c>
      <c r="R1817" s="753"/>
      <c r="S1817" s="741">
        <v>117.3</v>
      </c>
    </row>
    <row r="1818" spans="1:19" ht="14.4" customHeight="1" x14ac:dyDescent="0.3">
      <c r="A1818" s="736" t="s">
        <v>5245</v>
      </c>
      <c r="B1818" s="737" t="s">
        <v>5527</v>
      </c>
      <c r="C1818" s="737" t="s">
        <v>572</v>
      </c>
      <c r="D1818" s="737" t="s">
        <v>3169</v>
      </c>
      <c r="E1818" s="737" t="s">
        <v>5247</v>
      </c>
      <c r="F1818" s="737" t="s">
        <v>5310</v>
      </c>
      <c r="G1818" s="737" t="s">
        <v>3072</v>
      </c>
      <c r="H1818" s="740"/>
      <c r="I1818" s="740"/>
      <c r="J1818" s="737"/>
      <c r="K1818" s="737"/>
      <c r="L1818" s="740"/>
      <c r="M1818" s="740"/>
      <c r="N1818" s="737"/>
      <c r="O1818" s="737"/>
      <c r="P1818" s="740">
        <v>0.8</v>
      </c>
      <c r="Q1818" s="740">
        <v>71.599999999999994</v>
      </c>
      <c r="R1818" s="753"/>
      <c r="S1818" s="741">
        <v>89.499999999999986</v>
      </c>
    </row>
    <row r="1819" spans="1:19" ht="14.4" customHeight="1" x14ac:dyDescent="0.3">
      <c r="A1819" s="736" t="s">
        <v>5245</v>
      </c>
      <c r="B1819" s="737" t="s">
        <v>5527</v>
      </c>
      <c r="C1819" s="737" t="s">
        <v>572</v>
      </c>
      <c r="D1819" s="737" t="s">
        <v>3169</v>
      </c>
      <c r="E1819" s="737" t="s">
        <v>5247</v>
      </c>
      <c r="F1819" s="737" t="s">
        <v>5316</v>
      </c>
      <c r="G1819" s="737" t="s">
        <v>5317</v>
      </c>
      <c r="H1819" s="740"/>
      <c r="I1819" s="740"/>
      <c r="J1819" s="737"/>
      <c r="K1819" s="737"/>
      <c r="L1819" s="740">
        <v>0.93</v>
      </c>
      <c r="M1819" s="740">
        <v>6553.61</v>
      </c>
      <c r="N1819" s="737">
        <v>1</v>
      </c>
      <c r="O1819" s="737">
        <v>7046.8924731182788</v>
      </c>
      <c r="P1819" s="740">
        <v>13.02</v>
      </c>
      <c r="Q1819" s="740">
        <v>30634.659999999996</v>
      </c>
      <c r="R1819" s="753">
        <v>4.67447101673734</v>
      </c>
      <c r="S1819" s="741">
        <v>2352.8924731182792</v>
      </c>
    </row>
    <row r="1820" spans="1:19" ht="14.4" customHeight="1" x14ac:dyDescent="0.3">
      <c r="A1820" s="736" t="s">
        <v>5245</v>
      </c>
      <c r="B1820" s="737" t="s">
        <v>5527</v>
      </c>
      <c r="C1820" s="737" t="s">
        <v>572</v>
      </c>
      <c r="D1820" s="737" t="s">
        <v>3169</v>
      </c>
      <c r="E1820" s="737" t="s">
        <v>5247</v>
      </c>
      <c r="F1820" s="737" t="s">
        <v>5321</v>
      </c>
      <c r="G1820" s="737" t="s">
        <v>5320</v>
      </c>
      <c r="H1820" s="740"/>
      <c r="I1820" s="740"/>
      <c r="J1820" s="737"/>
      <c r="K1820" s="737"/>
      <c r="L1820" s="740"/>
      <c r="M1820" s="740"/>
      <c r="N1820" s="737"/>
      <c r="O1820" s="737"/>
      <c r="P1820" s="740">
        <v>4.04</v>
      </c>
      <c r="Q1820" s="740">
        <v>670.32</v>
      </c>
      <c r="R1820" s="753"/>
      <c r="S1820" s="741">
        <v>165.92079207920793</v>
      </c>
    </row>
    <row r="1821" spans="1:19" ht="14.4" customHeight="1" x14ac:dyDescent="0.3">
      <c r="A1821" s="736" t="s">
        <v>5245</v>
      </c>
      <c r="B1821" s="737" t="s">
        <v>5527</v>
      </c>
      <c r="C1821" s="737" t="s">
        <v>572</v>
      </c>
      <c r="D1821" s="737" t="s">
        <v>3169</v>
      </c>
      <c r="E1821" s="737" t="s">
        <v>5247</v>
      </c>
      <c r="F1821" s="737" t="s">
        <v>5329</v>
      </c>
      <c r="G1821" s="737" t="s">
        <v>5328</v>
      </c>
      <c r="H1821" s="740"/>
      <c r="I1821" s="740"/>
      <c r="J1821" s="737"/>
      <c r="K1821" s="737"/>
      <c r="L1821" s="740"/>
      <c r="M1821" s="740"/>
      <c r="N1821" s="737"/>
      <c r="O1821" s="737"/>
      <c r="P1821" s="740">
        <v>2</v>
      </c>
      <c r="Q1821" s="740">
        <v>2862.7</v>
      </c>
      <c r="R1821" s="753"/>
      <c r="S1821" s="741">
        <v>1431.35</v>
      </c>
    </row>
    <row r="1822" spans="1:19" ht="14.4" customHeight="1" x14ac:dyDescent="0.3">
      <c r="A1822" s="736" t="s">
        <v>5245</v>
      </c>
      <c r="B1822" s="737" t="s">
        <v>5527</v>
      </c>
      <c r="C1822" s="737" t="s">
        <v>572</v>
      </c>
      <c r="D1822" s="737" t="s">
        <v>3169</v>
      </c>
      <c r="E1822" s="737" t="s">
        <v>5247</v>
      </c>
      <c r="F1822" s="737" t="s">
        <v>5339</v>
      </c>
      <c r="G1822" s="737" t="s">
        <v>5340</v>
      </c>
      <c r="H1822" s="740"/>
      <c r="I1822" s="740"/>
      <c r="J1822" s="737"/>
      <c r="K1822" s="737"/>
      <c r="L1822" s="740"/>
      <c r="M1822" s="740"/>
      <c r="N1822" s="737"/>
      <c r="O1822" s="737"/>
      <c r="P1822" s="740">
        <v>4.7699999999999996</v>
      </c>
      <c r="Q1822" s="740">
        <v>1258.22</v>
      </c>
      <c r="R1822" s="753"/>
      <c r="S1822" s="741">
        <v>263.77777777777783</v>
      </c>
    </row>
    <row r="1823" spans="1:19" ht="14.4" customHeight="1" x14ac:dyDescent="0.3">
      <c r="A1823" s="736" t="s">
        <v>5245</v>
      </c>
      <c r="B1823" s="737" t="s">
        <v>5527</v>
      </c>
      <c r="C1823" s="737" t="s">
        <v>572</v>
      </c>
      <c r="D1823" s="737" t="s">
        <v>3169</v>
      </c>
      <c r="E1823" s="737" t="s">
        <v>5247</v>
      </c>
      <c r="F1823" s="737" t="s">
        <v>5359</v>
      </c>
      <c r="G1823" s="737" t="s">
        <v>5340</v>
      </c>
      <c r="H1823" s="740"/>
      <c r="I1823" s="740"/>
      <c r="J1823" s="737"/>
      <c r="K1823" s="737"/>
      <c r="L1823" s="740"/>
      <c r="M1823" s="740"/>
      <c r="N1823" s="737"/>
      <c r="O1823" s="737"/>
      <c r="P1823" s="740">
        <v>2</v>
      </c>
      <c r="Q1823" s="740">
        <v>2637.82</v>
      </c>
      <c r="R1823" s="753"/>
      <c r="S1823" s="741">
        <v>1318.91</v>
      </c>
    </row>
    <row r="1824" spans="1:19" ht="14.4" customHeight="1" x14ac:dyDescent="0.3">
      <c r="A1824" s="736" t="s">
        <v>5245</v>
      </c>
      <c r="B1824" s="737" t="s">
        <v>5527</v>
      </c>
      <c r="C1824" s="737" t="s">
        <v>572</v>
      </c>
      <c r="D1824" s="737" t="s">
        <v>3169</v>
      </c>
      <c r="E1824" s="737" t="s">
        <v>5247</v>
      </c>
      <c r="F1824" s="737" t="s">
        <v>5378</v>
      </c>
      <c r="G1824" s="737" t="s">
        <v>5379</v>
      </c>
      <c r="H1824" s="740"/>
      <c r="I1824" s="740"/>
      <c r="J1824" s="737"/>
      <c r="K1824" s="737"/>
      <c r="L1824" s="740"/>
      <c r="M1824" s="740"/>
      <c r="N1824" s="737"/>
      <c r="O1824" s="737"/>
      <c r="P1824" s="740">
        <v>5.8999999999999995</v>
      </c>
      <c r="Q1824" s="740">
        <v>6396.11</v>
      </c>
      <c r="R1824" s="753"/>
      <c r="S1824" s="741">
        <v>1084.086440677966</v>
      </c>
    </row>
    <row r="1825" spans="1:19" ht="14.4" customHeight="1" x14ac:dyDescent="0.3">
      <c r="A1825" s="736" t="s">
        <v>5245</v>
      </c>
      <c r="B1825" s="737" t="s">
        <v>5527</v>
      </c>
      <c r="C1825" s="737" t="s">
        <v>572</v>
      </c>
      <c r="D1825" s="737" t="s">
        <v>3169</v>
      </c>
      <c r="E1825" s="737" t="s">
        <v>5247</v>
      </c>
      <c r="F1825" s="737" t="s">
        <v>5380</v>
      </c>
      <c r="G1825" s="737" t="s">
        <v>5379</v>
      </c>
      <c r="H1825" s="740"/>
      <c r="I1825" s="740"/>
      <c r="J1825" s="737"/>
      <c r="K1825" s="737"/>
      <c r="L1825" s="740">
        <v>1.22</v>
      </c>
      <c r="M1825" s="740">
        <v>440.87</v>
      </c>
      <c r="N1825" s="737">
        <v>1</v>
      </c>
      <c r="O1825" s="737">
        <v>361.36885245901641</v>
      </c>
      <c r="P1825" s="740">
        <v>4.8100000000000005</v>
      </c>
      <c r="Q1825" s="740">
        <v>1738.18</v>
      </c>
      <c r="R1825" s="753">
        <v>3.942613468823009</v>
      </c>
      <c r="S1825" s="741">
        <v>361.36798336798336</v>
      </c>
    </row>
    <row r="1826" spans="1:19" ht="14.4" customHeight="1" x14ac:dyDescent="0.3">
      <c r="A1826" s="736" t="s">
        <v>5245</v>
      </c>
      <c r="B1826" s="737" t="s">
        <v>5527</v>
      </c>
      <c r="C1826" s="737" t="s">
        <v>572</v>
      </c>
      <c r="D1826" s="737" t="s">
        <v>3169</v>
      </c>
      <c r="E1826" s="737" t="s">
        <v>5247</v>
      </c>
      <c r="F1826" s="737" t="s">
        <v>5381</v>
      </c>
      <c r="G1826" s="737" t="s">
        <v>5379</v>
      </c>
      <c r="H1826" s="740"/>
      <c r="I1826" s="740"/>
      <c r="J1826" s="737"/>
      <c r="K1826" s="737"/>
      <c r="L1826" s="740">
        <v>2.04</v>
      </c>
      <c r="M1826" s="740">
        <v>245.7</v>
      </c>
      <c r="N1826" s="737">
        <v>1</v>
      </c>
      <c r="O1826" s="737">
        <v>120.44117647058823</v>
      </c>
      <c r="P1826" s="740">
        <v>5.27</v>
      </c>
      <c r="Q1826" s="740">
        <v>634.75</v>
      </c>
      <c r="R1826" s="753">
        <v>2.5834350834350834</v>
      </c>
      <c r="S1826" s="741">
        <v>120.44592030360532</v>
      </c>
    </row>
    <row r="1827" spans="1:19" ht="14.4" customHeight="1" x14ac:dyDescent="0.3">
      <c r="A1827" s="736" t="s">
        <v>5245</v>
      </c>
      <c r="B1827" s="737" t="s">
        <v>5527</v>
      </c>
      <c r="C1827" s="737" t="s">
        <v>572</v>
      </c>
      <c r="D1827" s="737" t="s">
        <v>3169</v>
      </c>
      <c r="E1827" s="737" t="s">
        <v>5247</v>
      </c>
      <c r="F1827" s="737" t="s">
        <v>5384</v>
      </c>
      <c r="G1827" s="737" t="s">
        <v>5379</v>
      </c>
      <c r="H1827" s="740"/>
      <c r="I1827" s="740"/>
      <c r="J1827" s="737"/>
      <c r="K1827" s="737"/>
      <c r="L1827" s="740">
        <v>0.03</v>
      </c>
      <c r="M1827" s="740">
        <v>43.36</v>
      </c>
      <c r="N1827" s="737">
        <v>1</v>
      </c>
      <c r="O1827" s="737">
        <v>1445.3333333333333</v>
      </c>
      <c r="P1827" s="740">
        <v>2</v>
      </c>
      <c r="Q1827" s="740">
        <v>2890.94</v>
      </c>
      <c r="R1827" s="753">
        <v>66.672970479704802</v>
      </c>
      <c r="S1827" s="741">
        <v>1445.47</v>
      </c>
    </row>
    <row r="1828" spans="1:19" ht="14.4" customHeight="1" x14ac:dyDescent="0.3">
      <c r="A1828" s="736" t="s">
        <v>5245</v>
      </c>
      <c r="B1828" s="737" t="s">
        <v>5527</v>
      </c>
      <c r="C1828" s="737" t="s">
        <v>572</v>
      </c>
      <c r="D1828" s="737" t="s">
        <v>3169</v>
      </c>
      <c r="E1828" s="737" t="s">
        <v>5247</v>
      </c>
      <c r="F1828" s="737" t="s">
        <v>5388</v>
      </c>
      <c r="G1828" s="737" t="s">
        <v>5317</v>
      </c>
      <c r="H1828" s="740"/>
      <c r="I1828" s="740"/>
      <c r="J1828" s="737"/>
      <c r="K1828" s="737"/>
      <c r="L1828" s="740"/>
      <c r="M1828" s="740"/>
      <c r="N1828" s="737"/>
      <c r="O1828" s="737"/>
      <c r="P1828" s="740">
        <v>0.36</v>
      </c>
      <c r="Q1828" s="740">
        <v>282.33999999999997</v>
      </c>
      <c r="R1828" s="753"/>
      <c r="S1828" s="741">
        <v>784.27777777777771</v>
      </c>
    </row>
    <row r="1829" spans="1:19" ht="14.4" customHeight="1" x14ac:dyDescent="0.3">
      <c r="A1829" s="736" t="s">
        <v>5245</v>
      </c>
      <c r="B1829" s="737" t="s">
        <v>5527</v>
      </c>
      <c r="C1829" s="737" t="s">
        <v>572</v>
      </c>
      <c r="D1829" s="737" t="s">
        <v>3169</v>
      </c>
      <c r="E1829" s="737" t="s">
        <v>5247</v>
      </c>
      <c r="F1829" s="737" t="s">
        <v>5403</v>
      </c>
      <c r="G1829" s="737" t="s">
        <v>5317</v>
      </c>
      <c r="H1829" s="740"/>
      <c r="I1829" s="740"/>
      <c r="J1829" s="737"/>
      <c r="K1829" s="737"/>
      <c r="L1829" s="740"/>
      <c r="M1829" s="740"/>
      <c r="N1829" s="737"/>
      <c r="O1829" s="737"/>
      <c r="P1829" s="740">
        <v>4.13</v>
      </c>
      <c r="Q1829" s="740">
        <v>971.73</v>
      </c>
      <c r="R1829" s="753"/>
      <c r="S1829" s="741">
        <v>235.28571428571431</v>
      </c>
    </row>
    <row r="1830" spans="1:19" ht="14.4" customHeight="1" x14ac:dyDescent="0.3">
      <c r="A1830" s="736" t="s">
        <v>5245</v>
      </c>
      <c r="B1830" s="737" t="s">
        <v>5527</v>
      </c>
      <c r="C1830" s="737" t="s">
        <v>572</v>
      </c>
      <c r="D1830" s="737" t="s">
        <v>3169</v>
      </c>
      <c r="E1830" s="737" t="s">
        <v>5247</v>
      </c>
      <c r="F1830" s="737" t="s">
        <v>5410</v>
      </c>
      <c r="G1830" s="737" t="s">
        <v>5411</v>
      </c>
      <c r="H1830" s="740"/>
      <c r="I1830" s="740"/>
      <c r="J1830" s="737"/>
      <c r="K1830" s="737"/>
      <c r="L1830" s="740"/>
      <c r="M1830" s="740"/>
      <c r="N1830" s="737"/>
      <c r="O1830" s="737"/>
      <c r="P1830" s="740">
        <v>2</v>
      </c>
      <c r="Q1830" s="740">
        <v>732.02</v>
      </c>
      <c r="R1830" s="753"/>
      <c r="S1830" s="741">
        <v>366.01</v>
      </c>
    </row>
    <row r="1831" spans="1:19" ht="14.4" customHeight="1" x14ac:dyDescent="0.3">
      <c r="A1831" s="736" t="s">
        <v>5245</v>
      </c>
      <c r="B1831" s="737" t="s">
        <v>5527</v>
      </c>
      <c r="C1831" s="737" t="s">
        <v>572</v>
      </c>
      <c r="D1831" s="737" t="s">
        <v>3169</v>
      </c>
      <c r="E1831" s="737" t="s">
        <v>5247</v>
      </c>
      <c r="F1831" s="737" t="s">
        <v>5414</v>
      </c>
      <c r="G1831" s="737" t="s">
        <v>5411</v>
      </c>
      <c r="H1831" s="740"/>
      <c r="I1831" s="740"/>
      <c r="J1831" s="737"/>
      <c r="K1831" s="737"/>
      <c r="L1831" s="740"/>
      <c r="M1831" s="740"/>
      <c r="N1831" s="737"/>
      <c r="O1831" s="737"/>
      <c r="P1831" s="740">
        <v>1</v>
      </c>
      <c r="Q1831" s="740">
        <v>1464.02</v>
      </c>
      <c r="R1831" s="753"/>
      <c r="S1831" s="741">
        <v>1464.02</v>
      </c>
    </row>
    <row r="1832" spans="1:19" ht="14.4" customHeight="1" x14ac:dyDescent="0.3">
      <c r="A1832" s="736" t="s">
        <v>5245</v>
      </c>
      <c r="B1832" s="737" t="s">
        <v>5527</v>
      </c>
      <c r="C1832" s="737" t="s">
        <v>572</v>
      </c>
      <c r="D1832" s="737" t="s">
        <v>3169</v>
      </c>
      <c r="E1832" s="737" t="s">
        <v>5247</v>
      </c>
      <c r="F1832" s="737" t="s">
        <v>5417</v>
      </c>
      <c r="G1832" s="737" t="s">
        <v>5418</v>
      </c>
      <c r="H1832" s="740"/>
      <c r="I1832" s="740"/>
      <c r="J1832" s="737"/>
      <c r="K1832" s="737"/>
      <c r="L1832" s="740"/>
      <c r="M1832" s="740"/>
      <c r="N1832" s="737"/>
      <c r="O1832" s="737"/>
      <c r="P1832" s="740">
        <v>2.4699999999999998</v>
      </c>
      <c r="Q1832" s="740">
        <v>1330.21</v>
      </c>
      <c r="R1832" s="753"/>
      <c r="S1832" s="741">
        <v>538.54655870445356</v>
      </c>
    </row>
    <row r="1833" spans="1:19" ht="14.4" customHeight="1" x14ac:dyDescent="0.3">
      <c r="A1833" s="736" t="s">
        <v>5245</v>
      </c>
      <c r="B1833" s="737" t="s">
        <v>5527</v>
      </c>
      <c r="C1833" s="737" t="s">
        <v>572</v>
      </c>
      <c r="D1833" s="737" t="s">
        <v>3169</v>
      </c>
      <c r="E1833" s="737" t="s">
        <v>5247</v>
      </c>
      <c r="F1833" s="737" t="s">
        <v>5421</v>
      </c>
      <c r="G1833" s="737" t="s">
        <v>3556</v>
      </c>
      <c r="H1833" s="740"/>
      <c r="I1833" s="740"/>
      <c r="J1833" s="737"/>
      <c r="K1833" s="737"/>
      <c r="L1833" s="740">
        <v>0.2</v>
      </c>
      <c r="M1833" s="740">
        <v>14.14</v>
      </c>
      <c r="N1833" s="737">
        <v>1</v>
      </c>
      <c r="O1833" s="737">
        <v>70.7</v>
      </c>
      <c r="P1833" s="740">
        <v>6.0000000000000009</v>
      </c>
      <c r="Q1833" s="740">
        <v>424.2</v>
      </c>
      <c r="R1833" s="753">
        <v>29.999999999999996</v>
      </c>
      <c r="S1833" s="741">
        <v>70.699999999999989</v>
      </c>
    </row>
    <row r="1834" spans="1:19" ht="14.4" customHeight="1" x14ac:dyDescent="0.3">
      <c r="A1834" s="736" t="s">
        <v>5245</v>
      </c>
      <c r="B1834" s="737" t="s">
        <v>5527</v>
      </c>
      <c r="C1834" s="737" t="s">
        <v>572</v>
      </c>
      <c r="D1834" s="737" t="s">
        <v>3169</v>
      </c>
      <c r="E1834" s="737" t="s">
        <v>5247</v>
      </c>
      <c r="F1834" s="737" t="s">
        <v>5422</v>
      </c>
      <c r="G1834" s="737" t="s">
        <v>1322</v>
      </c>
      <c r="H1834" s="740"/>
      <c r="I1834" s="740"/>
      <c r="J1834" s="737"/>
      <c r="K1834" s="737"/>
      <c r="L1834" s="740"/>
      <c r="M1834" s="740"/>
      <c r="N1834" s="737"/>
      <c r="O1834" s="737"/>
      <c r="P1834" s="740">
        <v>1.1000000000000001</v>
      </c>
      <c r="Q1834" s="740">
        <v>163.30000000000001</v>
      </c>
      <c r="R1834" s="753"/>
      <c r="S1834" s="741">
        <v>148.45454545454544</v>
      </c>
    </row>
    <row r="1835" spans="1:19" ht="14.4" customHeight="1" x14ac:dyDescent="0.3">
      <c r="A1835" s="736" t="s">
        <v>5245</v>
      </c>
      <c r="B1835" s="737" t="s">
        <v>5527</v>
      </c>
      <c r="C1835" s="737" t="s">
        <v>572</v>
      </c>
      <c r="D1835" s="737" t="s">
        <v>3169</v>
      </c>
      <c r="E1835" s="737" t="s">
        <v>5247</v>
      </c>
      <c r="F1835" s="737" t="s">
        <v>5428</v>
      </c>
      <c r="G1835" s="737" t="s">
        <v>2988</v>
      </c>
      <c r="H1835" s="740"/>
      <c r="I1835" s="740"/>
      <c r="J1835" s="737"/>
      <c r="K1835" s="737"/>
      <c r="L1835" s="740">
        <v>0.05</v>
      </c>
      <c r="M1835" s="740">
        <v>14.14</v>
      </c>
      <c r="N1835" s="737">
        <v>1</v>
      </c>
      <c r="O1835" s="737">
        <v>282.8</v>
      </c>
      <c r="P1835" s="740">
        <v>0.05</v>
      </c>
      <c r="Q1835" s="740">
        <v>14.14</v>
      </c>
      <c r="R1835" s="753">
        <v>1</v>
      </c>
      <c r="S1835" s="741">
        <v>282.8</v>
      </c>
    </row>
    <row r="1836" spans="1:19" ht="14.4" customHeight="1" x14ac:dyDescent="0.3">
      <c r="A1836" s="736" t="s">
        <v>5245</v>
      </c>
      <c r="B1836" s="737" t="s">
        <v>5527</v>
      </c>
      <c r="C1836" s="737" t="s">
        <v>572</v>
      </c>
      <c r="D1836" s="737" t="s">
        <v>3169</v>
      </c>
      <c r="E1836" s="737" t="s">
        <v>5247</v>
      </c>
      <c r="F1836" s="737" t="s">
        <v>5448</v>
      </c>
      <c r="G1836" s="737" t="s">
        <v>1490</v>
      </c>
      <c r="H1836" s="740"/>
      <c r="I1836" s="740"/>
      <c r="J1836" s="737"/>
      <c r="K1836" s="737"/>
      <c r="L1836" s="740"/>
      <c r="M1836" s="740"/>
      <c r="N1836" s="737"/>
      <c r="O1836" s="737"/>
      <c r="P1836" s="740">
        <v>2.76</v>
      </c>
      <c r="Q1836" s="740">
        <v>2522.94</v>
      </c>
      <c r="R1836" s="753"/>
      <c r="S1836" s="741">
        <v>914.10869565217399</v>
      </c>
    </row>
    <row r="1837" spans="1:19" ht="14.4" customHeight="1" x14ac:dyDescent="0.3">
      <c r="A1837" s="736" t="s">
        <v>5245</v>
      </c>
      <c r="B1837" s="737" t="s">
        <v>5527</v>
      </c>
      <c r="C1837" s="737" t="s">
        <v>572</v>
      </c>
      <c r="D1837" s="737" t="s">
        <v>3169</v>
      </c>
      <c r="E1837" s="737" t="s">
        <v>5247</v>
      </c>
      <c r="F1837" s="737" t="s">
        <v>5449</v>
      </c>
      <c r="G1837" s="737" t="s">
        <v>1490</v>
      </c>
      <c r="H1837" s="740"/>
      <c r="I1837" s="740"/>
      <c r="J1837" s="737"/>
      <c r="K1837" s="737"/>
      <c r="L1837" s="740"/>
      <c r="M1837" s="740"/>
      <c r="N1837" s="737"/>
      <c r="O1837" s="737"/>
      <c r="P1837" s="740">
        <v>7.2</v>
      </c>
      <c r="Q1837" s="740">
        <v>16453.939999999999</v>
      </c>
      <c r="R1837" s="753"/>
      <c r="S1837" s="741">
        <v>2285.2694444444442</v>
      </c>
    </row>
    <row r="1838" spans="1:19" ht="14.4" customHeight="1" x14ac:dyDescent="0.3">
      <c r="A1838" s="736" t="s">
        <v>5245</v>
      </c>
      <c r="B1838" s="737" t="s">
        <v>5527</v>
      </c>
      <c r="C1838" s="737" t="s">
        <v>572</v>
      </c>
      <c r="D1838" s="737" t="s">
        <v>3169</v>
      </c>
      <c r="E1838" s="737" t="s">
        <v>5460</v>
      </c>
      <c r="F1838" s="737" t="s">
        <v>5461</v>
      </c>
      <c r="G1838" s="737" t="s">
        <v>5462</v>
      </c>
      <c r="H1838" s="740"/>
      <c r="I1838" s="740"/>
      <c r="J1838" s="737"/>
      <c r="K1838" s="737"/>
      <c r="L1838" s="740"/>
      <c r="M1838" s="740"/>
      <c r="N1838" s="737"/>
      <c r="O1838" s="737"/>
      <c r="P1838" s="740">
        <v>1</v>
      </c>
      <c r="Q1838" s="740">
        <v>867</v>
      </c>
      <c r="R1838" s="753"/>
      <c r="S1838" s="741">
        <v>867</v>
      </c>
    </row>
    <row r="1839" spans="1:19" ht="14.4" customHeight="1" x14ac:dyDescent="0.3">
      <c r="A1839" s="736" t="s">
        <v>5245</v>
      </c>
      <c r="B1839" s="737" t="s">
        <v>5527</v>
      </c>
      <c r="C1839" s="737" t="s">
        <v>572</v>
      </c>
      <c r="D1839" s="737" t="s">
        <v>3169</v>
      </c>
      <c r="E1839" s="737" t="s">
        <v>5460</v>
      </c>
      <c r="F1839" s="737" t="s">
        <v>5463</v>
      </c>
      <c r="G1839" s="737" t="s">
        <v>5464</v>
      </c>
      <c r="H1839" s="740"/>
      <c r="I1839" s="740"/>
      <c r="J1839" s="737"/>
      <c r="K1839" s="737"/>
      <c r="L1839" s="740"/>
      <c r="M1839" s="740"/>
      <c r="N1839" s="737"/>
      <c r="O1839" s="737"/>
      <c r="P1839" s="740">
        <v>8</v>
      </c>
      <c r="Q1839" s="740">
        <v>6936</v>
      </c>
      <c r="R1839" s="753"/>
      <c r="S1839" s="741">
        <v>867</v>
      </c>
    </row>
    <row r="1840" spans="1:19" ht="14.4" customHeight="1" x14ac:dyDescent="0.3">
      <c r="A1840" s="736" t="s">
        <v>5245</v>
      </c>
      <c r="B1840" s="737" t="s">
        <v>5527</v>
      </c>
      <c r="C1840" s="737" t="s">
        <v>572</v>
      </c>
      <c r="D1840" s="737" t="s">
        <v>3169</v>
      </c>
      <c r="E1840" s="737" t="s">
        <v>5460</v>
      </c>
      <c r="F1840" s="737" t="s">
        <v>5576</v>
      </c>
      <c r="G1840" s="737" t="s">
        <v>5577</v>
      </c>
      <c r="H1840" s="740"/>
      <c r="I1840" s="740"/>
      <c r="J1840" s="737"/>
      <c r="K1840" s="737"/>
      <c r="L1840" s="740">
        <v>1</v>
      </c>
      <c r="M1840" s="740">
        <v>1021.77</v>
      </c>
      <c r="N1840" s="737">
        <v>1</v>
      </c>
      <c r="O1840" s="737">
        <v>1021.77</v>
      </c>
      <c r="P1840" s="740"/>
      <c r="Q1840" s="740"/>
      <c r="R1840" s="753"/>
      <c r="S1840" s="741"/>
    </row>
    <row r="1841" spans="1:19" ht="14.4" customHeight="1" x14ac:dyDescent="0.3">
      <c r="A1841" s="736" t="s">
        <v>5245</v>
      </c>
      <c r="B1841" s="737" t="s">
        <v>5527</v>
      </c>
      <c r="C1841" s="737" t="s">
        <v>572</v>
      </c>
      <c r="D1841" s="737" t="s">
        <v>3169</v>
      </c>
      <c r="E1841" s="737" t="s">
        <v>5469</v>
      </c>
      <c r="F1841" s="737" t="s">
        <v>5472</v>
      </c>
      <c r="G1841" s="737" t="s">
        <v>5473</v>
      </c>
      <c r="H1841" s="740"/>
      <c r="I1841" s="740"/>
      <c r="J1841" s="737"/>
      <c r="K1841" s="737"/>
      <c r="L1841" s="740">
        <v>2</v>
      </c>
      <c r="M1841" s="740">
        <v>244</v>
      </c>
      <c r="N1841" s="737">
        <v>1</v>
      </c>
      <c r="O1841" s="737">
        <v>122</v>
      </c>
      <c r="P1841" s="740">
        <v>1</v>
      </c>
      <c r="Q1841" s="740">
        <v>122</v>
      </c>
      <c r="R1841" s="753">
        <v>0.5</v>
      </c>
      <c r="S1841" s="741">
        <v>122</v>
      </c>
    </row>
    <row r="1842" spans="1:19" ht="14.4" customHeight="1" x14ac:dyDescent="0.3">
      <c r="A1842" s="736" t="s">
        <v>5245</v>
      </c>
      <c r="B1842" s="737" t="s">
        <v>5527</v>
      </c>
      <c r="C1842" s="737" t="s">
        <v>572</v>
      </c>
      <c r="D1842" s="737" t="s">
        <v>3169</v>
      </c>
      <c r="E1842" s="737" t="s">
        <v>5469</v>
      </c>
      <c r="F1842" s="737" t="s">
        <v>5474</v>
      </c>
      <c r="G1842" s="737" t="s">
        <v>5475</v>
      </c>
      <c r="H1842" s="740"/>
      <c r="I1842" s="740"/>
      <c r="J1842" s="737"/>
      <c r="K1842" s="737"/>
      <c r="L1842" s="740">
        <v>2</v>
      </c>
      <c r="M1842" s="740">
        <v>292</v>
      </c>
      <c r="N1842" s="737">
        <v>1</v>
      </c>
      <c r="O1842" s="737">
        <v>146</v>
      </c>
      <c r="P1842" s="740">
        <v>46</v>
      </c>
      <c r="Q1842" s="740">
        <v>6762</v>
      </c>
      <c r="R1842" s="753">
        <v>23.157534246575342</v>
      </c>
      <c r="S1842" s="741">
        <v>147</v>
      </c>
    </row>
    <row r="1843" spans="1:19" ht="14.4" customHeight="1" x14ac:dyDescent="0.3">
      <c r="A1843" s="736" t="s">
        <v>5245</v>
      </c>
      <c r="B1843" s="737" t="s">
        <v>5527</v>
      </c>
      <c r="C1843" s="737" t="s">
        <v>572</v>
      </c>
      <c r="D1843" s="737" t="s">
        <v>3169</v>
      </c>
      <c r="E1843" s="737" t="s">
        <v>5469</v>
      </c>
      <c r="F1843" s="737" t="s">
        <v>5478</v>
      </c>
      <c r="G1843" s="737" t="s">
        <v>5479</v>
      </c>
      <c r="H1843" s="740"/>
      <c r="I1843" s="740"/>
      <c r="J1843" s="737"/>
      <c r="K1843" s="737"/>
      <c r="L1843" s="740">
        <v>2</v>
      </c>
      <c r="M1843" s="740">
        <v>74</v>
      </c>
      <c r="N1843" s="737">
        <v>1</v>
      </c>
      <c r="O1843" s="737">
        <v>37</v>
      </c>
      <c r="P1843" s="740">
        <v>30</v>
      </c>
      <c r="Q1843" s="740">
        <v>1110</v>
      </c>
      <c r="R1843" s="753">
        <v>15</v>
      </c>
      <c r="S1843" s="741">
        <v>37</v>
      </c>
    </row>
    <row r="1844" spans="1:19" ht="14.4" customHeight="1" x14ac:dyDescent="0.3">
      <c r="A1844" s="736" t="s">
        <v>5245</v>
      </c>
      <c r="B1844" s="737" t="s">
        <v>5527</v>
      </c>
      <c r="C1844" s="737" t="s">
        <v>572</v>
      </c>
      <c r="D1844" s="737" t="s">
        <v>3169</v>
      </c>
      <c r="E1844" s="737" t="s">
        <v>5469</v>
      </c>
      <c r="F1844" s="737" t="s">
        <v>5540</v>
      </c>
      <c r="G1844" s="737" t="s">
        <v>5541</v>
      </c>
      <c r="H1844" s="740"/>
      <c r="I1844" s="740"/>
      <c r="J1844" s="737"/>
      <c r="K1844" s="737"/>
      <c r="L1844" s="740">
        <v>34</v>
      </c>
      <c r="M1844" s="740">
        <v>6018</v>
      </c>
      <c r="N1844" s="737">
        <v>1</v>
      </c>
      <c r="O1844" s="737">
        <v>177</v>
      </c>
      <c r="P1844" s="740">
        <v>251</v>
      </c>
      <c r="Q1844" s="740">
        <v>44427</v>
      </c>
      <c r="R1844" s="753">
        <v>7.382352941176471</v>
      </c>
      <c r="S1844" s="741">
        <v>177</v>
      </c>
    </row>
    <row r="1845" spans="1:19" ht="14.4" customHeight="1" x14ac:dyDescent="0.3">
      <c r="A1845" s="736" t="s">
        <v>5245</v>
      </c>
      <c r="B1845" s="737" t="s">
        <v>5527</v>
      </c>
      <c r="C1845" s="737" t="s">
        <v>572</v>
      </c>
      <c r="D1845" s="737" t="s">
        <v>3169</v>
      </c>
      <c r="E1845" s="737" t="s">
        <v>5469</v>
      </c>
      <c r="F1845" s="737" t="s">
        <v>5544</v>
      </c>
      <c r="G1845" s="737" t="s">
        <v>5545</v>
      </c>
      <c r="H1845" s="740"/>
      <c r="I1845" s="740"/>
      <c r="J1845" s="737"/>
      <c r="K1845" s="737"/>
      <c r="L1845" s="740">
        <v>1</v>
      </c>
      <c r="M1845" s="740">
        <v>631</v>
      </c>
      <c r="N1845" s="737">
        <v>1</v>
      </c>
      <c r="O1845" s="737">
        <v>631</v>
      </c>
      <c r="P1845" s="740">
        <v>5</v>
      </c>
      <c r="Q1845" s="740">
        <v>3155</v>
      </c>
      <c r="R1845" s="753">
        <v>5</v>
      </c>
      <c r="S1845" s="741">
        <v>631</v>
      </c>
    </row>
    <row r="1846" spans="1:19" ht="14.4" customHeight="1" x14ac:dyDescent="0.3">
      <c r="A1846" s="736" t="s">
        <v>5245</v>
      </c>
      <c r="B1846" s="737" t="s">
        <v>5527</v>
      </c>
      <c r="C1846" s="737" t="s">
        <v>572</v>
      </c>
      <c r="D1846" s="737" t="s">
        <v>3169</v>
      </c>
      <c r="E1846" s="737" t="s">
        <v>5469</v>
      </c>
      <c r="F1846" s="737" t="s">
        <v>5546</v>
      </c>
      <c r="G1846" s="737" t="s">
        <v>5547</v>
      </c>
      <c r="H1846" s="740"/>
      <c r="I1846" s="740"/>
      <c r="J1846" s="737"/>
      <c r="K1846" s="737"/>
      <c r="L1846" s="740"/>
      <c r="M1846" s="740"/>
      <c r="N1846" s="737"/>
      <c r="O1846" s="737"/>
      <c r="P1846" s="740">
        <v>3</v>
      </c>
      <c r="Q1846" s="740">
        <v>18447</v>
      </c>
      <c r="R1846" s="753"/>
      <c r="S1846" s="741">
        <v>6149</v>
      </c>
    </row>
    <row r="1847" spans="1:19" ht="14.4" customHeight="1" x14ac:dyDescent="0.3">
      <c r="A1847" s="736" t="s">
        <v>5245</v>
      </c>
      <c r="B1847" s="737" t="s">
        <v>5527</v>
      </c>
      <c r="C1847" s="737" t="s">
        <v>572</v>
      </c>
      <c r="D1847" s="737" t="s">
        <v>3169</v>
      </c>
      <c r="E1847" s="737" t="s">
        <v>5469</v>
      </c>
      <c r="F1847" s="737" t="s">
        <v>5548</v>
      </c>
      <c r="G1847" s="737" t="s">
        <v>5549</v>
      </c>
      <c r="H1847" s="740"/>
      <c r="I1847" s="740"/>
      <c r="J1847" s="737"/>
      <c r="K1847" s="737"/>
      <c r="L1847" s="740">
        <v>4</v>
      </c>
      <c r="M1847" s="740">
        <v>26708</v>
      </c>
      <c r="N1847" s="737">
        <v>1</v>
      </c>
      <c r="O1847" s="737">
        <v>6677</v>
      </c>
      <c r="P1847" s="740">
        <v>11</v>
      </c>
      <c r="Q1847" s="740">
        <v>73458</v>
      </c>
      <c r="R1847" s="753">
        <v>2.7504118616144977</v>
      </c>
      <c r="S1847" s="741">
        <v>6678</v>
      </c>
    </row>
    <row r="1848" spans="1:19" ht="14.4" customHeight="1" x14ac:dyDescent="0.3">
      <c r="A1848" s="736" t="s">
        <v>5245</v>
      </c>
      <c r="B1848" s="737" t="s">
        <v>5527</v>
      </c>
      <c r="C1848" s="737" t="s">
        <v>572</v>
      </c>
      <c r="D1848" s="737" t="s">
        <v>3169</v>
      </c>
      <c r="E1848" s="737" t="s">
        <v>5469</v>
      </c>
      <c r="F1848" s="737" t="s">
        <v>5584</v>
      </c>
      <c r="G1848" s="737" t="s">
        <v>5585</v>
      </c>
      <c r="H1848" s="740"/>
      <c r="I1848" s="740"/>
      <c r="J1848" s="737"/>
      <c r="K1848" s="737"/>
      <c r="L1848" s="740">
        <v>1</v>
      </c>
      <c r="M1848" s="740">
        <v>720</v>
      </c>
      <c r="N1848" s="737">
        <v>1</v>
      </c>
      <c r="O1848" s="737">
        <v>720</v>
      </c>
      <c r="P1848" s="740"/>
      <c r="Q1848" s="740"/>
      <c r="R1848" s="753"/>
      <c r="S1848" s="741"/>
    </row>
    <row r="1849" spans="1:19" ht="14.4" customHeight="1" x14ac:dyDescent="0.3">
      <c r="A1849" s="736" t="s">
        <v>5245</v>
      </c>
      <c r="B1849" s="737" t="s">
        <v>5527</v>
      </c>
      <c r="C1849" s="737" t="s">
        <v>572</v>
      </c>
      <c r="D1849" s="737" t="s">
        <v>3169</v>
      </c>
      <c r="E1849" s="737" t="s">
        <v>5469</v>
      </c>
      <c r="F1849" s="737" t="s">
        <v>5486</v>
      </c>
      <c r="G1849" s="737" t="s">
        <v>5487</v>
      </c>
      <c r="H1849" s="740"/>
      <c r="I1849" s="740"/>
      <c r="J1849" s="737"/>
      <c r="K1849" s="737"/>
      <c r="L1849" s="740">
        <v>2</v>
      </c>
      <c r="M1849" s="740">
        <v>220</v>
      </c>
      <c r="N1849" s="737">
        <v>1</v>
      </c>
      <c r="O1849" s="737">
        <v>110</v>
      </c>
      <c r="P1849" s="740">
        <v>46</v>
      </c>
      <c r="Q1849" s="740">
        <v>11178</v>
      </c>
      <c r="R1849" s="753">
        <v>50.809090909090912</v>
      </c>
      <c r="S1849" s="741">
        <v>243</v>
      </c>
    </row>
    <row r="1850" spans="1:19" ht="14.4" customHeight="1" x14ac:dyDescent="0.3">
      <c r="A1850" s="736" t="s">
        <v>5245</v>
      </c>
      <c r="B1850" s="737" t="s">
        <v>5527</v>
      </c>
      <c r="C1850" s="737" t="s">
        <v>572</v>
      </c>
      <c r="D1850" s="737" t="s">
        <v>3169</v>
      </c>
      <c r="E1850" s="737" t="s">
        <v>5469</v>
      </c>
      <c r="F1850" s="737" t="s">
        <v>5488</v>
      </c>
      <c r="G1850" s="737" t="s">
        <v>5489</v>
      </c>
      <c r="H1850" s="740"/>
      <c r="I1850" s="740"/>
      <c r="J1850" s="737"/>
      <c r="K1850" s="737"/>
      <c r="L1850" s="740">
        <v>12</v>
      </c>
      <c r="M1850" s="740">
        <v>399.97999999999996</v>
      </c>
      <c r="N1850" s="737">
        <v>1</v>
      </c>
      <c r="O1850" s="737">
        <v>33.331666666666663</v>
      </c>
      <c r="P1850" s="740">
        <v>250</v>
      </c>
      <c r="Q1850" s="740">
        <v>8333.35</v>
      </c>
      <c r="R1850" s="753">
        <v>20.834416720836046</v>
      </c>
      <c r="S1850" s="741">
        <v>33.333400000000005</v>
      </c>
    </row>
    <row r="1851" spans="1:19" ht="14.4" customHeight="1" x14ac:dyDescent="0.3">
      <c r="A1851" s="736" t="s">
        <v>5245</v>
      </c>
      <c r="B1851" s="737" t="s">
        <v>5527</v>
      </c>
      <c r="C1851" s="737" t="s">
        <v>572</v>
      </c>
      <c r="D1851" s="737" t="s">
        <v>3169</v>
      </c>
      <c r="E1851" s="737" t="s">
        <v>5469</v>
      </c>
      <c r="F1851" s="737" t="s">
        <v>5554</v>
      </c>
      <c r="G1851" s="737" t="s">
        <v>5555</v>
      </c>
      <c r="H1851" s="740"/>
      <c r="I1851" s="740"/>
      <c r="J1851" s="737"/>
      <c r="K1851" s="737"/>
      <c r="L1851" s="740">
        <v>4</v>
      </c>
      <c r="M1851" s="740">
        <v>3752</v>
      </c>
      <c r="N1851" s="737">
        <v>1</v>
      </c>
      <c r="O1851" s="737">
        <v>938</v>
      </c>
      <c r="P1851" s="740">
        <v>14</v>
      </c>
      <c r="Q1851" s="740">
        <v>13146</v>
      </c>
      <c r="R1851" s="753">
        <v>3.5037313432835822</v>
      </c>
      <c r="S1851" s="741">
        <v>939</v>
      </c>
    </row>
    <row r="1852" spans="1:19" ht="14.4" customHeight="1" x14ac:dyDescent="0.3">
      <c r="A1852" s="736" t="s">
        <v>5245</v>
      </c>
      <c r="B1852" s="737" t="s">
        <v>5527</v>
      </c>
      <c r="C1852" s="737" t="s">
        <v>572</v>
      </c>
      <c r="D1852" s="737" t="s">
        <v>3169</v>
      </c>
      <c r="E1852" s="737" t="s">
        <v>5469</v>
      </c>
      <c r="F1852" s="737" t="s">
        <v>5490</v>
      </c>
      <c r="G1852" s="737" t="s">
        <v>5491</v>
      </c>
      <c r="H1852" s="740"/>
      <c r="I1852" s="740"/>
      <c r="J1852" s="737"/>
      <c r="K1852" s="737"/>
      <c r="L1852" s="740">
        <v>25</v>
      </c>
      <c r="M1852" s="740">
        <v>925</v>
      </c>
      <c r="N1852" s="737">
        <v>1</v>
      </c>
      <c r="O1852" s="737">
        <v>37</v>
      </c>
      <c r="P1852" s="740">
        <v>125</v>
      </c>
      <c r="Q1852" s="740">
        <v>4625</v>
      </c>
      <c r="R1852" s="753">
        <v>5</v>
      </c>
      <c r="S1852" s="741">
        <v>37</v>
      </c>
    </row>
    <row r="1853" spans="1:19" ht="14.4" customHeight="1" x14ac:dyDescent="0.3">
      <c r="A1853" s="736" t="s">
        <v>5245</v>
      </c>
      <c r="B1853" s="737" t="s">
        <v>5527</v>
      </c>
      <c r="C1853" s="737" t="s">
        <v>572</v>
      </c>
      <c r="D1853" s="737" t="s">
        <v>3169</v>
      </c>
      <c r="E1853" s="737" t="s">
        <v>5469</v>
      </c>
      <c r="F1853" s="737" t="s">
        <v>5494</v>
      </c>
      <c r="G1853" s="737" t="s">
        <v>5495</v>
      </c>
      <c r="H1853" s="740"/>
      <c r="I1853" s="740"/>
      <c r="J1853" s="737"/>
      <c r="K1853" s="737"/>
      <c r="L1853" s="740"/>
      <c r="M1853" s="740"/>
      <c r="N1853" s="737"/>
      <c r="O1853" s="737"/>
      <c r="P1853" s="740">
        <v>1</v>
      </c>
      <c r="Q1853" s="740">
        <v>32</v>
      </c>
      <c r="R1853" s="753"/>
      <c r="S1853" s="741">
        <v>32</v>
      </c>
    </row>
    <row r="1854" spans="1:19" ht="14.4" customHeight="1" x14ac:dyDescent="0.3">
      <c r="A1854" s="736" t="s">
        <v>5245</v>
      </c>
      <c r="B1854" s="737" t="s">
        <v>5527</v>
      </c>
      <c r="C1854" s="737" t="s">
        <v>572</v>
      </c>
      <c r="D1854" s="737" t="s">
        <v>3169</v>
      </c>
      <c r="E1854" s="737" t="s">
        <v>5469</v>
      </c>
      <c r="F1854" s="737" t="s">
        <v>5556</v>
      </c>
      <c r="G1854" s="737" t="s">
        <v>5557</v>
      </c>
      <c r="H1854" s="740"/>
      <c r="I1854" s="740"/>
      <c r="J1854" s="737"/>
      <c r="K1854" s="737"/>
      <c r="L1854" s="740">
        <v>4</v>
      </c>
      <c r="M1854" s="740">
        <v>1416</v>
      </c>
      <c r="N1854" s="737">
        <v>1</v>
      </c>
      <c r="O1854" s="737">
        <v>354</v>
      </c>
      <c r="P1854" s="740"/>
      <c r="Q1854" s="740"/>
      <c r="R1854" s="753"/>
      <c r="S1854" s="741"/>
    </row>
    <row r="1855" spans="1:19" ht="14.4" customHeight="1" x14ac:dyDescent="0.3">
      <c r="A1855" s="736" t="s">
        <v>5245</v>
      </c>
      <c r="B1855" s="737" t="s">
        <v>5527</v>
      </c>
      <c r="C1855" s="737" t="s">
        <v>572</v>
      </c>
      <c r="D1855" s="737" t="s">
        <v>3169</v>
      </c>
      <c r="E1855" s="737" t="s">
        <v>5469</v>
      </c>
      <c r="F1855" s="737" t="s">
        <v>5498</v>
      </c>
      <c r="G1855" s="737" t="s">
        <v>5499</v>
      </c>
      <c r="H1855" s="740"/>
      <c r="I1855" s="740"/>
      <c r="J1855" s="737"/>
      <c r="K1855" s="737"/>
      <c r="L1855" s="740"/>
      <c r="M1855" s="740"/>
      <c r="N1855" s="737"/>
      <c r="O1855" s="737"/>
      <c r="P1855" s="740">
        <v>1</v>
      </c>
      <c r="Q1855" s="740">
        <v>132</v>
      </c>
      <c r="R1855" s="753"/>
      <c r="S1855" s="741">
        <v>132</v>
      </c>
    </row>
    <row r="1856" spans="1:19" ht="14.4" customHeight="1" x14ac:dyDescent="0.3">
      <c r="A1856" s="736" t="s">
        <v>5245</v>
      </c>
      <c r="B1856" s="737" t="s">
        <v>5527</v>
      </c>
      <c r="C1856" s="737" t="s">
        <v>572</v>
      </c>
      <c r="D1856" s="737" t="s">
        <v>3169</v>
      </c>
      <c r="E1856" s="737" t="s">
        <v>5469</v>
      </c>
      <c r="F1856" s="737" t="s">
        <v>5503</v>
      </c>
      <c r="G1856" s="737" t="s">
        <v>5504</v>
      </c>
      <c r="H1856" s="740"/>
      <c r="I1856" s="740"/>
      <c r="J1856" s="737"/>
      <c r="K1856" s="737"/>
      <c r="L1856" s="740"/>
      <c r="M1856" s="740"/>
      <c r="N1856" s="737"/>
      <c r="O1856" s="737"/>
      <c r="P1856" s="740">
        <v>2</v>
      </c>
      <c r="Q1856" s="740">
        <v>118</v>
      </c>
      <c r="R1856" s="753"/>
      <c r="S1856" s="741">
        <v>59</v>
      </c>
    </row>
    <row r="1857" spans="1:19" ht="14.4" customHeight="1" x14ac:dyDescent="0.3">
      <c r="A1857" s="736" t="s">
        <v>5245</v>
      </c>
      <c r="B1857" s="737" t="s">
        <v>5527</v>
      </c>
      <c r="C1857" s="737" t="s">
        <v>572</v>
      </c>
      <c r="D1857" s="737" t="s">
        <v>3169</v>
      </c>
      <c r="E1857" s="737" t="s">
        <v>5469</v>
      </c>
      <c r="F1857" s="737" t="s">
        <v>5509</v>
      </c>
      <c r="G1857" s="737" t="s">
        <v>5510</v>
      </c>
      <c r="H1857" s="740"/>
      <c r="I1857" s="740"/>
      <c r="J1857" s="737"/>
      <c r="K1857" s="737"/>
      <c r="L1857" s="740"/>
      <c r="M1857" s="740"/>
      <c r="N1857" s="737"/>
      <c r="O1857" s="737"/>
      <c r="P1857" s="740">
        <v>1</v>
      </c>
      <c r="Q1857" s="740">
        <v>116</v>
      </c>
      <c r="R1857" s="753"/>
      <c r="S1857" s="741">
        <v>116</v>
      </c>
    </row>
    <row r="1858" spans="1:19" ht="14.4" customHeight="1" thickBot="1" x14ac:dyDescent="0.35">
      <c r="A1858" s="742" t="s">
        <v>5245</v>
      </c>
      <c r="B1858" s="743" t="s">
        <v>5527</v>
      </c>
      <c r="C1858" s="743" t="s">
        <v>572</v>
      </c>
      <c r="D1858" s="743" t="s">
        <v>3169</v>
      </c>
      <c r="E1858" s="743" t="s">
        <v>5469</v>
      </c>
      <c r="F1858" s="743" t="s">
        <v>5560</v>
      </c>
      <c r="G1858" s="743" t="s">
        <v>5561</v>
      </c>
      <c r="H1858" s="746"/>
      <c r="I1858" s="746"/>
      <c r="J1858" s="743"/>
      <c r="K1858" s="743"/>
      <c r="L1858" s="746">
        <v>3</v>
      </c>
      <c r="M1858" s="746">
        <v>5832</v>
      </c>
      <c r="N1858" s="743">
        <v>1</v>
      </c>
      <c r="O1858" s="743">
        <v>1944</v>
      </c>
      <c r="P1858" s="746">
        <v>8</v>
      </c>
      <c r="Q1858" s="746">
        <v>15552</v>
      </c>
      <c r="R1858" s="754">
        <v>2.6666666666666665</v>
      </c>
      <c r="S1858" s="747">
        <v>1944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49" t="s">
        <v>157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</row>
    <row r="2" spans="1:19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10348855</v>
      </c>
      <c r="C3" s="344">
        <f t="shared" ref="C3:R3" si="0">SUBTOTAL(9,C6:C1048576)</f>
        <v>10.174619383634727</v>
      </c>
      <c r="D3" s="344">
        <f t="shared" si="0"/>
        <v>9830902</v>
      </c>
      <c r="E3" s="344">
        <f t="shared" si="0"/>
        <v>18</v>
      </c>
      <c r="F3" s="344">
        <f t="shared" si="0"/>
        <v>10328942</v>
      </c>
      <c r="G3" s="347">
        <f>IF(D3&lt;&gt;0,F3/D3,"")</f>
        <v>1.0506606616564786</v>
      </c>
      <c r="H3" s="343">
        <f t="shared" si="0"/>
        <v>1940841.6500000006</v>
      </c>
      <c r="I3" s="344">
        <f t="shared" si="0"/>
        <v>4.0844260631847611</v>
      </c>
      <c r="J3" s="344">
        <f t="shared" si="0"/>
        <v>1512720.219999999</v>
      </c>
      <c r="K3" s="344">
        <f t="shared" si="0"/>
        <v>4</v>
      </c>
      <c r="L3" s="344">
        <f t="shared" si="0"/>
        <v>1855404.2000000016</v>
      </c>
      <c r="M3" s="345">
        <f>IF(J3&lt;&gt;0,L3/J3,"")</f>
        <v>1.2265349371743062</v>
      </c>
      <c r="N3" s="346">
        <f t="shared" si="0"/>
        <v>2300029.4899999998</v>
      </c>
      <c r="O3" s="344">
        <f t="shared" si="0"/>
        <v>5.9848952755906328</v>
      </c>
      <c r="P3" s="344">
        <f t="shared" si="0"/>
        <v>424203.43</v>
      </c>
      <c r="Q3" s="344">
        <f t="shared" si="0"/>
        <v>2</v>
      </c>
      <c r="R3" s="344">
        <f t="shared" si="0"/>
        <v>1674231.04</v>
      </c>
      <c r="S3" s="345">
        <f>IF(P3&lt;&gt;0,R3/P3,"")</f>
        <v>3.9467645040022425</v>
      </c>
    </row>
    <row r="4" spans="1:19" ht="14.4" customHeight="1" x14ac:dyDescent="0.3">
      <c r="A4" s="613" t="s">
        <v>129</v>
      </c>
      <c r="B4" s="614" t="s">
        <v>123</v>
      </c>
      <c r="C4" s="615"/>
      <c r="D4" s="615"/>
      <c r="E4" s="615"/>
      <c r="F4" s="615"/>
      <c r="G4" s="617"/>
      <c r="H4" s="614" t="s">
        <v>124</v>
      </c>
      <c r="I4" s="615"/>
      <c r="J4" s="615"/>
      <c r="K4" s="615"/>
      <c r="L4" s="615"/>
      <c r="M4" s="617"/>
      <c r="N4" s="614" t="s">
        <v>125</v>
      </c>
      <c r="O4" s="615"/>
      <c r="P4" s="615"/>
      <c r="Q4" s="615"/>
      <c r="R4" s="615"/>
      <c r="S4" s="617"/>
    </row>
    <row r="5" spans="1:19" ht="14.4" customHeight="1" thickBot="1" x14ac:dyDescent="0.35">
      <c r="A5" s="831"/>
      <c r="B5" s="832">
        <v>2015</v>
      </c>
      <c r="C5" s="833"/>
      <c r="D5" s="833">
        <v>2016</v>
      </c>
      <c r="E5" s="833"/>
      <c r="F5" s="833">
        <v>2017</v>
      </c>
      <c r="G5" s="871" t="s">
        <v>2</v>
      </c>
      <c r="H5" s="832">
        <v>2015</v>
      </c>
      <c r="I5" s="833"/>
      <c r="J5" s="833">
        <v>2016</v>
      </c>
      <c r="K5" s="833"/>
      <c r="L5" s="833">
        <v>2017</v>
      </c>
      <c r="M5" s="871" t="s">
        <v>2</v>
      </c>
      <c r="N5" s="832">
        <v>2015</v>
      </c>
      <c r="O5" s="833"/>
      <c r="P5" s="833">
        <v>2016</v>
      </c>
      <c r="Q5" s="833"/>
      <c r="R5" s="833">
        <v>2017</v>
      </c>
      <c r="S5" s="871" t="s">
        <v>2</v>
      </c>
    </row>
    <row r="6" spans="1:19" ht="14.4" customHeight="1" x14ac:dyDescent="0.3">
      <c r="A6" s="826" t="s">
        <v>5598</v>
      </c>
      <c r="B6" s="853">
        <v>324</v>
      </c>
      <c r="C6" s="812">
        <v>0.19171597633136095</v>
      </c>
      <c r="D6" s="853">
        <v>1690</v>
      </c>
      <c r="E6" s="812">
        <v>1</v>
      </c>
      <c r="F6" s="853">
        <v>11708</v>
      </c>
      <c r="G6" s="817">
        <v>6.9278106508875741</v>
      </c>
      <c r="H6" s="853"/>
      <c r="I6" s="812"/>
      <c r="J6" s="853"/>
      <c r="K6" s="812"/>
      <c r="L6" s="853"/>
      <c r="M6" s="817"/>
      <c r="N6" s="853"/>
      <c r="O6" s="812"/>
      <c r="P6" s="853"/>
      <c r="Q6" s="812"/>
      <c r="R6" s="853"/>
      <c r="S6" s="231"/>
    </row>
    <row r="7" spans="1:19" ht="14.4" customHeight="1" x14ac:dyDescent="0.3">
      <c r="A7" s="763" t="s">
        <v>5599</v>
      </c>
      <c r="B7" s="855">
        <v>927</v>
      </c>
      <c r="C7" s="737">
        <v>0.71362586605080836</v>
      </c>
      <c r="D7" s="855">
        <v>1299</v>
      </c>
      <c r="E7" s="737">
        <v>1</v>
      </c>
      <c r="F7" s="855">
        <v>3271</v>
      </c>
      <c r="G7" s="753">
        <v>2.5180908391070056</v>
      </c>
      <c r="H7" s="855"/>
      <c r="I7" s="737"/>
      <c r="J7" s="855"/>
      <c r="K7" s="737"/>
      <c r="L7" s="855"/>
      <c r="M7" s="753"/>
      <c r="N7" s="855"/>
      <c r="O7" s="737"/>
      <c r="P7" s="855"/>
      <c r="Q7" s="737"/>
      <c r="R7" s="855"/>
      <c r="S7" s="776"/>
    </row>
    <row r="8" spans="1:19" ht="14.4" customHeight="1" x14ac:dyDescent="0.3">
      <c r="A8" s="763" t="s">
        <v>5600</v>
      </c>
      <c r="B8" s="855">
        <v>629</v>
      </c>
      <c r="C8" s="737">
        <v>5.9694410173673725E-2</v>
      </c>
      <c r="D8" s="855">
        <v>10537</v>
      </c>
      <c r="E8" s="737">
        <v>1</v>
      </c>
      <c r="F8" s="855">
        <v>8836</v>
      </c>
      <c r="G8" s="753">
        <v>0.83856885261459624</v>
      </c>
      <c r="H8" s="855"/>
      <c r="I8" s="737"/>
      <c r="J8" s="855"/>
      <c r="K8" s="737"/>
      <c r="L8" s="855">
        <v>-7.2759576141834259E-12</v>
      </c>
      <c r="M8" s="753"/>
      <c r="N8" s="855"/>
      <c r="O8" s="737"/>
      <c r="P8" s="855"/>
      <c r="Q8" s="737"/>
      <c r="R8" s="855">
        <v>121027.88</v>
      </c>
      <c r="S8" s="776"/>
    </row>
    <row r="9" spans="1:19" ht="14.4" customHeight="1" x14ac:dyDescent="0.3">
      <c r="A9" s="763" t="s">
        <v>5601</v>
      </c>
      <c r="B9" s="855">
        <v>8128</v>
      </c>
      <c r="C9" s="737">
        <v>1.4650324441240086</v>
      </c>
      <c r="D9" s="855">
        <v>5548</v>
      </c>
      <c r="E9" s="737">
        <v>1</v>
      </c>
      <c r="F9" s="855">
        <v>13226</v>
      </c>
      <c r="G9" s="753">
        <v>2.3839221341023791</v>
      </c>
      <c r="H9" s="855"/>
      <c r="I9" s="737"/>
      <c r="J9" s="855">
        <v>0</v>
      </c>
      <c r="K9" s="737"/>
      <c r="L9" s="855">
        <v>2068.0200000000041</v>
      </c>
      <c r="M9" s="753"/>
      <c r="N9" s="855"/>
      <c r="O9" s="737"/>
      <c r="P9" s="855">
        <v>44809.55</v>
      </c>
      <c r="Q9" s="737">
        <v>1</v>
      </c>
      <c r="R9" s="855">
        <v>42240.12</v>
      </c>
      <c r="S9" s="776">
        <v>0.94265887517281477</v>
      </c>
    </row>
    <row r="10" spans="1:19" ht="14.4" customHeight="1" x14ac:dyDescent="0.3">
      <c r="A10" s="763" t="s">
        <v>5602</v>
      </c>
      <c r="B10" s="855">
        <v>35</v>
      </c>
      <c r="C10" s="737"/>
      <c r="D10" s="855"/>
      <c r="E10" s="737"/>
      <c r="F10" s="855">
        <v>37</v>
      </c>
      <c r="G10" s="753"/>
      <c r="H10" s="855"/>
      <c r="I10" s="737"/>
      <c r="J10" s="855"/>
      <c r="K10" s="737"/>
      <c r="L10" s="855"/>
      <c r="M10" s="753"/>
      <c r="N10" s="855"/>
      <c r="O10" s="737"/>
      <c r="P10" s="855"/>
      <c r="Q10" s="737"/>
      <c r="R10" s="855"/>
      <c r="S10" s="776"/>
    </row>
    <row r="11" spans="1:19" ht="14.4" customHeight="1" x14ac:dyDescent="0.3">
      <c r="A11" s="763" t="s">
        <v>5603</v>
      </c>
      <c r="B11" s="855">
        <v>730</v>
      </c>
      <c r="C11" s="737">
        <v>0.62607204116638082</v>
      </c>
      <c r="D11" s="855">
        <v>1166</v>
      </c>
      <c r="E11" s="737">
        <v>1</v>
      </c>
      <c r="F11" s="855">
        <v>116</v>
      </c>
      <c r="G11" s="753">
        <v>9.9485420240137221E-2</v>
      </c>
      <c r="H11" s="855"/>
      <c r="I11" s="737"/>
      <c r="J11" s="855"/>
      <c r="K11" s="737"/>
      <c r="L11" s="855"/>
      <c r="M11" s="753"/>
      <c r="N11" s="855"/>
      <c r="O11" s="737"/>
      <c r="P11" s="855"/>
      <c r="Q11" s="737"/>
      <c r="R11" s="855"/>
      <c r="S11" s="776"/>
    </row>
    <row r="12" spans="1:19" ht="14.4" customHeight="1" x14ac:dyDescent="0.3">
      <c r="A12" s="763" t="s">
        <v>5604</v>
      </c>
      <c r="B12" s="855">
        <v>9627</v>
      </c>
      <c r="C12" s="737">
        <v>0.10271867864535542</v>
      </c>
      <c r="D12" s="855">
        <v>93722</v>
      </c>
      <c r="E12" s="737">
        <v>1</v>
      </c>
      <c r="F12" s="855">
        <v>5333</v>
      </c>
      <c r="G12" s="753">
        <v>5.6902328162011052E-2</v>
      </c>
      <c r="H12" s="855"/>
      <c r="I12" s="737"/>
      <c r="J12" s="855"/>
      <c r="K12" s="737"/>
      <c r="L12" s="855">
        <v>9427.010000000002</v>
      </c>
      <c r="M12" s="753"/>
      <c r="N12" s="855"/>
      <c r="O12" s="737"/>
      <c r="P12" s="855"/>
      <c r="Q12" s="737"/>
      <c r="R12" s="855"/>
      <c r="S12" s="776"/>
    </row>
    <row r="13" spans="1:19" ht="14.4" customHeight="1" x14ac:dyDescent="0.3">
      <c r="A13" s="763" t="s">
        <v>5605</v>
      </c>
      <c r="B13" s="855">
        <v>35</v>
      </c>
      <c r="C13" s="737">
        <v>3.4965034965034965E-3</v>
      </c>
      <c r="D13" s="855">
        <v>10010</v>
      </c>
      <c r="E13" s="737">
        <v>1</v>
      </c>
      <c r="F13" s="855"/>
      <c r="G13" s="753"/>
      <c r="H13" s="855"/>
      <c r="I13" s="737"/>
      <c r="J13" s="855"/>
      <c r="K13" s="737"/>
      <c r="L13" s="855"/>
      <c r="M13" s="753"/>
      <c r="N13" s="855"/>
      <c r="O13" s="737"/>
      <c r="P13" s="855"/>
      <c r="Q13" s="737"/>
      <c r="R13" s="855"/>
      <c r="S13" s="776"/>
    </row>
    <row r="14" spans="1:19" ht="14.4" customHeight="1" x14ac:dyDescent="0.3">
      <c r="A14" s="763" t="s">
        <v>5606</v>
      </c>
      <c r="B14" s="855">
        <v>149</v>
      </c>
      <c r="C14" s="737">
        <v>1.4412845811568969E-2</v>
      </c>
      <c r="D14" s="855">
        <v>10338</v>
      </c>
      <c r="E14" s="737">
        <v>1</v>
      </c>
      <c r="F14" s="855"/>
      <c r="G14" s="753"/>
      <c r="H14" s="855"/>
      <c r="I14" s="737"/>
      <c r="J14" s="855"/>
      <c r="K14" s="737"/>
      <c r="L14" s="855"/>
      <c r="M14" s="753"/>
      <c r="N14" s="855"/>
      <c r="O14" s="737"/>
      <c r="P14" s="855"/>
      <c r="Q14" s="737"/>
      <c r="R14" s="855"/>
      <c r="S14" s="776"/>
    </row>
    <row r="15" spans="1:19" ht="14.4" customHeight="1" x14ac:dyDescent="0.3">
      <c r="A15" s="763" t="s">
        <v>5607</v>
      </c>
      <c r="B15" s="855">
        <v>811</v>
      </c>
      <c r="C15" s="737">
        <v>0.51134930643127363</v>
      </c>
      <c r="D15" s="855">
        <v>1586</v>
      </c>
      <c r="E15" s="737">
        <v>1</v>
      </c>
      <c r="F15" s="855">
        <v>73645</v>
      </c>
      <c r="G15" s="753">
        <v>46.434426229508198</v>
      </c>
      <c r="H15" s="855"/>
      <c r="I15" s="737"/>
      <c r="J15" s="855"/>
      <c r="K15" s="737"/>
      <c r="L15" s="855"/>
      <c r="M15" s="753"/>
      <c r="N15" s="855"/>
      <c r="O15" s="737"/>
      <c r="P15" s="855"/>
      <c r="Q15" s="737"/>
      <c r="R15" s="855"/>
      <c r="S15" s="776"/>
    </row>
    <row r="16" spans="1:19" ht="14.4" customHeight="1" x14ac:dyDescent="0.3">
      <c r="A16" s="763" t="s">
        <v>5608</v>
      </c>
      <c r="B16" s="855">
        <v>951</v>
      </c>
      <c r="C16" s="737">
        <v>2.3856110776640578E-2</v>
      </c>
      <c r="D16" s="855">
        <v>39864</v>
      </c>
      <c r="E16" s="737">
        <v>1</v>
      </c>
      <c r="F16" s="855">
        <v>12873</v>
      </c>
      <c r="G16" s="753">
        <v>0.32292293798916316</v>
      </c>
      <c r="H16" s="855"/>
      <c r="I16" s="737"/>
      <c r="J16" s="855">
        <v>6068.68</v>
      </c>
      <c r="K16" s="737">
        <v>1</v>
      </c>
      <c r="L16" s="855">
        <v>1021.77</v>
      </c>
      <c r="M16" s="753">
        <v>0.16836775048280681</v>
      </c>
      <c r="N16" s="855"/>
      <c r="O16" s="737"/>
      <c r="P16" s="855"/>
      <c r="Q16" s="737"/>
      <c r="R16" s="855"/>
      <c r="S16" s="776"/>
    </row>
    <row r="17" spans="1:19" ht="14.4" customHeight="1" x14ac:dyDescent="0.3">
      <c r="A17" s="763" t="s">
        <v>5609</v>
      </c>
      <c r="B17" s="855">
        <v>818</v>
      </c>
      <c r="C17" s="737"/>
      <c r="D17" s="855"/>
      <c r="E17" s="737"/>
      <c r="F17" s="855"/>
      <c r="G17" s="753"/>
      <c r="H17" s="855"/>
      <c r="I17" s="737"/>
      <c r="J17" s="855"/>
      <c r="K17" s="737"/>
      <c r="L17" s="855"/>
      <c r="M17" s="753"/>
      <c r="N17" s="855"/>
      <c r="O17" s="737"/>
      <c r="P17" s="855"/>
      <c r="Q17" s="737"/>
      <c r="R17" s="855"/>
      <c r="S17" s="776"/>
    </row>
    <row r="18" spans="1:19" ht="14.4" customHeight="1" x14ac:dyDescent="0.3">
      <c r="A18" s="763" t="s">
        <v>5610</v>
      </c>
      <c r="B18" s="855">
        <v>1120430</v>
      </c>
      <c r="C18" s="737">
        <v>1.4198150386877835</v>
      </c>
      <c r="D18" s="855">
        <v>789138</v>
      </c>
      <c r="E18" s="737">
        <v>1</v>
      </c>
      <c r="F18" s="855">
        <v>486571</v>
      </c>
      <c r="G18" s="753">
        <v>0.61658543879524241</v>
      </c>
      <c r="H18" s="855">
        <v>10538.600000000002</v>
      </c>
      <c r="I18" s="737">
        <v>0.79524360023060614</v>
      </c>
      <c r="J18" s="855">
        <v>13252.04</v>
      </c>
      <c r="K18" s="737">
        <v>1</v>
      </c>
      <c r="L18" s="855">
        <v>8174.16</v>
      </c>
      <c r="M18" s="753">
        <v>0.61682276841905093</v>
      </c>
      <c r="N18" s="855"/>
      <c r="O18" s="737"/>
      <c r="P18" s="855"/>
      <c r="Q18" s="737"/>
      <c r="R18" s="855"/>
      <c r="S18" s="776"/>
    </row>
    <row r="19" spans="1:19" ht="14.4" customHeight="1" x14ac:dyDescent="0.3">
      <c r="A19" s="763" t="s">
        <v>5611</v>
      </c>
      <c r="B19" s="855">
        <v>1230</v>
      </c>
      <c r="C19" s="737">
        <v>1.4819277108433735</v>
      </c>
      <c r="D19" s="855">
        <v>830</v>
      </c>
      <c r="E19" s="737">
        <v>1</v>
      </c>
      <c r="F19" s="855">
        <v>648</v>
      </c>
      <c r="G19" s="753">
        <v>0.78072289156626506</v>
      </c>
      <c r="H19" s="855"/>
      <c r="I19" s="737"/>
      <c r="J19" s="855"/>
      <c r="K19" s="737"/>
      <c r="L19" s="855"/>
      <c r="M19" s="753"/>
      <c r="N19" s="855"/>
      <c r="O19" s="737"/>
      <c r="P19" s="855"/>
      <c r="Q19" s="737"/>
      <c r="R19" s="855"/>
      <c r="S19" s="776"/>
    </row>
    <row r="20" spans="1:19" ht="14.4" customHeight="1" x14ac:dyDescent="0.3">
      <c r="A20" s="763" t="s">
        <v>5612</v>
      </c>
      <c r="B20" s="855">
        <v>526</v>
      </c>
      <c r="C20" s="737"/>
      <c r="D20" s="855"/>
      <c r="E20" s="737"/>
      <c r="F20" s="855">
        <v>177</v>
      </c>
      <c r="G20" s="753"/>
      <c r="H20" s="855">
        <v>1165.75</v>
      </c>
      <c r="I20" s="737"/>
      <c r="J20" s="855"/>
      <c r="K20" s="737"/>
      <c r="L20" s="855"/>
      <c r="M20" s="753"/>
      <c r="N20" s="855"/>
      <c r="O20" s="737"/>
      <c r="P20" s="855"/>
      <c r="Q20" s="737"/>
      <c r="R20" s="855"/>
      <c r="S20" s="776"/>
    </row>
    <row r="21" spans="1:19" ht="14.4" customHeight="1" x14ac:dyDescent="0.3">
      <c r="A21" s="763" t="s">
        <v>5613</v>
      </c>
      <c r="B21" s="855"/>
      <c r="C21" s="737"/>
      <c r="D21" s="855">
        <v>354</v>
      </c>
      <c r="E21" s="737">
        <v>1</v>
      </c>
      <c r="F21" s="855">
        <v>355</v>
      </c>
      <c r="G21" s="753">
        <v>1.0028248587570621</v>
      </c>
      <c r="H21" s="855"/>
      <c r="I21" s="737"/>
      <c r="J21" s="855"/>
      <c r="K21" s="737"/>
      <c r="L21" s="855"/>
      <c r="M21" s="753"/>
      <c r="N21" s="855"/>
      <c r="O21" s="737"/>
      <c r="P21" s="855"/>
      <c r="Q21" s="737"/>
      <c r="R21" s="855"/>
      <c r="S21" s="776"/>
    </row>
    <row r="22" spans="1:19" ht="14.4" customHeight="1" x14ac:dyDescent="0.3">
      <c r="A22" s="763" t="s">
        <v>3119</v>
      </c>
      <c r="B22" s="855">
        <v>9154184</v>
      </c>
      <c r="C22" s="737">
        <v>1.0489668846412861</v>
      </c>
      <c r="D22" s="855">
        <v>8726857</v>
      </c>
      <c r="E22" s="737">
        <v>1</v>
      </c>
      <c r="F22" s="855">
        <v>9464569</v>
      </c>
      <c r="G22" s="753">
        <v>1.0845335267897709</v>
      </c>
      <c r="H22" s="855">
        <v>1924403.9000000004</v>
      </c>
      <c r="I22" s="737">
        <v>1.2903451554319318</v>
      </c>
      <c r="J22" s="855">
        <v>1491386.929999999</v>
      </c>
      <c r="K22" s="737">
        <v>1</v>
      </c>
      <c r="L22" s="855">
        <v>1804273.8600000017</v>
      </c>
      <c r="M22" s="753">
        <v>1.209795944772027</v>
      </c>
      <c r="N22" s="855">
        <v>2270632.6399999997</v>
      </c>
      <c r="O22" s="737">
        <v>5.9848952755906328</v>
      </c>
      <c r="P22" s="855">
        <v>379393.88</v>
      </c>
      <c r="Q22" s="737">
        <v>1</v>
      </c>
      <c r="R22" s="855">
        <v>1510963.04</v>
      </c>
      <c r="S22" s="776">
        <v>3.9825709365686133</v>
      </c>
    </row>
    <row r="23" spans="1:19" ht="14.4" customHeight="1" x14ac:dyDescent="0.3">
      <c r="A23" s="763" t="s">
        <v>5614</v>
      </c>
      <c r="B23" s="855">
        <v>6670</v>
      </c>
      <c r="C23" s="737">
        <v>5.7908856495428936E-2</v>
      </c>
      <c r="D23" s="855">
        <v>115181</v>
      </c>
      <c r="E23" s="737">
        <v>1</v>
      </c>
      <c r="F23" s="855">
        <v>139844</v>
      </c>
      <c r="G23" s="753">
        <v>1.2141238572333979</v>
      </c>
      <c r="H23" s="855">
        <v>4022.8000000000015</v>
      </c>
      <c r="I23" s="737">
        <v>1.9988373075222237</v>
      </c>
      <c r="J23" s="855">
        <v>2012.57</v>
      </c>
      <c r="K23" s="737">
        <v>1</v>
      </c>
      <c r="L23" s="855">
        <v>969.38</v>
      </c>
      <c r="M23" s="753">
        <v>0.4816627496186468</v>
      </c>
      <c r="N23" s="855">
        <v>29396.85</v>
      </c>
      <c r="O23" s="737"/>
      <c r="P23" s="855"/>
      <c r="Q23" s="737"/>
      <c r="R23" s="855"/>
      <c r="S23" s="776"/>
    </row>
    <row r="24" spans="1:19" ht="14.4" customHeight="1" x14ac:dyDescent="0.3">
      <c r="A24" s="763" t="s">
        <v>5615</v>
      </c>
      <c r="B24" s="855">
        <v>165</v>
      </c>
      <c r="C24" s="737">
        <v>0.46610169491525422</v>
      </c>
      <c r="D24" s="855">
        <v>354</v>
      </c>
      <c r="E24" s="737">
        <v>1</v>
      </c>
      <c r="F24" s="855">
        <v>27784</v>
      </c>
      <c r="G24" s="753">
        <v>78.485875706214685</v>
      </c>
      <c r="H24" s="855"/>
      <c r="I24" s="737"/>
      <c r="J24" s="855"/>
      <c r="K24" s="737"/>
      <c r="L24" s="855">
        <v>2012.57</v>
      </c>
      <c r="M24" s="753"/>
      <c r="N24" s="855"/>
      <c r="O24" s="737"/>
      <c r="P24" s="855"/>
      <c r="Q24" s="737"/>
      <c r="R24" s="855"/>
      <c r="S24" s="776"/>
    </row>
    <row r="25" spans="1:19" ht="14.4" customHeight="1" x14ac:dyDescent="0.3">
      <c r="A25" s="763" t="s">
        <v>5616</v>
      </c>
      <c r="B25" s="855">
        <v>35</v>
      </c>
      <c r="C25" s="737">
        <v>5.7851239669421489E-2</v>
      </c>
      <c r="D25" s="855">
        <v>605</v>
      </c>
      <c r="E25" s="737">
        <v>1</v>
      </c>
      <c r="F25" s="855">
        <v>1209</v>
      </c>
      <c r="G25" s="753">
        <v>1.9983471074380166</v>
      </c>
      <c r="H25" s="855"/>
      <c r="I25" s="737"/>
      <c r="J25" s="855"/>
      <c r="K25" s="737"/>
      <c r="L25" s="855"/>
      <c r="M25" s="753"/>
      <c r="N25" s="855"/>
      <c r="O25" s="737"/>
      <c r="P25" s="855"/>
      <c r="Q25" s="737"/>
      <c r="R25" s="855"/>
      <c r="S25" s="776"/>
    </row>
    <row r="26" spans="1:19" ht="14.4" customHeight="1" x14ac:dyDescent="0.3">
      <c r="A26" s="763" t="s">
        <v>5617</v>
      </c>
      <c r="B26" s="855"/>
      <c r="C26" s="737"/>
      <c r="D26" s="855"/>
      <c r="E26" s="737"/>
      <c r="F26" s="855">
        <v>3504</v>
      </c>
      <c r="G26" s="753"/>
      <c r="H26" s="855"/>
      <c r="I26" s="737"/>
      <c r="J26" s="855"/>
      <c r="K26" s="737"/>
      <c r="L26" s="855"/>
      <c r="M26" s="753"/>
      <c r="N26" s="855"/>
      <c r="O26" s="737"/>
      <c r="P26" s="855"/>
      <c r="Q26" s="737"/>
      <c r="R26" s="855"/>
      <c r="S26" s="776"/>
    </row>
    <row r="27" spans="1:19" ht="14.4" customHeight="1" x14ac:dyDescent="0.3">
      <c r="A27" s="763" t="s">
        <v>5618</v>
      </c>
      <c r="B27" s="855">
        <v>42120</v>
      </c>
      <c r="C27" s="737">
        <v>1.9300737753746047</v>
      </c>
      <c r="D27" s="855">
        <v>21823</v>
      </c>
      <c r="E27" s="737">
        <v>1</v>
      </c>
      <c r="F27" s="855">
        <v>74227</v>
      </c>
      <c r="G27" s="753">
        <v>3.4013197085643587</v>
      </c>
      <c r="H27" s="855">
        <v>710.6</v>
      </c>
      <c r="I27" s="737"/>
      <c r="J27" s="855"/>
      <c r="K27" s="737"/>
      <c r="L27" s="855">
        <v>2043.54</v>
      </c>
      <c r="M27" s="753"/>
      <c r="N27" s="855"/>
      <c r="O27" s="737"/>
      <c r="P27" s="855"/>
      <c r="Q27" s="737"/>
      <c r="R27" s="855"/>
      <c r="S27" s="776"/>
    </row>
    <row r="28" spans="1:19" ht="14.4" customHeight="1" thickBot="1" x14ac:dyDescent="0.35">
      <c r="A28" s="859" t="s">
        <v>5619</v>
      </c>
      <c r="B28" s="857">
        <v>331</v>
      </c>
      <c r="C28" s="743"/>
      <c r="D28" s="857"/>
      <c r="E28" s="743"/>
      <c r="F28" s="857">
        <v>1009</v>
      </c>
      <c r="G28" s="754"/>
      <c r="H28" s="857"/>
      <c r="I28" s="743"/>
      <c r="J28" s="857"/>
      <c r="K28" s="743"/>
      <c r="L28" s="857">
        <v>25413.89</v>
      </c>
      <c r="M28" s="754"/>
      <c r="N28" s="857"/>
      <c r="O28" s="743"/>
      <c r="P28" s="857"/>
      <c r="Q28" s="743"/>
      <c r="R28" s="857"/>
      <c r="S28" s="77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7" t="s">
        <v>5728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</row>
    <row r="2" spans="1:17" ht="14.4" customHeight="1" thickBot="1" x14ac:dyDescent="0.35">
      <c r="A2" s="374" t="s">
        <v>323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20974.089999999997</v>
      </c>
      <c r="G3" s="208">
        <f t="shared" si="0"/>
        <v>14589726.140000002</v>
      </c>
      <c r="H3" s="208"/>
      <c r="I3" s="208"/>
      <c r="J3" s="208">
        <f t="shared" si="0"/>
        <v>17209.07</v>
      </c>
      <c r="K3" s="208">
        <f t="shared" si="0"/>
        <v>11767825.649999999</v>
      </c>
      <c r="L3" s="208"/>
      <c r="M3" s="208"/>
      <c r="N3" s="208">
        <f t="shared" si="0"/>
        <v>19482.47</v>
      </c>
      <c r="O3" s="208">
        <f t="shared" si="0"/>
        <v>13858577.24</v>
      </c>
      <c r="P3" s="79">
        <f>IF(K3=0,0,O3/K3)</f>
        <v>1.1776667714311353</v>
      </c>
      <c r="Q3" s="209">
        <f>IF(N3=0,0,O3/N3)</f>
        <v>711.33574131000842</v>
      </c>
    </row>
    <row r="4" spans="1:17" ht="14.4" customHeight="1" x14ac:dyDescent="0.3">
      <c r="A4" s="622" t="s">
        <v>74</v>
      </c>
      <c r="B4" s="620" t="s">
        <v>119</v>
      </c>
      <c r="C4" s="622" t="s">
        <v>120</v>
      </c>
      <c r="D4" s="631" t="s">
        <v>121</v>
      </c>
      <c r="E4" s="623" t="s">
        <v>81</v>
      </c>
      <c r="F4" s="629">
        <v>2015</v>
      </c>
      <c r="G4" s="630"/>
      <c r="H4" s="210"/>
      <c r="I4" s="210"/>
      <c r="J4" s="629">
        <v>2016</v>
      </c>
      <c r="K4" s="630"/>
      <c r="L4" s="210"/>
      <c r="M4" s="210"/>
      <c r="N4" s="629">
        <v>2017</v>
      </c>
      <c r="O4" s="630"/>
      <c r="P4" s="632" t="s">
        <v>2</v>
      </c>
      <c r="Q4" s="621" t="s">
        <v>122</v>
      </c>
    </row>
    <row r="5" spans="1:17" ht="14.4" customHeight="1" thickBot="1" x14ac:dyDescent="0.35">
      <c r="A5" s="862"/>
      <c r="B5" s="860"/>
      <c r="C5" s="862"/>
      <c r="D5" s="872"/>
      <c r="E5" s="864"/>
      <c r="F5" s="873" t="s">
        <v>91</v>
      </c>
      <c r="G5" s="874" t="s">
        <v>14</v>
      </c>
      <c r="H5" s="875"/>
      <c r="I5" s="875"/>
      <c r="J5" s="873" t="s">
        <v>91</v>
      </c>
      <c r="K5" s="874" t="s">
        <v>14</v>
      </c>
      <c r="L5" s="875"/>
      <c r="M5" s="875"/>
      <c r="N5" s="873" t="s">
        <v>91</v>
      </c>
      <c r="O5" s="874" t="s">
        <v>14</v>
      </c>
      <c r="P5" s="876"/>
      <c r="Q5" s="869"/>
    </row>
    <row r="6" spans="1:17" ht="14.4" customHeight="1" x14ac:dyDescent="0.3">
      <c r="A6" s="811" t="s">
        <v>5620</v>
      </c>
      <c r="B6" s="812" t="s">
        <v>5246</v>
      </c>
      <c r="C6" s="812" t="s">
        <v>5469</v>
      </c>
      <c r="D6" s="812" t="s">
        <v>5478</v>
      </c>
      <c r="E6" s="812" t="s">
        <v>5479</v>
      </c>
      <c r="F6" s="225">
        <v>3</v>
      </c>
      <c r="G6" s="225">
        <v>105</v>
      </c>
      <c r="H6" s="225"/>
      <c r="I6" s="225">
        <v>35</v>
      </c>
      <c r="J6" s="225"/>
      <c r="K6" s="225"/>
      <c r="L6" s="225"/>
      <c r="M6" s="225"/>
      <c r="N6" s="225"/>
      <c r="O6" s="225"/>
      <c r="P6" s="817"/>
      <c r="Q6" s="825"/>
    </row>
    <row r="7" spans="1:17" ht="14.4" customHeight="1" x14ac:dyDescent="0.3">
      <c r="A7" s="736" t="s">
        <v>5620</v>
      </c>
      <c r="B7" s="737" t="s">
        <v>5246</v>
      </c>
      <c r="C7" s="737" t="s">
        <v>5469</v>
      </c>
      <c r="D7" s="737" t="s">
        <v>5509</v>
      </c>
      <c r="E7" s="737" t="s">
        <v>5510</v>
      </c>
      <c r="F7" s="740">
        <v>1</v>
      </c>
      <c r="G7" s="740">
        <v>114</v>
      </c>
      <c r="H7" s="740"/>
      <c r="I7" s="740">
        <v>114</v>
      </c>
      <c r="J7" s="740"/>
      <c r="K7" s="740"/>
      <c r="L7" s="740"/>
      <c r="M7" s="740"/>
      <c r="N7" s="740"/>
      <c r="O7" s="740"/>
      <c r="P7" s="753"/>
      <c r="Q7" s="741"/>
    </row>
    <row r="8" spans="1:17" ht="14.4" customHeight="1" x14ac:dyDescent="0.3">
      <c r="A8" s="736" t="s">
        <v>5620</v>
      </c>
      <c r="B8" s="737" t="s">
        <v>5527</v>
      </c>
      <c r="C8" s="737" t="s">
        <v>5469</v>
      </c>
      <c r="D8" s="737" t="s">
        <v>5478</v>
      </c>
      <c r="E8" s="737" t="s">
        <v>5479</v>
      </c>
      <c r="F8" s="740">
        <v>3</v>
      </c>
      <c r="G8" s="740">
        <v>105</v>
      </c>
      <c r="H8" s="740">
        <v>1.4189189189189189</v>
      </c>
      <c r="I8" s="740">
        <v>35</v>
      </c>
      <c r="J8" s="740">
        <v>2</v>
      </c>
      <c r="K8" s="740">
        <v>74</v>
      </c>
      <c r="L8" s="740">
        <v>1</v>
      </c>
      <c r="M8" s="740">
        <v>37</v>
      </c>
      <c r="N8" s="740">
        <v>1</v>
      </c>
      <c r="O8" s="740">
        <v>37</v>
      </c>
      <c r="P8" s="753">
        <v>0.5</v>
      </c>
      <c r="Q8" s="741">
        <v>37</v>
      </c>
    </row>
    <row r="9" spans="1:17" ht="14.4" customHeight="1" x14ac:dyDescent="0.3">
      <c r="A9" s="736" t="s">
        <v>5620</v>
      </c>
      <c r="B9" s="737" t="s">
        <v>5527</v>
      </c>
      <c r="C9" s="737" t="s">
        <v>5469</v>
      </c>
      <c r="D9" s="737" t="s">
        <v>5540</v>
      </c>
      <c r="E9" s="737" t="s">
        <v>5541</v>
      </c>
      <c r="F9" s="740"/>
      <c r="G9" s="740"/>
      <c r="H9" s="740"/>
      <c r="I9" s="740"/>
      <c r="J9" s="740">
        <v>2</v>
      </c>
      <c r="K9" s="740">
        <v>354</v>
      </c>
      <c r="L9" s="740">
        <v>1</v>
      </c>
      <c r="M9" s="740">
        <v>177</v>
      </c>
      <c r="N9" s="740">
        <v>1</v>
      </c>
      <c r="O9" s="740">
        <v>177</v>
      </c>
      <c r="P9" s="753">
        <v>0.5</v>
      </c>
      <c r="Q9" s="741">
        <v>177</v>
      </c>
    </row>
    <row r="10" spans="1:17" ht="14.4" customHeight="1" x14ac:dyDescent="0.3">
      <c r="A10" s="736" t="s">
        <v>5620</v>
      </c>
      <c r="B10" s="737" t="s">
        <v>5527</v>
      </c>
      <c r="C10" s="737" t="s">
        <v>5469</v>
      </c>
      <c r="D10" s="737" t="s">
        <v>5542</v>
      </c>
      <c r="E10" s="737" t="s">
        <v>5543</v>
      </c>
      <c r="F10" s="740"/>
      <c r="G10" s="740"/>
      <c r="H10" s="740"/>
      <c r="I10" s="740"/>
      <c r="J10" s="740"/>
      <c r="K10" s="740"/>
      <c r="L10" s="740"/>
      <c r="M10" s="740"/>
      <c r="N10" s="740">
        <v>8</v>
      </c>
      <c r="O10" s="740">
        <v>5720</v>
      </c>
      <c r="P10" s="753"/>
      <c r="Q10" s="741">
        <v>715</v>
      </c>
    </row>
    <row r="11" spans="1:17" ht="14.4" customHeight="1" x14ac:dyDescent="0.3">
      <c r="A11" s="736" t="s">
        <v>5620</v>
      </c>
      <c r="B11" s="737" t="s">
        <v>5527</v>
      </c>
      <c r="C11" s="737" t="s">
        <v>5469</v>
      </c>
      <c r="D11" s="737" t="s">
        <v>5544</v>
      </c>
      <c r="E11" s="737" t="s">
        <v>5545</v>
      </c>
      <c r="F11" s="740"/>
      <c r="G11" s="740"/>
      <c r="H11" s="740"/>
      <c r="I11" s="740"/>
      <c r="J11" s="740">
        <v>2</v>
      </c>
      <c r="K11" s="740">
        <v>1262</v>
      </c>
      <c r="L11" s="740">
        <v>1</v>
      </c>
      <c r="M11" s="740">
        <v>631</v>
      </c>
      <c r="N11" s="740"/>
      <c r="O11" s="740"/>
      <c r="P11" s="753"/>
      <c r="Q11" s="741"/>
    </row>
    <row r="12" spans="1:17" ht="14.4" customHeight="1" x14ac:dyDescent="0.3">
      <c r="A12" s="736" t="s">
        <v>5620</v>
      </c>
      <c r="B12" s="737" t="s">
        <v>5527</v>
      </c>
      <c r="C12" s="737" t="s">
        <v>5469</v>
      </c>
      <c r="D12" s="737" t="s">
        <v>5588</v>
      </c>
      <c r="E12" s="737" t="s">
        <v>5589</v>
      </c>
      <c r="F12" s="740"/>
      <c r="G12" s="740"/>
      <c r="H12" s="740"/>
      <c r="I12" s="740"/>
      <c r="J12" s="740"/>
      <c r="K12" s="740"/>
      <c r="L12" s="740"/>
      <c r="M12" s="740"/>
      <c r="N12" s="740">
        <v>1</v>
      </c>
      <c r="O12" s="740">
        <v>3830</v>
      </c>
      <c r="P12" s="753"/>
      <c r="Q12" s="741">
        <v>3830</v>
      </c>
    </row>
    <row r="13" spans="1:17" ht="14.4" customHeight="1" x14ac:dyDescent="0.3">
      <c r="A13" s="736" t="s">
        <v>5620</v>
      </c>
      <c r="B13" s="737" t="s">
        <v>5527</v>
      </c>
      <c r="C13" s="737" t="s">
        <v>5469</v>
      </c>
      <c r="D13" s="737" t="s">
        <v>5560</v>
      </c>
      <c r="E13" s="737" t="s">
        <v>5561</v>
      </c>
      <c r="F13" s="740"/>
      <c r="G13" s="740"/>
      <c r="H13" s="740"/>
      <c r="I13" s="740"/>
      <c r="J13" s="740"/>
      <c r="K13" s="740"/>
      <c r="L13" s="740"/>
      <c r="M13" s="740"/>
      <c r="N13" s="740">
        <v>1</v>
      </c>
      <c r="O13" s="740">
        <v>1944</v>
      </c>
      <c r="P13" s="753"/>
      <c r="Q13" s="741">
        <v>1944</v>
      </c>
    </row>
    <row r="14" spans="1:17" ht="14.4" customHeight="1" x14ac:dyDescent="0.3">
      <c r="A14" s="736" t="s">
        <v>5621</v>
      </c>
      <c r="B14" s="737" t="s">
        <v>5246</v>
      </c>
      <c r="C14" s="737" t="s">
        <v>5469</v>
      </c>
      <c r="D14" s="737" t="s">
        <v>5478</v>
      </c>
      <c r="E14" s="737" t="s">
        <v>5479</v>
      </c>
      <c r="F14" s="740">
        <v>2</v>
      </c>
      <c r="G14" s="740">
        <v>70</v>
      </c>
      <c r="H14" s="740"/>
      <c r="I14" s="740">
        <v>35</v>
      </c>
      <c r="J14" s="740"/>
      <c r="K14" s="740"/>
      <c r="L14" s="740"/>
      <c r="M14" s="740"/>
      <c r="N14" s="740">
        <v>1</v>
      </c>
      <c r="O14" s="740">
        <v>37</v>
      </c>
      <c r="P14" s="753"/>
      <c r="Q14" s="741">
        <v>37</v>
      </c>
    </row>
    <row r="15" spans="1:17" ht="14.4" customHeight="1" x14ac:dyDescent="0.3">
      <c r="A15" s="736" t="s">
        <v>5621</v>
      </c>
      <c r="B15" s="737" t="s">
        <v>5246</v>
      </c>
      <c r="C15" s="737" t="s">
        <v>5469</v>
      </c>
      <c r="D15" s="737" t="s">
        <v>5482</v>
      </c>
      <c r="E15" s="737" t="s">
        <v>5483</v>
      </c>
      <c r="F15" s="740"/>
      <c r="G15" s="740"/>
      <c r="H15" s="740"/>
      <c r="I15" s="740"/>
      <c r="J15" s="740">
        <v>1</v>
      </c>
      <c r="K15" s="740">
        <v>177</v>
      </c>
      <c r="L15" s="740">
        <v>1</v>
      </c>
      <c r="M15" s="740">
        <v>177</v>
      </c>
      <c r="N15" s="740">
        <v>2</v>
      </c>
      <c r="O15" s="740">
        <v>354</v>
      </c>
      <c r="P15" s="753">
        <v>2</v>
      </c>
      <c r="Q15" s="741">
        <v>177</v>
      </c>
    </row>
    <row r="16" spans="1:17" ht="14.4" customHeight="1" x14ac:dyDescent="0.3">
      <c r="A16" s="736" t="s">
        <v>5621</v>
      </c>
      <c r="B16" s="737" t="s">
        <v>5246</v>
      </c>
      <c r="C16" s="737" t="s">
        <v>5469</v>
      </c>
      <c r="D16" s="737" t="s">
        <v>5488</v>
      </c>
      <c r="E16" s="737" t="s">
        <v>5489</v>
      </c>
      <c r="F16" s="740">
        <v>1</v>
      </c>
      <c r="G16" s="740">
        <v>0</v>
      </c>
      <c r="H16" s="740"/>
      <c r="I16" s="740">
        <v>0</v>
      </c>
      <c r="J16" s="740"/>
      <c r="K16" s="740"/>
      <c r="L16" s="740"/>
      <c r="M16" s="740"/>
      <c r="N16" s="740"/>
      <c r="O16" s="740"/>
      <c r="P16" s="753"/>
      <c r="Q16" s="741"/>
    </row>
    <row r="17" spans="1:17" ht="14.4" customHeight="1" x14ac:dyDescent="0.3">
      <c r="A17" s="736" t="s">
        <v>5621</v>
      </c>
      <c r="B17" s="737" t="s">
        <v>5246</v>
      </c>
      <c r="C17" s="737" t="s">
        <v>5469</v>
      </c>
      <c r="D17" s="737" t="s">
        <v>5501</v>
      </c>
      <c r="E17" s="737" t="s">
        <v>5502</v>
      </c>
      <c r="F17" s="740">
        <v>1</v>
      </c>
      <c r="G17" s="740">
        <v>331</v>
      </c>
      <c r="H17" s="740"/>
      <c r="I17" s="740">
        <v>331</v>
      </c>
      <c r="J17" s="740"/>
      <c r="K17" s="740"/>
      <c r="L17" s="740"/>
      <c r="M17" s="740"/>
      <c r="N17" s="740"/>
      <c r="O17" s="740"/>
      <c r="P17" s="753"/>
      <c r="Q17" s="741"/>
    </row>
    <row r="18" spans="1:17" ht="14.4" customHeight="1" x14ac:dyDescent="0.3">
      <c r="A18" s="736" t="s">
        <v>5621</v>
      </c>
      <c r="B18" s="737" t="s">
        <v>5246</v>
      </c>
      <c r="C18" s="737" t="s">
        <v>5469</v>
      </c>
      <c r="D18" s="737" t="s">
        <v>5505</v>
      </c>
      <c r="E18" s="737" t="s">
        <v>5506</v>
      </c>
      <c r="F18" s="740"/>
      <c r="G18" s="740"/>
      <c r="H18" s="740"/>
      <c r="I18" s="740"/>
      <c r="J18" s="740">
        <v>1</v>
      </c>
      <c r="K18" s="740">
        <v>701</v>
      </c>
      <c r="L18" s="740">
        <v>1</v>
      </c>
      <c r="M18" s="740">
        <v>701</v>
      </c>
      <c r="N18" s="740"/>
      <c r="O18" s="740"/>
      <c r="P18" s="753"/>
      <c r="Q18" s="741"/>
    </row>
    <row r="19" spans="1:17" ht="14.4" customHeight="1" x14ac:dyDescent="0.3">
      <c r="A19" s="736" t="s">
        <v>5621</v>
      </c>
      <c r="B19" s="737" t="s">
        <v>5246</v>
      </c>
      <c r="C19" s="737" t="s">
        <v>5469</v>
      </c>
      <c r="D19" s="737" t="s">
        <v>5509</v>
      </c>
      <c r="E19" s="737" t="s">
        <v>5510</v>
      </c>
      <c r="F19" s="740">
        <v>4</v>
      </c>
      <c r="G19" s="740">
        <v>456</v>
      </c>
      <c r="H19" s="740">
        <v>1.8688524590163935</v>
      </c>
      <c r="I19" s="740">
        <v>114</v>
      </c>
      <c r="J19" s="740">
        <v>2</v>
      </c>
      <c r="K19" s="740">
        <v>244</v>
      </c>
      <c r="L19" s="740">
        <v>1</v>
      </c>
      <c r="M19" s="740">
        <v>122</v>
      </c>
      <c r="N19" s="740">
        <v>1</v>
      </c>
      <c r="O19" s="740">
        <v>116</v>
      </c>
      <c r="P19" s="753">
        <v>0.47540983606557374</v>
      </c>
      <c r="Q19" s="741">
        <v>116</v>
      </c>
    </row>
    <row r="20" spans="1:17" ht="14.4" customHeight="1" x14ac:dyDescent="0.3">
      <c r="A20" s="736" t="s">
        <v>5621</v>
      </c>
      <c r="B20" s="737" t="s">
        <v>5527</v>
      </c>
      <c r="C20" s="737" t="s">
        <v>5469</v>
      </c>
      <c r="D20" s="737" t="s">
        <v>5478</v>
      </c>
      <c r="E20" s="737" t="s">
        <v>5479</v>
      </c>
      <c r="F20" s="740">
        <v>2</v>
      </c>
      <c r="G20" s="740">
        <v>70</v>
      </c>
      <c r="H20" s="740"/>
      <c r="I20" s="740">
        <v>35</v>
      </c>
      <c r="J20" s="740"/>
      <c r="K20" s="740"/>
      <c r="L20" s="740"/>
      <c r="M20" s="740"/>
      <c r="N20" s="740">
        <v>3</v>
      </c>
      <c r="O20" s="740">
        <v>111</v>
      </c>
      <c r="P20" s="753"/>
      <c r="Q20" s="741">
        <v>37</v>
      </c>
    </row>
    <row r="21" spans="1:17" ht="14.4" customHeight="1" x14ac:dyDescent="0.3">
      <c r="A21" s="736" t="s">
        <v>5621</v>
      </c>
      <c r="B21" s="737" t="s">
        <v>5527</v>
      </c>
      <c r="C21" s="737" t="s">
        <v>5469</v>
      </c>
      <c r="D21" s="737" t="s">
        <v>5540</v>
      </c>
      <c r="E21" s="737" t="s">
        <v>5541</v>
      </c>
      <c r="F21" s="740"/>
      <c r="G21" s="740"/>
      <c r="H21" s="740"/>
      <c r="I21" s="740"/>
      <c r="J21" s="740">
        <v>1</v>
      </c>
      <c r="K21" s="740">
        <v>177</v>
      </c>
      <c r="L21" s="740">
        <v>1</v>
      </c>
      <c r="M21" s="740">
        <v>177</v>
      </c>
      <c r="N21" s="740">
        <v>2</v>
      </c>
      <c r="O21" s="740">
        <v>354</v>
      </c>
      <c r="P21" s="753">
        <v>2</v>
      </c>
      <c r="Q21" s="741">
        <v>177</v>
      </c>
    </row>
    <row r="22" spans="1:17" ht="14.4" customHeight="1" x14ac:dyDescent="0.3">
      <c r="A22" s="736" t="s">
        <v>5621</v>
      </c>
      <c r="B22" s="737" t="s">
        <v>5527</v>
      </c>
      <c r="C22" s="737" t="s">
        <v>5469</v>
      </c>
      <c r="D22" s="737" t="s">
        <v>5556</v>
      </c>
      <c r="E22" s="737" t="s">
        <v>5557</v>
      </c>
      <c r="F22" s="740"/>
      <c r="G22" s="740"/>
      <c r="H22" s="740"/>
      <c r="I22" s="740"/>
      <c r="J22" s="740"/>
      <c r="K22" s="740"/>
      <c r="L22" s="740"/>
      <c r="M22" s="740"/>
      <c r="N22" s="740">
        <v>1</v>
      </c>
      <c r="O22" s="740">
        <v>355</v>
      </c>
      <c r="P22" s="753"/>
      <c r="Q22" s="741">
        <v>355</v>
      </c>
    </row>
    <row r="23" spans="1:17" ht="14.4" customHeight="1" x14ac:dyDescent="0.3">
      <c r="A23" s="736" t="s">
        <v>5621</v>
      </c>
      <c r="B23" s="737" t="s">
        <v>5527</v>
      </c>
      <c r="C23" s="737" t="s">
        <v>5469</v>
      </c>
      <c r="D23" s="737" t="s">
        <v>5560</v>
      </c>
      <c r="E23" s="737" t="s">
        <v>5561</v>
      </c>
      <c r="F23" s="740"/>
      <c r="G23" s="740"/>
      <c r="H23" s="740"/>
      <c r="I23" s="740"/>
      <c r="J23" s="740"/>
      <c r="K23" s="740"/>
      <c r="L23" s="740"/>
      <c r="M23" s="740"/>
      <c r="N23" s="740">
        <v>1</v>
      </c>
      <c r="O23" s="740">
        <v>1944</v>
      </c>
      <c r="P23" s="753"/>
      <c r="Q23" s="741">
        <v>1944</v>
      </c>
    </row>
    <row r="24" spans="1:17" ht="14.4" customHeight="1" x14ac:dyDescent="0.3">
      <c r="A24" s="736" t="s">
        <v>5622</v>
      </c>
      <c r="B24" s="737" t="s">
        <v>5246</v>
      </c>
      <c r="C24" s="737" t="s">
        <v>5247</v>
      </c>
      <c r="D24" s="737" t="s">
        <v>5270</v>
      </c>
      <c r="E24" s="737" t="s">
        <v>5512</v>
      </c>
      <c r="F24" s="740"/>
      <c r="G24" s="740"/>
      <c r="H24" s="740"/>
      <c r="I24" s="740"/>
      <c r="J24" s="740"/>
      <c r="K24" s="740"/>
      <c r="L24" s="740"/>
      <c r="M24" s="740"/>
      <c r="N24" s="740">
        <v>0</v>
      </c>
      <c r="O24" s="740">
        <v>0</v>
      </c>
      <c r="P24" s="753"/>
      <c r="Q24" s="741"/>
    </row>
    <row r="25" spans="1:17" ht="14.4" customHeight="1" x14ac:dyDescent="0.3">
      <c r="A25" s="736" t="s">
        <v>5622</v>
      </c>
      <c r="B25" s="737" t="s">
        <v>5246</v>
      </c>
      <c r="C25" s="737" t="s">
        <v>5247</v>
      </c>
      <c r="D25" s="737" t="s">
        <v>5270</v>
      </c>
      <c r="E25" s="737" t="s">
        <v>3090</v>
      </c>
      <c r="F25" s="740"/>
      <c r="G25" s="740"/>
      <c r="H25" s="740"/>
      <c r="I25" s="740"/>
      <c r="J25" s="740"/>
      <c r="K25" s="740"/>
      <c r="L25" s="740"/>
      <c r="M25" s="740"/>
      <c r="N25" s="740">
        <v>2.88</v>
      </c>
      <c r="O25" s="740">
        <v>41042.879999999997</v>
      </c>
      <c r="P25" s="753"/>
      <c r="Q25" s="741">
        <v>14251</v>
      </c>
    </row>
    <row r="26" spans="1:17" ht="14.4" customHeight="1" x14ac:dyDescent="0.3">
      <c r="A26" s="736" t="s">
        <v>5622</v>
      </c>
      <c r="B26" s="737" t="s">
        <v>5246</v>
      </c>
      <c r="C26" s="737" t="s">
        <v>5247</v>
      </c>
      <c r="D26" s="737" t="s">
        <v>5394</v>
      </c>
      <c r="E26" s="737" t="s">
        <v>5521</v>
      </c>
      <c r="F26" s="740"/>
      <c r="G26" s="740"/>
      <c r="H26" s="740"/>
      <c r="I26" s="740"/>
      <c r="J26" s="740"/>
      <c r="K26" s="740"/>
      <c r="L26" s="740"/>
      <c r="M26" s="740"/>
      <c r="N26" s="740">
        <v>0</v>
      </c>
      <c r="O26" s="740">
        <v>0</v>
      </c>
      <c r="P26" s="753"/>
      <c r="Q26" s="741"/>
    </row>
    <row r="27" spans="1:17" ht="14.4" customHeight="1" x14ac:dyDescent="0.3">
      <c r="A27" s="736" t="s">
        <v>5622</v>
      </c>
      <c r="B27" s="737" t="s">
        <v>5246</v>
      </c>
      <c r="C27" s="737" t="s">
        <v>5247</v>
      </c>
      <c r="D27" s="737" t="s">
        <v>5394</v>
      </c>
      <c r="E27" s="737" t="s">
        <v>5395</v>
      </c>
      <c r="F27" s="740"/>
      <c r="G27" s="740"/>
      <c r="H27" s="740"/>
      <c r="I27" s="740"/>
      <c r="J27" s="740"/>
      <c r="K27" s="740"/>
      <c r="L27" s="740"/>
      <c r="M27" s="740"/>
      <c r="N27" s="740">
        <v>1</v>
      </c>
      <c r="O27" s="740">
        <v>79985</v>
      </c>
      <c r="P27" s="753"/>
      <c r="Q27" s="741">
        <v>79985</v>
      </c>
    </row>
    <row r="28" spans="1:17" ht="14.4" customHeight="1" x14ac:dyDescent="0.3">
      <c r="A28" s="736" t="s">
        <v>5622</v>
      </c>
      <c r="B28" s="737" t="s">
        <v>5246</v>
      </c>
      <c r="C28" s="737" t="s">
        <v>5469</v>
      </c>
      <c r="D28" s="737" t="s">
        <v>5478</v>
      </c>
      <c r="E28" s="737" t="s">
        <v>5479</v>
      </c>
      <c r="F28" s="740">
        <v>1</v>
      </c>
      <c r="G28" s="740">
        <v>35</v>
      </c>
      <c r="H28" s="740"/>
      <c r="I28" s="740">
        <v>35</v>
      </c>
      <c r="J28" s="740"/>
      <c r="K28" s="740"/>
      <c r="L28" s="740"/>
      <c r="M28" s="740"/>
      <c r="N28" s="740">
        <v>1</v>
      </c>
      <c r="O28" s="740">
        <v>37</v>
      </c>
      <c r="P28" s="753"/>
      <c r="Q28" s="741">
        <v>37</v>
      </c>
    </row>
    <row r="29" spans="1:17" ht="14.4" customHeight="1" x14ac:dyDescent="0.3">
      <c r="A29" s="736" t="s">
        <v>5622</v>
      </c>
      <c r="B29" s="737" t="s">
        <v>5246</v>
      </c>
      <c r="C29" s="737" t="s">
        <v>5469</v>
      </c>
      <c r="D29" s="737" t="s">
        <v>5484</v>
      </c>
      <c r="E29" s="737" t="s">
        <v>5485</v>
      </c>
      <c r="F29" s="740"/>
      <c r="G29" s="740"/>
      <c r="H29" s="740"/>
      <c r="I29" s="740"/>
      <c r="J29" s="740"/>
      <c r="K29" s="740"/>
      <c r="L29" s="740"/>
      <c r="M29" s="740"/>
      <c r="N29" s="740">
        <v>1</v>
      </c>
      <c r="O29" s="740">
        <v>0</v>
      </c>
      <c r="P29" s="753"/>
      <c r="Q29" s="741">
        <v>0</v>
      </c>
    </row>
    <row r="30" spans="1:17" ht="14.4" customHeight="1" x14ac:dyDescent="0.3">
      <c r="A30" s="736" t="s">
        <v>5622</v>
      </c>
      <c r="B30" s="737" t="s">
        <v>5246</v>
      </c>
      <c r="C30" s="737" t="s">
        <v>5469</v>
      </c>
      <c r="D30" s="737" t="s">
        <v>5486</v>
      </c>
      <c r="E30" s="737" t="s">
        <v>5487</v>
      </c>
      <c r="F30" s="740"/>
      <c r="G30" s="740"/>
      <c r="H30" s="740"/>
      <c r="I30" s="740"/>
      <c r="J30" s="740"/>
      <c r="K30" s="740"/>
      <c r="L30" s="740"/>
      <c r="M30" s="740"/>
      <c r="N30" s="740">
        <v>2</v>
      </c>
      <c r="O30" s="740">
        <v>486</v>
      </c>
      <c r="P30" s="753"/>
      <c r="Q30" s="741">
        <v>243</v>
      </c>
    </row>
    <row r="31" spans="1:17" ht="14.4" customHeight="1" x14ac:dyDescent="0.3">
      <c r="A31" s="736" t="s">
        <v>5622</v>
      </c>
      <c r="B31" s="737" t="s">
        <v>5246</v>
      </c>
      <c r="C31" s="737" t="s">
        <v>5469</v>
      </c>
      <c r="D31" s="737" t="s">
        <v>5501</v>
      </c>
      <c r="E31" s="737" t="s">
        <v>5502</v>
      </c>
      <c r="F31" s="740"/>
      <c r="G31" s="740"/>
      <c r="H31" s="740"/>
      <c r="I31" s="740"/>
      <c r="J31" s="740"/>
      <c r="K31" s="740"/>
      <c r="L31" s="740"/>
      <c r="M31" s="740"/>
      <c r="N31" s="740">
        <v>2</v>
      </c>
      <c r="O31" s="740">
        <v>710</v>
      </c>
      <c r="P31" s="753"/>
      <c r="Q31" s="741">
        <v>355</v>
      </c>
    </row>
    <row r="32" spans="1:17" ht="14.4" customHeight="1" x14ac:dyDescent="0.3">
      <c r="A32" s="736" t="s">
        <v>5622</v>
      </c>
      <c r="B32" s="737" t="s">
        <v>5246</v>
      </c>
      <c r="C32" s="737" t="s">
        <v>5469</v>
      </c>
      <c r="D32" s="737" t="s">
        <v>5505</v>
      </c>
      <c r="E32" s="737" t="s">
        <v>5506</v>
      </c>
      <c r="F32" s="740"/>
      <c r="G32" s="740"/>
      <c r="H32" s="740"/>
      <c r="I32" s="740"/>
      <c r="J32" s="740">
        <v>2</v>
      </c>
      <c r="K32" s="740">
        <v>1402</v>
      </c>
      <c r="L32" s="740">
        <v>1</v>
      </c>
      <c r="M32" s="740">
        <v>701</v>
      </c>
      <c r="N32" s="740"/>
      <c r="O32" s="740"/>
      <c r="P32" s="753"/>
      <c r="Q32" s="741"/>
    </row>
    <row r="33" spans="1:17" ht="14.4" customHeight="1" x14ac:dyDescent="0.3">
      <c r="A33" s="736" t="s">
        <v>5622</v>
      </c>
      <c r="B33" s="737" t="s">
        <v>5246</v>
      </c>
      <c r="C33" s="737" t="s">
        <v>5469</v>
      </c>
      <c r="D33" s="737" t="s">
        <v>5509</v>
      </c>
      <c r="E33" s="737" t="s">
        <v>5510</v>
      </c>
      <c r="F33" s="740">
        <v>2</v>
      </c>
      <c r="G33" s="740">
        <v>228</v>
      </c>
      <c r="H33" s="740">
        <v>1.8688524590163935</v>
      </c>
      <c r="I33" s="740">
        <v>114</v>
      </c>
      <c r="J33" s="740">
        <v>1</v>
      </c>
      <c r="K33" s="740">
        <v>122</v>
      </c>
      <c r="L33" s="740">
        <v>1</v>
      </c>
      <c r="M33" s="740">
        <v>122</v>
      </c>
      <c r="N33" s="740">
        <v>2</v>
      </c>
      <c r="O33" s="740">
        <v>232</v>
      </c>
      <c r="P33" s="753">
        <v>1.901639344262295</v>
      </c>
      <c r="Q33" s="741">
        <v>116</v>
      </c>
    </row>
    <row r="34" spans="1:17" ht="14.4" customHeight="1" x14ac:dyDescent="0.3">
      <c r="A34" s="736" t="s">
        <v>5622</v>
      </c>
      <c r="B34" s="737" t="s">
        <v>5527</v>
      </c>
      <c r="C34" s="737" t="s">
        <v>5469</v>
      </c>
      <c r="D34" s="737" t="s">
        <v>5478</v>
      </c>
      <c r="E34" s="737" t="s">
        <v>5479</v>
      </c>
      <c r="F34" s="740">
        <v>1</v>
      </c>
      <c r="G34" s="740">
        <v>35</v>
      </c>
      <c r="H34" s="740">
        <v>0.47297297297297297</v>
      </c>
      <c r="I34" s="740">
        <v>35</v>
      </c>
      <c r="J34" s="740">
        <v>2</v>
      </c>
      <c r="K34" s="740">
        <v>74</v>
      </c>
      <c r="L34" s="740">
        <v>1</v>
      </c>
      <c r="M34" s="740">
        <v>37</v>
      </c>
      <c r="N34" s="740"/>
      <c r="O34" s="740"/>
      <c r="P34" s="753"/>
      <c r="Q34" s="741"/>
    </row>
    <row r="35" spans="1:17" ht="14.4" customHeight="1" x14ac:dyDescent="0.3">
      <c r="A35" s="736" t="s">
        <v>5622</v>
      </c>
      <c r="B35" s="737" t="s">
        <v>5527</v>
      </c>
      <c r="C35" s="737" t="s">
        <v>5469</v>
      </c>
      <c r="D35" s="737" t="s">
        <v>5540</v>
      </c>
      <c r="E35" s="737" t="s">
        <v>5541</v>
      </c>
      <c r="F35" s="740"/>
      <c r="G35" s="740"/>
      <c r="H35" s="740"/>
      <c r="I35" s="740"/>
      <c r="J35" s="740">
        <v>1</v>
      </c>
      <c r="K35" s="740">
        <v>177</v>
      </c>
      <c r="L35" s="740">
        <v>1</v>
      </c>
      <c r="M35" s="740">
        <v>177</v>
      </c>
      <c r="N35" s="740">
        <v>1</v>
      </c>
      <c r="O35" s="740">
        <v>177</v>
      </c>
      <c r="P35" s="753">
        <v>1</v>
      </c>
      <c r="Q35" s="741">
        <v>177</v>
      </c>
    </row>
    <row r="36" spans="1:17" ht="14.4" customHeight="1" x14ac:dyDescent="0.3">
      <c r="A36" s="736" t="s">
        <v>5622</v>
      </c>
      <c r="B36" s="737" t="s">
        <v>5527</v>
      </c>
      <c r="C36" s="737" t="s">
        <v>5469</v>
      </c>
      <c r="D36" s="737" t="s">
        <v>5542</v>
      </c>
      <c r="E36" s="737" t="s">
        <v>5543</v>
      </c>
      <c r="F36" s="740"/>
      <c r="G36" s="740"/>
      <c r="H36" s="740"/>
      <c r="I36" s="740"/>
      <c r="J36" s="740">
        <v>10</v>
      </c>
      <c r="K36" s="740">
        <v>7150</v>
      </c>
      <c r="L36" s="740">
        <v>1</v>
      </c>
      <c r="M36" s="740">
        <v>715</v>
      </c>
      <c r="N36" s="740"/>
      <c r="O36" s="740"/>
      <c r="P36" s="753"/>
      <c r="Q36" s="741"/>
    </row>
    <row r="37" spans="1:17" ht="14.4" customHeight="1" x14ac:dyDescent="0.3">
      <c r="A37" s="736" t="s">
        <v>5622</v>
      </c>
      <c r="B37" s="737" t="s">
        <v>5527</v>
      </c>
      <c r="C37" s="737" t="s">
        <v>5469</v>
      </c>
      <c r="D37" s="737" t="s">
        <v>5584</v>
      </c>
      <c r="E37" s="737" t="s">
        <v>5585</v>
      </c>
      <c r="F37" s="740"/>
      <c r="G37" s="740"/>
      <c r="H37" s="740"/>
      <c r="I37" s="740"/>
      <c r="J37" s="740">
        <v>1</v>
      </c>
      <c r="K37" s="740">
        <v>720</v>
      </c>
      <c r="L37" s="740">
        <v>1</v>
      </c>
      <c r="M37" s="740">
        <v>720</v>
      </c>
      <c r="N37" s="740"/>
      <c r="O37" s="740"/>
      <c r="P37" s="753"/>
      <c r="Q37" s="741"/>
    </row>
    <row r="38" spans="1:17" ht="14.4" customHeight="1" x14ac:dyDescent="0.3">
      <c r="A38" s="736" t="s">
        <v>5622</v>
      </c>
      <c r="B38" s="737" t="s">
        <v>5527</v>
      </c>
      <c r="C38" s="737" t="s">
        <v>5469</v>
      </c>
      <c r="D38" s="737" t="s">
        <v>5556</v>
      </c>
      <c r="E38" s="737" t="s">
        <v>5557</v>
      </c>
      <c r="F38" s="740">
        <v>1</v>
      </c>
      <c r="G38" s="740">
        <v>331</v>
      </c>
      <c r="H38" s="740">
        <v>0.93502824858757061</v>
      </c>
      <c r="I38" s="740">
        <v>331</v>
      </c>
      <c r="J38" s="740">
        <v>1</v>
      </c>
      <c r="K38" s="740">
        <v>354</v>
      </c>
      <c r="L38" s="740">
        <v>1</v>
      </c>
      <c r="M38" s="740">
        <v>354</v>
      </c>
      <c r="N38" s="740">
        <v>4</v>
      </c>
      <c r="O38" s="740">
        <v>1420</v>
      </c>
      <c r="P38" s="753">
        <v>4.0112994350282483</v>
      </c>
      <c r="Q38" s="741">
        <v>355</v>
      </c>
    </row>
    <row r="39" spans="1:17" ht="14.4" customHeight="1" x14ac:dyDescent="0.3">
      <c r="A39" s="736" t="s">
        <v>5622</v>
      </c>
      <c r="B39" s="737" t="s">
        <v>5527</v>
      </c>
      <c r="C39" s="737" t="s">
        <v>5469</v>
      </c>
      <c r="D39" s="737" t="s">
        <v>5586</v>
      </c>
      <c r="E39" s="737" t="s">
        <v>5587</v>
      </c>
      <c r="F39" s="740"/>
      <c r="G39" s="740"/>
      <c r="H39" s="740"/>
      <c r="I39" s="740"/>
      <c r="J39" s="740">
        <v>1</v>
      </c>
      <c r="K39" s="740">
        <v>538</v>
      </c>
      <c r="L39" s="740">
        <v>1</v>
      </c>
      <c r="M39" s="740">
        <v>538</v>
      </c>
      <c r="N39" s="740"/>
      <c r="O39" s="740"/>
      <c r="P39" s="753"/>
      <c r="Q39" s="741"/>
    </row>
    <row r="40" spans="1:17" ht="14.4" customHeight="1" x14ac:dyDescent="0.3">
      <c r="A40" s="736" t="s">
        <v>5622</v>
      </c>
      <c r="B40" s="737" t="s">
        <v>5527</v>
      </c>
      <c r="C40" s="737" t="s">
        <v>5469</v>
      </c>
      <c r="D40" s="737" t="s">
        <v>5588</v>
      </c>
      <c r="E40" s="737" t="s">
        <v>5589</v>
      </c>
      <c r="F40" s="740"/>
      <c r="G40" s="740"/>
      <c r="H40" s="740"/>
      <c r="I40" s="740"/>
      <c r="J40" s="740"/>
      <c r="K40" s="740"/>
      <c r="L40" s="740"/>
      <c r="M40" s="740"/>
      <c r="N40" s="740">
        <v>1</v>
      </c>
      <c r="O40" s="740">
        <v>3830</v>
      </c>
      <c r="P40" s="753"/>
      <c r="Q40" s="741">
        <v>3830</v>
      </c>
    </row>
    <row r="41" spans="1:17" ht="14.4" customHeight="1" x14ac:dyDescent="0.3">
      <c r="A41" s="736" t="s">
        <v>5622</v>
      </c>
      <c r="B41" s="737" t="s">
        <v>5527</v>
      </c>
      <c r="C41" s="737" t="s">
        <v>5469</v>
      </c>
      <c r="D41" s="737" t="s">
        <v>5560</v>
      </c>
      <c r="E41" s="737" t="s">
        <v>5561</v>
      </c>
      <c r="F41" s="740"/>
      <c r="G41" s="740"/>
      <c r="H41" s="740"/>
      <c r="I41" s="740"/>
      <c r="J41" s="740"/>
      <c r="K41" s="740"/>
      <c r="L41" s="740"/>
      <c r="M41" s="740"/>
      <c r="N41" s="740">
        <v>1</v>
      </c>
      <c r="O41" s="740">
        <v>1944</v>
      </c>
      <c r="P41" s="753"/>
      <c r="Q41" s="741">
        <v>1944</v>
      </c>
    </row>
    <row r="42" spans="1:17" ht="14.4" customHeight="1" x14ac:dyDescent="0.3">
      <c r="A42" s="736" t="s">
        <v>5623</v>
      </c>
      <c r="B42" s="737" t="s">
        <v>5246</v>
      </c>
      <c r="C42" s="737" t="s">
        <v>5247</v>
      </c>
      <c r="D42" s="737" t="s">
        <v>5399</v>
      </c>
      <c r="E42" s="737" t="s">
        <v>5512</v>
      </c>
      <c r="F42" s="740"/>
      <c r="G42" s="740"/>
      <c r="H42" s="740"/>
      <c r="I42" s="740"/>
      <c r="J42" s="740">
        <v>0</v>
      </c>
      <c r="K42" s="740">
        <v>0</v>
      </c>
      <c r="L42" s="740"/>
      <c r="M42" s="740"/>
      <c r="N42" s="740">
        <v>0</v>
      </c>
      <c r="O42" s="740">
        <v>0</v>
      </c>
      <c r="P42" s="753"/>
      <c r="Q42" s="741"/>
    </row>
    <row r="43" spans="1:17" ht="14.4" customHeight="1" x14ac:dyDescent="0.3">
      <c r="A43" s="736" t="s">
        <v>5623</v>
      </c>
      <c r="B43" s="737" t="s">
        <v>5246</v>
      </c>
      <c r="C43" s="737" t="s">
        <v>5247</v>
      </c>
      <c r="D43" s="737" t="s">
        <v>5399</v>
      </c>
      <c r="E43" s="737" t="s">
        <v>3090</v>
      </c>
      <c r="F43" s="740"/>
      <c r="G43" s="740"/>
      <c r="H43" s="740"/>
      <c r="I43" s="740"/>
      <c r="J43" s="740">
        <v>1</v>
      </c>
      <c r="K43" s="740">
        <v>44809.55</v>
      </c>
      <c r="L43" s="740">
        <v>1</v>
      </c>
      <c r="M43" s="740">
        <v>44809.55</v>
      </c>
      <c r="N43" s="740">
        <v>1</v>
      </c>
      <c r="O43" s="740">
        <v>42240.12</v>
      </c>
      <c r="P43" s="753">
        <v>0.94265887517281477</v>
      </c>
      <c r="Q43" s="741">
        <v>42240.12</v>
      </c>
    </row>
    <row r="44" spans="1:17" ht="14.4" customHeight="1" x14ac:dyDescent="0.3">
      <c r="A44" s="736" t="s">
        <v>5623</v>
      </c>
      <c r="B44" s="737" t="s">
        <v>5246</v>
      </c>
      <c r="C44" s="737" t="s">
        <v>5247</v>
      </c>
      <c r="D44" s="737" t="s">
        <v>5417</v>
      </c>
      <c r="E44" s="737" t="s">
        <v>5418</v>
      </c>
      <c r="F44" s="740"/>
      <c r="G44" s="740"/>
      <c r="H44" s="740"/>
      <c r="I44" s="740"/>
      <c r="J44" s="740"/>
      <c r="K44" s="740"/>
      <c r="L44" s="740"/>
      <c r="M44" s="740"/>
      <c r="N44" s="740">
        <v>3.84</v>
      </c>
      <c r="O44" s="740">
        <v>2068.02</v>
      </c>
      <c r="P44" s="753"/>
      <c r="Q44" s="741">
        <v>538.546875</v>
      </c>
    </row>
    <row r="45" spans="1:17" ht="14.4" customHeight="1" x14ac:dyDescent="0.3">
      <c r="A45" s="736" t="s">
        <v>5623</v>
      </c>
      <c r="B45" s="737" t="s">
        <v>5246</v>
      </c>
      <c r="C45" s="737" t="s">
        <v>5469</v>
      </c>
      <c r="D45" s="737" t="s">
        <v>5478</v>
      </c>
      <c r="E45" s="737" t="s">
        <v>5479</v>
      </c>
      <c r="F45" s="740">
        <v>17</v>
      </c>
      <c r="G45" s="740">
        <v>595</v>
      </c>
      <c r="H45" s="740">
        <v>2.2972972972972974</v>
      </c>
      <c r="I45" s="740">
        <v>35</v>
      </c>
      <c r="J45" s="740">
        <v>7</v>
      </c>
      <c r="K45" s="740">
        <v>259</v>
      </c>
      <c r="L45" s="740">
        <v>1</v>
      </c>
      <c r="M45" s="740">
        <v>37</v>
      </c>
      <c r="N45" s="740">
        <v>6</v>
      </c>
      <c r="O45" s="740">
        <v>222</v>
      </c>
      <c r="P45" s="753">
        <v>0.8571428571428571</v>
      </c>
      <c r="Q45" s="741">
        <v>37</v>
      </c>
    </row>
    <row r="46" spans="1:17" ht="14.4" customHeight="1" x14ac:dyDescent="0.3">
      <c r="A46" s="736" t="s">
        <v>5623</v>
      </c>
      <c r="B46" s="737" t="s">
        <v>5246</v>
      </c>
      <c r="C46" s="737" t="s">
        <v>5469</v>
      </c>
      <c r="D46" s="737" t="s">
        <v>5482</v>
      </c>
      <c r="E46" s="737" t="s">
        <v>5483</v>
      </c>
      <c r="F46" s="740"/>
      <c r="G46" s="740"/>
      <c r="H46" s="740"/>
      <c r="I46" s="740"/>
      <c r="J46" s="740"/>
      <c r="K46" s="740"/>
      <c r="L46" s="740"/>
      <c r="M46" s="740"/>
      <c r="N46" s="740">
        <v>1</v>
      </c>
      <c r="O46" s="740">
        <v>177</v>
      </c>
      <c r="P46" s="753"/>
      <c r="Q46" s="741">
        <v>177</v>
      </c>
    </row>
    <row r="47" spans="1:17" ht="14.4" customHeight="1" x14ac:dyDescent="0.3">
      <c r="A47" s="736" t="s">
        <v>5623</v>
      </c>
      <c r="B47" s="737" t="s">
        <v>5246</v>
      </c>
      <c r="C47" s="737" t="s">
        <v>5469</v>
      </c>
      <c r="D47" s="737" t="s">
        <v>5484</v>
      </c>
      <c r="E47" s="737" t="s">
        <v>5485</v>
      </c>
      <c r="F47" s="740"/>
      <c r="G47" s="740"/>
      <c r="H47" s="740"/>
      <c r="I47" s="740"/>
      <c r="J47" s="740">
        <v>1</v>
      </c>
      <c r="K47" s="740">
        <v>0</v>
      </c>
      <c r="L47" s="740"/>
      <c r="M47" s="740">
        <v>0</v>
      </c>
      <c r="N47" s="740">
        <v>1</v>
      </c>
      <c r="O47" s="740">
        <v>0</v>
      </c>
      <c r="P47" s="753"/>
      <c r="Q47" s="741">
        <v>0</v>
      </c>
    </row>
    <row r="48" spans="1:17" ht="14.4" customHeight="1" x14ac:dyDescent="0.3">
      <c r="A48" s="736" t="s">
        <v>5623</v>
      </c>
      <c r="B48" s="737" t="s">
        <v>5246</v>
      </c>
      <c r="C48" s="737" t="s">
        <v>5469</v>
      </c>
      <c r="D48" s="737" t="s">
        <v>5486</v>
      </c>
      <c r="E48" s="737" t="s">
        <v>5487</v>
      </c>
      <c r="F48" s="740"/>
      <c r="G48" s="740"/>
      <c r="H48" s="740"/>
      <c r="I48" s="740"/>
      <c r="J48" s="740"/>
      <c r="K48" s="740"/>
      <c r="L48" s="740"/>
      <c r="M48" s="740"/>
      <c r="N48" s="740">
        <v>4</v>
      </c>
      <c r="O48" s="740">
        <v>972</v>
      </c>
      <c r="P48" s="753"/>
      <c r="Q48" s="741">
        <v>243</v>
      </c>
    </row>
    <row r="49" spans="1:17" ht="14.4" customHeight="1" x14ac:dyDescent="0.3">
      <c r="A49" s="736" t="s">
        <v>5623</v>
      </c>
      <c r="B49" s="737" t="s">
        <v>5246</v>
      </c>
      <c r="C49" s="737" t="s">
        <v>5469</v>
      </c>
      <c r="D49" s="737" t="s">
        <v>5501</v>
      </c>
      <c r="E49" s="737" t="s">
        <v>5502</v>
      </c>
      <c r="F49" s="740">
        <v>2</v>
      </c>
      <c r="G49" s="740">
        <v>662</v>
      </c>
      <c r="H49" s="740">
        <v>1.8700564971751412</v>
      </c>
      <c r="I49" s="740">
        <v>331</v>
      </c>
      <c r="J49" s="740">
        <v>1</v>
      </c>
      <c r="K49" s="740">
        <v>354</v>
      </c>
      <c r="L49" s="740">
        <v>1</v>
      </c>
      <c r="M49" s="740">
        <v>354</v>
      </c>
      <c r="N49" s="740">
        <v>10</v>
      </c>
      <c r="O49" s="740">
        <v>3550</v>
      </c>
      <c r="P49" s="753">
        <v>10.028248587570621</v>
      </c>
      <c r="Q49" s="741">
        <v>355</v>
      </c>
    </row>
    <row r="50" spans="1:17" ht="14.4" customHeight="1" x14ac:dyDescent="0.3">
      <c r="A50" s="736" t="s">
        <v>5623</v>
      </c>
      <c r="B50" s="737" t="s">
        <v>5246</v>
      </c>
      <c r="C50" s="737" t="s">
        <v>5469</v>
      </c>
      <c r="D50" s="737" t="s">
        <v>5505</v>
      </c>
      <c r="E50" s="737" t="s">
        <v>5506</v>
      </c>
      <c r="F50" s="740">
        <v>3</v>
      </c>
      <c r="G50" s="740">
        <v>1959</v>
      </c>
      <c r="H50" s="740"/>
      <c r="I50" s="740">
        <v>653</v>
      </c>
      <c r="J50" s="740"/>
      <c r="K50" s="740"/>
      <c r="L50" s="740"/>
      <c r="M50" s="740"/>
      <c r="N50" s="740">
        <v>1</v>
      </c>
      <c r="O50" s="740">
        <v>701</v>
      </c>
      <c r="P50" s="753"/>
      <c r="Q50" s="741">
        <v>701</v>
      </c>
    </row>
    <row r="51" spans="1:17" ht="14.4" customHeight="1" x14ac:dyDescent="0.3">
      <c r="A51" s="736" t="s">
        <v>5623</v>
      </c>
      <c r="B51" s="737" t="s">
        <v>5246</v>
      </c>
      <c r="C51" s="737" t="s">
        <v>5469</v>
      </c>
      <c r="D51" s="737" t="s">
        <v>5509</v>
      </c>
      <c r="E51" s="737" t="s">
        <v>5510</v>
      </c>
      <c r="F51" s="740">
        <v>13</v>
      </c>
      <c r="G51" s="740">
        <v>1482</v>
      </c>
      <c r="H51" s="740">
        <v>2.0245901639344264</v>
      </c>
      <c r="I51" s="740">
        <v>114</v>
      </c>
      <c r="J51" s="740">
        <v>6</v>
      </c>
      <c r="K51" s="740">
        <v>732</v>
      </c>
      <c r="L51" s="740">
        <v>1</v>
      </c>
      <c r="M51" s="740">
        <v>122</v>
      </c>
      <c r="N51" s="740">
        <v>14</v>
      </c>
      <c r="O51" s="740">
        <v>1624</v>
      </c>
      <c r="P51" s="753">
        <v>2.2185792349726774</v>
      </c>
      <c r="Q51" s="741">
        <v>116</v>
      </c>
    </row>
    <row r="52" spans="1:17" ht="14.4" customHeight="1" x14ac:dyDescent="0.3">
      <c r="A52" s="736" t="s">
        <v>5623</v>
      </c>
      <c r="B52" s="737" t="s">
        <v>5527</v>
      </c>
      <c r="C52" s="737" t="s">
        <v>5469</v>
      </c>
      <c r="D52" s="737" t="s">
        <v>5478</v>
      </c>
      <c r="E52" s="737" t="s">
        <v>5479</v>
      </c>
      <c r="F52" s="740">
        <v>33</v>
      </c>
      <c r="G52" s="740">
        <v>1155</v>
      </c>
      <c r="H52" s="740">
        <v>0.91812400635930047</v>
      </c>
      <c r="I52" s="740">
        <v>35</v>
      </c>
      <c r="J52" s="740">
        <v>34</v>
      </c>
      <c r="K52" s="740">
        <v>1258</v>
      </c>
      <c r="L52" s="740">
        <v>1</v>
      </c>
      <c r="M52" s="740">
        <v>37</v>
      </c>
      <c r="N52" s="740">
        <v>36</v>
      </c>
      <c r="O52" s="740">
        <v>1332</v>
      </c>
      <c r="P52" s="753">
        <v>1.0588235294117647</v>
      </c>
      <c r="Q52" s="741">
        <v>37</v>
      </c>
    </row>
    <row r="53" spans="1:17" ht="14.4" customHeight="1" x14ac:dyDescent="0.3">
      <c r="A53" s="736" t="s">
        <v>5623</v>
      </c>
      <c r="B53" s="737" t="s">
        <v>5527</v>
      </c>
      <c r="C53" s="737" t="s">
        <v>5469</v>
      </c>
      <c r="D53" s="737" t="s">
        <v>5540</v>
      </c>
      <c r="E53" s="737" t="s">
        <v>5541</v>
      </c>
      <c r="F53" s="740">
        <v>3</v>
      </c>
      <c r="G53" s="740">
        <v>495</v>
      </c>
      <c r="H53" s="740">
        <v>0.55932203389830504</v>
      </c>
      <c r="I53" s="740">
        <v>165</v>
      </c>
      <c r="J53" s="740">
        <v>5</v>
      </c>
      <c r="K53" s="740">
        <v>885</v>
      </c>
      <c r="L53" s="740">
        <v>1</v>
      </c>
      <c r="M53" s="740">
        <v>177</v>
      </c>
      <c r="N53" s="740">
        <v>14</v>
      </c>
      <c r="O53" s="740">
        <v>2478</v>
      </c>
      <c r="P53" s="753">
        <v>2.8</v>
      </c>
      <c r="Q53" s="741">
        <v>177</v>
      </c>
    </row>
    <row r="54" spans="1:17" ht="14.4" customHeight="1" x14ac:dyDescent="0.3">
      <c r="A54" s="736" t="s">
        <v>5623</v>
      </c>
      <c r="B54" s="737" t="s">
        <v>5527</v>
      </c>
      <c r="C54" s="737" t="s">
        <v>5469</v>
      </c>
      <c r="D54" s="737" t="s">
        <v>5580</v>
      </c>
      <c r="E54" s="737" t="s">
        <v>5581</v>
      </c>
      <c r="F54" s="740"/>
      <c r="G54" s="740"/>
      <c r="H54" s="740"/>
      <c r="I54" s="740"/>
      <c r="J54" s="740">
        <v>1</v>
      </c>
      <c r="K54" s="740">
        <v>1242</v>
      </c>
      <c r="L54" s="740">
        <v>1</v>
      </c>
      <c r="M54" s="740">
        <v>1242</v>
      </c>
      <c r="N54" s="740"/>
      <c r="O54" s="740"/>
      <c r="P54" s="753"/>
      <c r="Q54" s="741"/>
    </row>
    <row r="55" spans="1:17" ht="14.4" customHeight="1" x14ac:dyDescent="0.3">
      <c r="A55" s="736" t="s">
        <v>5623</v>
      </c>
      <c r="B55" s="737" t="s">
        <v>5527</v>
      </c>
      <c r="C55" s="737" t="s">
        <v>5469</v>
      </c>
      <c r="D55" s="737" t="s">
        <v>5486</v>
      </c>
      <c r="E55" s="737" t="s">
        <v>5487</v>
      </c>
      <c r="F55" s="740"/>
      <c r="G55" s="740"/>
      <c r="H55" s="740"/>
      <c r="I55" s="740"/>
      <c r="J55" s="740">
        <v>1</v>
      </c>
      <c r="K55" s="740">
        <v>110</v>
      </c>
      <c r="L55" s="740">
        <v>1</v>
      </c>
      <c r="M55" s="740">
        <v>110</v>
      </c>
      <c r="N55" s="740">
        <v>1</v>
      </c>
      <c r="O55" s="740">
        <v>243</v>
      </c>
      <c r="P55" s="753">
        <v>2.209090909090909</v>
      </c>
      <c r="Q55" s="741">
        <v>243</v>
      </c>
    </row>
    <row r="56" spans="1:17" ht="14.4" customHeight="1" x14ac:dyDescent="0.3">
      <c r="A56" s="736" t="s">
        <v>5623</v>
      </c>
      <c r="B56" s="737" t="s">
        <v>5527</v>
      </c>
      <c r="C56" s="737" t="s">
        <v>5469</v>
      </c>
      <c r="D56" s="737" t="s">
        <v>5488</v>
      </c>
      <c r="E56" s="737" t="s">
        <v>5489</v>
      </c>
      <c r="F56" s="740">
        <v>1</v>
      </c>
      <c r="G56" s="740">
        <v>0</v>
      </c>
      <c r="H56" s="740"/>
      <c r="I56" s="740">
        <v>0</v>
      </c>
      <c r="J56" s="740"/>
      <c r="K56" s="740"/>
      <c r="L56" s="740"/>
      <c r="M56" s="740"/>
      <c r="N56" s="740"/>
      <c r="O56" s="740"/>
      <c r="P56" s="753"/>
      <c r="Q56" s="741"/>
    </row>
    <row r="57" spans="1:17" ht="14.4" customHeight="1" x14ac:dyDescent="0.3">
      <c r="A57" s="736" t="s">
        <v>5623</v>
      </c>
      <c r="B57" s="737" t="s">
        <v>5527</v>
      </c>
      <c r="C57" s="737" t="s">
        <v>5469</v>
      </c>
      <c r="D57" s="737" t="s">
        <v>5556</v>
      </c>
      <c r="E57" s="737" t="s">
        <v>5557</v>
      </c>
      <c r="F57" s="740">
        <v>4</v>
      </c>
      <c r="G57" s="740">
        <v>1324</v>
      </c>
      <c r="H57" s="740">
        <v>1.8700564971751412</v>
      </c>
      <c r="I57" s="740">
        <v>331</v>
      </c>
      <c r="J57" s="740">
        <v>2</v>
      </c>
      <c r="K57" s="740">
        <v>708</v>
      </c>
      <c r="L57" s="740">
        <v>1</v>
      </c>
      <c r="M57" s="740">
        <v>354</v>
      </c>
      <c r="N57" s="740">
        <v>2</v>
      </c>
      <c r="O57" s="740">
        <v>710</v>
      </c>
      <c r="P57" s="753">
        <v>1.0028248587570621</v>
      </c>
      <c r="Q57" s="741">
        <v>355</v>
      </c>
    </row>
    <row r="58" spans="1:17" ht="14.4" customHeight="1" x14ac:dyDescent="0.3">
      <c r="A58" s="736" t="s">
        <v>5623</v>
      </c>
      <c r="B58" s="737" t="s">
        <v>5527</v>
      </c>
      <c r="C58" s="737" t="s">
        <v>5469</v>
      </c>
      <c r="D58" s="737" t="s">
        <v>5509</v>
      </c>
      <c r="E58" s="737" t="s">
        <v>5510</v>
      </c>
      <c r="F58" s="740">
        <v>4</v>
      </c>
      <c r="G58" s="740">
        <v>456</v>
      </c>
      <c r="H58" s="740"/>
      <c r="I58" s="740">
        <v>114</v>
      </c>
      <c r="J58" s="740"/>
      <c r="K58" s="740"/>
      <c r="L58" s="740"/>
      <c r="M58" s="740"/>
      <c r="N58" s="740">
        <v>1</v>
      </c>
      <c r="O58" s="740">
        <v>116</v>
      </c>
      <c r="P58" s="753"/>
      <c r="Q58" s="741">
        <v>116</v>
      </c>
    </row>
    <row r="59" spans="1:17" ht="14.4" customHeight="1" x14ac:dyDescent="0.3">
      <c r="A59" s="736" t="s">
        <v>5623</v>
      </c>
      <c r="B59" s="737" t="s">
        <v>5527</v>
      </c>
      <c r="C59" s="737" t="s">
        <v>5469</v>
      </c>
      <c r="D59" s="737" t="s">
        <v>5564</v>
      </c>
      <c r="E59" s="737" t="s">
        <v>5565</v>
      </c>
      <c r="F59" s="740"/>
      <c r="G59" s="740"/>
      <c r="H59" s="740"/>
      <c r="I59" s="740"/>
      <c r="J59" s="740"/>
      <c r="K59" s="740"/>
      <c r="L59" s="740"/>
      <c r="M59" s="740"/>
      <c r="N59" s="740">
        <v>1</v>
      </c>
      <c r="O59" s="740">
        <v>301</v>
      </c>
      <c r="P59" s="753"/>
      <c r="Q59" s="741">
        <v>301</v>
      </c>
    </row>
    <row r="60" spans="1:17" ht="14.4" customHeight="1" x14ac:dyDescent="0.3">
      <c r="A60" s="736" t="s">
        <v>5623</v>
      </c>
      <c r="B60" s="737" t="s">
        <v>5527</v>
      </c>
      <c r="C60" s="737" t="s">
        <v>5469</v>
      </c>
      <c r="D60" s="737" t="s">
        <v>5566</v>
      </c>
      <c r="E60" s="737" t="s">
        <v>5567</v>
      </c>
      <c r="F60" s="740"/>
      <c r="G60" s="740"/>
      <c r="H60" s="740"/>
      <c r="I60" s="740"/>
      <c r="J60" s="740"/>
      <c r="K60" s="740"/>
      <c r="L60" s="740"/>
      <c r="M60" s="740"/>
      <c r="N60" s="740">
        <v>5</v>
      </c>
      <c r="O60" s="740">
        <v>800</v>
      </c>
      <c r="P60" s="753"/>
      <c r="Q60" s="741">
        <v>160</v>
      </c>
    </row>
    <row r="61" spans="1:17" ht="14.4" customHeight="1" x14ac:dyDescent="0.3">
      <c r="A61" s="736" t="s">
        <v>5624</v>
      </c>
      <c r="B61" s="737" t="s">
        <v>5246</v>
      </c>
      <c r="C61" s="737" t="s">
        <v>5469</v>
      </c>
      <c r="D61" s="737" t="s">
        <v>5478</v>
      </c>
      <c r="E61" s="737" t="s">
        <v>5479</v>
      </c>
      <c r="F61" s="740">
        <v>1</v>
      </c>
      <c r="G61" s="740">
        <v>35</v>
      </c>
      <c r="H61" s="740"/>
      <c r="I61" s="740">
        <v>35</v>
      </c>
      <c r="J61" s="740"/>
      <c r="K61" s="740"/>
      <c r="L61" s="740"/>
      <c r="M61" s="740"/>
      <c r="N61" s="740"/>
      <c r="O61" s="740"/>
      <c r="P61" s="753"/>
      <c r="Q61" s="741"/>
    </row>
    <row r="62" spans="1:17" ht="14.4" customHeight="1" x14ac:dyDescent="0.3">
      <c r="A62" s="736" t="s">
        <v>5624</v>
      </c>
      <c r="B62" s="737" t="s">
        <v>5527</v>
      </c>
      <c r="C62" s="737" t="s">
        <v>5469</v>
      </c>
      <c r="D62" s="737" t="s">
        <v>5478</v>
      </c>
      <c r="E62" s="737" t="s">
        <v>5479</v>
      </c>
      <c r="F62" s="740"/>
      <c r="G62" s="740"/>
      <c r="H62" s="740"/>
      <c r="I62" s="740"/>
      <c r="J62" s="740"/>
      <c r="K62" s="740"/>
      <c r="L62" s="740"/>
      <c r="M62" s="740"/>
      <c r="N62" s="740">
        <v>1</v>
      </c>
      <c r="O62" s="740">
        <v>37</v>
      </c>
      <c r="P62" s="753"/>
      <c r="Q62" s="741">
        <v>37</v>
      </c>
    </row>
    <row r="63" spans="1:17" ht="14.4" customHeight="1" x14ac:dyDescent="0.3">
      <c r="A63" s="736" t="s">
        <v>5245</v>
      </c>
      <c r="B63" s="737" t="s">
        <v>5246</v>
      </c>
      <c r="C63" s="737" t="s">
        <v>5469</v>
      </c>
      <c r="D63" s="737" t="s">
        <v>5478</v>
      </c>
      <c r="E63" s="737" t="s">
        <v>5479</v>
      </c>
      <c r="F63" s="740">
        <v>1</v>
      </c>
      <c r="G63" s="740">
        <v>35</v>
      </c>
      <c r="H63" s="740">
        <v>0.31531531531531531</v>
      </c>
      <c r="I63" s="740">
        <v>35</v>
      </c>
      <c r="J63" s="740">
        <v>3</v>
      </c>
      <c r="K63" s="740">
        <v>111</v>
      </c>
      <c r="L63" s="740">
        <v>1</v>
      </c>
      <c r="M63" s="740">
        <v>37</v>
      </c>
      <c r="N63" s="740"/>
      <c r="O63" s="740"/>
      <c r="P63" s="753"/>
      <c r="Q63" s="741"/>
    </row>
    <row r="64" spans="1:17" ht="14.4" customHeight="1" x14ac:dyDescent="0.3">
      <c r="A64" s="736" t="s">
        <v>5245</v>
      </c>
      <c r="B64" s="737" t="s">
        <v>5246</v>
      </c>
      <c r="C64" s="737" t="s">
        <v>5469</v>
      </c>
      <c r="D64" s="737" t="s">
        <v>5482</v>
      </c>
      <c r="E64" s="737" t="s">
        <v>5483</v>
      </c>
      <c r="F64" s="740">
        <v>4</v>
      </c>
      <c r="G64" s="740">
        <v>660</v>
      </c>
      <c r="H64" s="740">
        <v>1.8644067796610169</v>
      </c>
      <c r="I64" s="740">
        <v>165</v>
      </c>
      <c r="J64" s="740">
        <v>2</v>
      </c>
      <c r="K64" s="740">
        <v>354</v>
      </c>
      <c r="L64" s="740">
        <v>1</v>
      </c>
      <c r="M64" s="740">
        <v>177</v>
      </c>
      <c r="N64" s="740"/>
      <c r="O64" s="740"/>
      <c r="P64" s="753"/>
      <c r="Q64" s="741"/>
    </row>
    <row r="65" spans="1:17" ht="14.4" customHeight="1" x14ac:dyDescent="0.3">
      <c r="A65" s="736" t="s">
        <v>5245</v>
      </c>
      <c r="B65" s="737" t="s">
        <v>5246</v>
      </c>
      <c r="C65" s="737" t="s">
        <v>5469</v>
      </c>
      <c r="D65" s="737" t="s">
        <v>5505</v>
      </c>
      <c r="E65" s="737" t="s">
        <v>5506</v>
      </c>
      <c r="F65" s="740"/>
      <c r="G65" s="740"/>
      <c r="H65" s="740"/>
      <c r="I65" s="740"/>
      <c r="J65" s="740">
        <v>1</v>
      </c>
      <c r="K65" s="740">
        <v>701</v>
      </c>
      <c r="L65" s="740">
        <v>1</v>
      </c>
      <c r="M65" s="740">
        <v>701</v>
      </c>
      <c r="N65" s="740"/>
      <c r="O65" s="740"/>
      <c r="P65" s="753"/>
      <c r="Q65" s="741"/>
    </row>
    <row r="66" spans="1:17" ht="14.4" customHeight="1" x14ac:dyDescent="0.3">
      <c r="A66" s="736" t="s">
        <v>5245</v>
      </c>
      <c r="B66" s="737" t="s">
        <v>5527</v>
      </c>
      <c r="C66" s="737" t="s">
        <v>5469</v>
      </c>
      <c r="D66" s="737" t="s">
        <v>5478</v>
      </c>
      <c r="E66" s="737" t="s">
        <v>5479</v>
      </c>
      <c r="F66" s="740">
        <v>1</v>
      </c>
      <c r="G66" s="740">
        <v>35</v>
      </c>
      <c r="H66" s="740"/>
      <c r="I66" s="740">
        <v>35</v>
      </c>
      <c r="J66" s="740"/>
      <c r="K66" s="740"/>
      <c r="L66" s="740"/>
      <c r="M66" s="740"/>
      <c r="N66" s="740"/>
      <c r="O66" s="740"/>
      <c r="P66" s="753"/>
      <c r="Q66" s="741"/>
    </row>
    <row r="67" spans="1:17" ht="14.4" customHeight="1" x14ac:dyDescent="0.3">
      <c r="A67" s="736" t="s">
        <v>5245</v>
      </c>
      <c r="B67" s="737" t="s">
        <v>5527</v>
      </c>
      <c r="C67" s="737" t="s">
        <v>5469</v>
      </c>
      <c r="D67" s="737" t="s">
        <v>5509</v>
      </c>
      <c r="E67" s="737" t="s">
        <v>5510</v>
      </c>
      <c r="F67" s="740"/>
      <c r="G67" s="740"/>
      <c r="H67" s="740"/>
      <c r="I67" s="740"/>
      <c r="J67" s="740"/>
      <c r="K67" s="740"/>
      <c r="L67" s="740"/>
      <c r="M67" s="740"/>
      <c r="N67" s="740">
        <v>1</v>
      </c>
      <c r="O67" s="740">
        <v>116</v>
      </c>
      <c r="P67" s="753"/>
      <c r="Q67" s="741">
        <v>116</v>
      </c>
    </row>
    <row r="68" spans="1:17" ht="14.4" customHeight="1" x14ac:dyDescent="0.3">
      <c r="A68" s="736" t="s">
        <v>5625</v>
      </c>
      <c r="B68" s="737" t="s">
        <v>5246</v>
      </c>
      <c r="C68" s="737" t="s">
        <v>5247</v>
      </c>
      <c r="D68" s="737" t="s">
        <v>5293</v>
      </c>
      <c r="E68" s="737" t="s">
        <v>1238</v>
      </c>
      <c r="F68" s="740"/>
      <c r="G68" s="740"/>
      <c r="H68" s="740"/>
      <c r="I68" s="740"/>
      <c r="J68" s="740"/>
      <c r="K68" s="740"/>
      <c r="L68" s="740"/>
      <c r="M68" s="740"/>
      <c r="N68" s="740">
        <v>0.38</v>
      </c>
      <c r="O68" s="740">
        <v>52.26</v>
      </c>
      <c r="P68" s="753"/>
      <c r="Q68" s="741">
        <v>137.52631578947367</v>
      </c>
    </row>
    <row r="69" spans="1:17" ht="14.4" customHeight="1" x14ac:dyDescent="0.3">
      <c r="A69" s="736" t="s">
        <v>5625</v>
      </c>
      <c r="B69" s="737" t="s">
        <v>5246</v>
      </c>
      <c r="C69" s="737" t="s">
        <v>5247</v>
      </c>
      <c r="D69" s="737" t="s">
        <v>5294</v>
      </c>
      <c r="E69" s="737" t="s">
        <v>1238</v>
      </c>
      <c r="F69" s="740"/>
      <c r="G69" s="740"/>
      <c r="H69" s="740"/>
      <c r="I69" s="740"/>
      <c r="J69" s="740"/>
      <c r="K69" s="740"/>
      <c r="L69" s="740"/>
      <c r="M69" s="740"/>
      <c r="N69" s="740">
        <v>4.03</v>
      </c>
      <c r="O69" s="740">
        <v>2771.26</v>
      </c>
      <c r="P69" s="753"/>
      <c r="Q69" s="741">
        <v>687.65756823821346</v>
      </c>
    </row>
    <row r="70" spans="1:17" ht="14.4" customHeight="1" x14ac:dyDescent="0.3">
      <c r="A70" s="736" t="s">
        <v>5625</v>
      </c>
      <c r="B70" s="737" t="s">
        <v>5246</v>
      </c>
      <c r="C70" s="737" t="s">
        <v>5247</v>
      </c>
      <c r="D70" s="737" t="s">
        <v>5302</v>
      </c>
      <c r="E70" s="737" t="s">
        <v>3745</v>
      </c>
      <c r="F70" s="740"/>
      <c r="G70" s="740"/>
      <c r="H70" s="740"/>
      <c r="I70" s="740"/>
      <c r="J70" s="740"/>
      <c r="K70" s="740"/>
      <c r="L70" s="740"/>
      <c r="M70" s="740"/>
      <c r="N70" s="740">
        <v>0.01</v>
      </c>
      <c r="O70" s="740">
        <v>4.8600000000000003</v>
      </c>
      <c r="P70" s="753"/>
      <c r="Q70" s="741">
        <v>486</v>
      </c>
    </row>
    <row r="71" spans="1:17" ht="14.4" customHeight="1" x14ac:dyDescent="0.3">
      <c r="A71" s="736" t="s">
        <v>5625</v>
      </c>
      <c r="B71" s="737" t="s">
        <v>5246</v>
      </c>
      <c r="C71" s="737" t="s">
        <v>5247</v>
      </c>
      <c r="D71" s="737" t="s">
        <v>5304</v>
      </c>
      <c r="E71" s="737" t="s">
        <v>3745</v>
      </c>
      <c r="F71" s="740"/>
      <c r="G71" s="740"/>
      <c r="H71" s="740"/>
      <c r="I71" s="740"/>
      <c r="J71" s="740"/>
      <c r="K71" s="740"/>
      <c r="L71" s="740"/>
      <c r="M71" s="740"/>
      <c r="N71" s="740">
        <v>2.0699999999999998</v>
      </c>
      <c r="O71" s="740">
        <v>503.5</v>
      </c>
      <c r="P71" s="753"/>
      <c r="Q71" s="741">
        <v>243.23671497584542</v>
      </c>
    </row>
    <row r="72" spans="1:17" ht="14.4" customHeight="1" x14ac:dyDescent="0.3">
      <c r="A72" s="736" t="s">
        <v>5625</v>
      </c>
      <c r="B72" s="737" t="s">
        <v>5246</v>
      </c>
      <c r="C72" s="737" t="s">
        <v>5247</v>
      </c>
      <c r="D72" s="737" t="s">
        <v>5316</v>
      </c>
      <c r="E72" s="737" t="s">
        <v>5317</v>
      </c>
      <c r="F72" s="740"/>
      <c r="G72" s="740"/>
      <c r="H72" s="740"/>
      <c r="I72" s="740"/>
      <c r="J72" s="740"/>
      <c r="K72" s="740"/>
      <c r="L72" s="740"/>
      <c r="M72" s="740"/>
      <c r="N72" s="740">
        <v>1.07</v>
      </c>
      <c r="O72" s="740">
        <v>2517.58</v>
      </c>
      <c r="P72" s="753"/>
      <c r="Q72" s="741">
        <v>2352.8785046728972</v>
      </c>
    </row>
    <row r="73" spans="1:17" ht="14.4" customHeight="1" x14ac:dyDescent="0.3">
      <c r="A73" s="736" t="s">
        <v>5625</v>
      </c>
      <c r="B73" s="737" t="s">
        <v>5246</v>
      </c>
      <c r="C73" s="737" t="s">
        <v>5247</v>
      </c>
      <c r="D73" s="737" t="s">
        <v>5378</v>
      </c>
      <c r="E73" s="737" t="s">
        <v>5379</v>
      </c>
      <c r="F73" s="740"/>
      <c r="G73" s="740"/>
      <c r="H73" s="740"/>
      <c r="I73" s="740"/>
      <c r="J73" s="740"/>
      <c r="K73" s="740"/>
      <c r="L73" s="740"/>
      <c r="M73" s="740"/>
      <c r="N73" s="740">
        <v>0.43</v>
      </c>
      <c r="O73" s="740">
        <v>466.16</v>
      </c>
      <c r="P73" s="753"/>
      <c r="Q73" s="741">
        <v>1084.0930232558139</v>
      </c>
    </row>
    <row r="74" spans="1:17" ht="14.4" customHeight="1" x14ac:dyDescent="0.3">
      <c r="A74" s="736" t="s">
        <v>5625</v>
      </c>
      <c r="B74" s="737" t="s">
        <v>5246</v>
      </c>
      <c r="C74" s="737" t="s">
        <v>5247</v>
      </c>
      <c r="D74" s="737" t="s">
        <v>5380</v>
      </c>
      <c r="E74" s="737" t="s">
        <v>5379</v>
      </c>
      <c r="F74" s="740"/>
      <c r="G74" s="740"/>
      <c r="H74" s="740"/>
      <c r="I74" s="740"/>
      <c r="J74" s="740"/>
      <c r="K74" s="740"/>
      <c r="L74" s="740"/>
      <c r="M74" s="740"/>
      <c r="N74" s="740">
        <v>2.93</v>
      </c>
      <c r="O74" s="740">
        <v>1058.81</v>
      </c>
      <c r="P74" s="753"/>
      <c r="Q74" s="741">
        <v>361.36860068259381</v>
      </c>
    </row>
    <row r="75" spans="1:17" ht="14.4" customHeight="1" x14ac:dyDescent="0.3">
      <c r="A75" s="736" t="s">
        <v>5625</v>
      </c>
      <c r="B75" s="737" t="s">
        <v>5246</v>
      </c>
      <c r="C75" s="737" t="s">
        <v>5247</v>
      </c>
      <c r="D75" s="737" t="s">
        <v>5381</v>
      </c>
      <c r="E75" s="737" t="s">
        <v>5379</v>
      </c>
      <c r="F75" s="740"/>
      <c r="G75" s="740"/>
      <c r="H75" s="740"/>
      <c r="I75" s="740"/>
      <c r="J75" s="740"/>
      <c r="K75" s="740"/>
      <c r="L75" s="740"/>
      <c r="M75" s="740"/>
      <c r="N75" s="740">
        <v>0.14000000000000001</v>
      </c>
      <c r="O75" s="740">
        <v>16.86</v>
      </c>
      <c r="P75" s="753"/>
      <c r="Q75" s="741">
        <v>120.42857142857142</v>
      </c>
    </row>
    <row r="76" spans="1:17" ht="14.4" customHeight="1" x14ac:dyDescent="0.3">
      <c r="A76" s="736" t="s">
        <v>5625</v>
      </c>
      <c r="B76" s="737" t="s">
        <v>5246</v>
      </c>
      <c r="C76" s="737" t="s">
        <v>5247</v>
      </c>
      <c r="D76" s="737" t="s">
        <v>5384</v>
      </c>
      <c r="E76" s="737" t="s">
        <v>5379</v>
      </c>
      <c r="F76" s="740"/>
      <c r="G76" s="740"/>
      <c r="H76" s="740"/>
      <c r="I76" s="740"/>
      <c r="J76" s="740"/>
      <c r="K76" s="740"/>
      <c r="L76" s="740"/>
      <c r="M76" s="740"/>
      <c r="N76" s="740">
        <v>0.34</v>
      </c>
      <c r="O76" s="740">
        <v>491.45</v>
      </c>
      <c r="P76" s="753"/>
      <c r="Q76" s="741">
        <v>1445.4411764705881</v>
      </c>
    </row>
    <row r="77" spans="1:17" ht="14.4" customHeight="1" x14ac:dyDescent="0.3">
      <c r="A77" s="736" t="s">
        <v>5625</v>
      </c>
      <c r="B77" s="737" t="s">
        <v>5246</v>
      </c>
      <c r="C77" s="737" t="s">
        <v>5247</v>
      </c>
      <c r="D77" s="737" t="s">
        <v>5388</v>
      </c>
      <c r="E77" s="737" t="s">
        <v>5317</v>
      </c>
      <c r="F77" s="740"/>
      <c r="G77" s="740"/>
      <c r="H77" s="740"/>
      <c r="I77" s="740"/>
      <c r="J77" s="740"/>
      <c r="K77" s="740"/>
      <c r="L77" s="740"/>
      <c r="M77" s="740"/>
      <c r="N77" s="740">
        <v>1.81</v>
      </c>
      <c r="O77" s="740">
        <v>1419.5700000000002</v>
      </c>
      <c r="P77" s="753"/>
      <c r="Q77" s="741">
        <v>784.29281767955808</v>
      </c>
    </row>
    <row r="78" spans="1:17" ht="14.4" customHeight="1" x14ac:dyDescent="0.3">
      <c r="A78" s="736" t="s">
        <v>5625</v>
      </c>
      <c r="B78" s="737" t="s">
        <v>5246</v>
      </c>
      <c r="C78" s="737" t="s">
        <v>5247</v>
      </c>
      <c r="D78" s="737" t="s">
        <v>5403</v>
      </c>
      <c r="E78" s="737" t="s">
        <v>5317</v>
      </c>
      <c r="F78" s="740"/>
      <c r="G78" s="740"/>
      <c r="H78" s="740"/>
      <c r="I78" s="740"/>
      <c r="J78" s="740"/>
      <c r="K78" s="740"/>
      <c r="L78" s="740"/>
      <c r="M78" s="740"/>
      <c r="N78" s="740">
        <v>0.53</v>
      </c>
      <c r="O78" s="740">
        <v>124.7</v>
      </c>
      <c r="P78" s="753"/>
      <c r="Q78" s="741">
        <v>235.28301886792451</v>
      </c>
    </row>
    <row r="79" spans="1:17" ht="14.4" customHeight="1" x14ac:dyDescent="0.3">
      <c r="A79" s="736" t="s">
        <v>5625</v>
      </c>
      <c r="B79" s="737" t="s">
        <v>5246</v>
      </c>
      <c r="C79" s="737" t="s">
        <v>5469</v>
      </c>
      <c r="D79" s="737" t="s">
        <v>5478</v>
      </c>
      <c r="E79" s="737" t="s">
        <v>5479</v>
      </c>
      <c r="F79" s="740">
        <v>2</v>
      </c>
      <c r="G79" s="740">
        <v>70</v>
      </c>
      <c r="H79" s="740"/>
      <c r="I79" s="740">
        <v>35</v>
      </c>
      <c r="J79" s="740"/>
      <c r="K79" s="740"/>
      <c r="L79" s="740"/>
      <c r="M79" s="740"/>
      <c r="N79" s="740">
        <v>3</v>
      </c>
      <c r="O79" s="740">
        <v>111</v>
      </c>
      <c r="P79" s="753"/>
      <c r="Q79" s="741">
        <v>37</v>
      </c>
    </row>
    <row r="80" spans="1:17" ht="14.4" customHeight="1" x14ac:dyDescent="0.3">
      <c r="A80" s="736" t="s">
        <v>5625</v>
      </c>
      <c r="B80" s="737" t="s">
        <v>5246</v>
      </c>
      <c r="C80" s="737" t="s">
        <v>5469</v>
      </c>
      <c r="D80" s="737" t="s">
        <v>5482</v>
      </c>
      <c r="E80" s="737" t="s">
        <v>5483</v>
      </c>
      <c r="F80" s="740"/>
      <c r="G80" s="740"/>
      <c r="H80" s="740"/>
      <c r="I80" s="740"/>
      <c r="J80" s="740"/>
      <c r="K80" s="740"/>
      <c r="L80" s="740"/>
      <c r="M80" s="740"/>
      <c r="N80" s="740">
        <v>3</v>
      </c>
      <c r="O80" s="740">
        <v>531</v>
      </c>
      <c r="P80" s="753"/>
      <c r="Q80" s="741">
        <v>177</v>
      </c>
    </row>
    <row r="81" spans="1:17" ht="14.4" customHeight="1" x14ac:dyDescent="0.3">
      <c r="A81" s="736" t="s">
        <v>5625</v>
      </c>
      <c r="B81" s="737" t="s">
        <v>5246</v>
      </c>
      <c r="C81" s="737" t="s">
        <v>5469</v>
      </c>
      <c r="D81" s="737" t="s">
        <v>5486</v>
      </c>
      <c r="E81" s="737" t="s">
        <v>5487</v>
      </c>
      <c r="F81" s="740"/>
      <c r="G81" s="740"/>
      <c r="H81" s="740"/>
      <c r="I81" s="740"/>
      <c r="J81" s="740"/>
      <c r="K81" s="740"/>
      <c r="L81" s="740"/>
      <c r="M81" s="740"/>
      <c r="N81" s="740">
        <v>12</v>
      </c>
      <c r="O81" s="740">
        <v>2916</v>
      </c>
      <c r="P81" s="753"/>
      <c r="Q81" s="741">
        <v>243</v>
      </c>
    </row>
    <row r="82" spans="1:17" ht="14.4" customHeight="1" x14ac:dyDescent="0.3">
      <c r="A82" s="736" t="s">
        <v>5625</v>
      </c>
      <c r="B82" s="737" t="s">
        <v>5246</v>
      </c>
      <c r="C82" s="737" t="s">
        <v>5469</v>
      </c>
      <c r="D82" s="737" t="s">
        <v>5501</v>
      </c>
      <c r="E82" s="737" t="s">
        <v>5502</v>
      </c>
      <c r="F82" s="740"/>
      <c r="G82" s="740"/>
      <c r="H82" s="740"/>
      <c r="I82" s="740"/>
      <c r="J82" s="740"/>
      <c r="K82" s="740"/>
      <c r="L82" s="740"/>
      <c r="M82" s="740"/>
      <c r="N82" s="740">
        <v>4</v>
      </c>
      <c r="O82" s="740">
        <v>1420</v>
      </c>
      <c r="P82" s="753"/>
      <c r="Q82" s="741">
        <v>355</v>
      </c>
    </row>
    <row r="83" spans="1:17" ht="14.4" customHeight="1" x14ac:dyDescent="0.3">
      <c r="A83" s="736" t="s">
        <v>5625</v>
      </c>
      <c r="B83" s="737" t="s">
        <v>5246</v>
      </c>
      <c r="C83" s="737" t="s">
        <v>5469</v>
      </c>
      <c r="D83" s="737" t="s">
        <v>5505</v>
      </c>
      <c r="E83" s="737" t="s">
        <v>5506</v>
      </c>
      <c r="F83" s="740"/>
      <c r="G83" s="740"/>
      <c r="H83" s="740"/>
      <c r="I83" s="740"/>
      <c r="J83" s="740">
        <v>1</v>
      </c>
      <c r="K83" s="740">
        <v>701</v>
      </c>
      <c r="L83" s="740">
        <v>1</v>
      </c>
      <c r="M83" s="740">
        <v>701</v>
      </c>
      <c r="N83" s="740"/>
      <c r="O83" s="740"/>
      <c r="P83" s="753"/>
      <c r="Q83" s="741"/>
    </row>
    <row r="84" spans="1:17" ht="14.4" customHeight="1" x14ac:dyDescent="0.3">
      <c r="A84" s="736" t="s">
        <v>5625</v>
      </c>
      <c r="B84" s="737" t="s">
        <v>5527</v>
      </c>
      <c r="C84" s="737" t="s">
        <v>5469</v>
      </c>
      <c r="D84" s="737" t="s">
        <v>5540</v>
      </c>
      <c r="E84" s="737" t="s">
        <v>5541</v>
      </c>
      <c r="F84" s="740">
        <v>1</v>
      </c>
      <c r="G84" s="740">
        <v>165</v>
      </c>
      <c r="H84" s="740">
        <v>0.46610169491525422</v>
      </c>
      <c r="I84" s="740">
        <v>165</v>
      </c>
      <c r="J84" s="740">
        <v>2</v>
      </c>
      <c r="K84" s="740">
        <v>354</v>
      </c>
      <c r="L84" s="740">
        <v>1</v>
      </c>
      <c r="M84" s="740">
        <v>177</v>
      </c>
      <c r="N84" s="740"/>
      <c r="O84" s="740"/>
      <c r="P84" s="753"/>
      <c r="Q84" s="741"/>
    </row>
    <row r="85" spans="1:17" ht="14.4" customHeight="1" x14ac:dyDescent="0.3">
      <c r="A85" s="736" t="s">
        <v>5625</v>
      </c>
      <c r="B85" s="737" t="s">
        <v>5527</v>
      </c>
      <c r="C85" s="737" t="s">
        <v>5469</v>
      </c>
      <c r="D85" s="737" t="s">
        <v>5548</v>
      </c>
      <c r="E85" s="737" t="s">
        <v>5549</v>
      </c>
      <c r="F85" s="740">
        <v>1</v>
      </c>
      <c r="G85" s="740">
        <v>6581</v>
      </c>
      <c r="H85" s="740"/>
      <c r="I85" s="740">
        <v>6581</v>
      </c>
      <c r="J85" s="740"/>
      <c r="K85" s="740"/>
      <c r="L85" s="740"/>
      <c r="M85" s="740"/>
      <c r="N85" s="740"/>
      <c r="O85" s="740"/>
      <c r="P85" s="753"/>
      <c r="Q85" s="741"/>
    </row>
    <row r="86" spans="1:17" ht="14.4" customHeight="1" x14ac:dyDescent="0.3">
      <c r="A86" s="736" t="s">
        <v>5625</v>
      </c>
      <c r="B86" s="737" t="s">
        <v>5527</v>
      </c>
      <c r="C86" s="737" t="s">
        <v>5469</v>
      </c>
      <c r="D86" s="737" t="s">
        <v>5552</v>
      </c>
      <c r="E86" s="737" t="s">
        <v>5553</v>
      </c>
      <c r="F86" s="740"/>
      <c r="G86" s="740"/>
      <c r="H86" s="740"/>
      <c r="I86" s="740"/>
      <c r="J86" s="740">
        <v>101</v>
      </c>
      <c r="K86" s="740">
        <v>88779</v>
      </c>
      <c r="L86" s="740">
        <v>1</v>
      </c>
      <c r="M86" s="740">
        <v>879</v>
      </c>
      <c r="N86" s="740"/>
      <c r="O86" s="740"/>
      <c r="P86" s="753"/>
      <c r="Q86" s="741"/>
    </row>
    <row r="87" spans="1:17" ht="14.4" customHeight="1" x14ac:dyDescent="0.3">
      <c r="A87" s="736" t="s">
        <v>5625</v>
      </c>
      <c r="B87" s="737" t="s">
        <v>5527</v>
      </c>
      <c r="C87" s="737" t="s">
        <v>5469</v>
      </c>
      <c r="D87" s="737" t="s">
        <v>5488</v>
      </c>
      <c r="E87" s="737" t="s">
        <v>5489</v>
      </c>
      <c r="F87" s="740">
        <v>1</v>
      </c>
      <c r="G87" s="740">
        <v>0</v>
      </c>
      <c r="H87" s="740"/>
      <c r="I87" s="740">
        <v>0</v>
      </c>
      <c r="J87" s="740"/>
      <c r="K87" s="740"/>
      <c r="L87" s="740"/>
      <c r="M87" s="740"/>
      <c r="N87" s="740"/>
      <c r="O87" s="740"/>
      <c r="P87" s="753"/>
      <c r="Q87" s="741"/>
    </row>
    <row r="88" spans="1:17" ht="14.4" customHeight="1" x14ac:dyDescent="0.3">
      <c r="A88" s="736" t="s">
        <v>5625</v>
      </c>
      <c r="B88" s="737" t="s">
        <v>5527</v>
      </c>
      <c r="C88" s="737" t="s">
        <v>5469</v>
      </c>
      <c r="D88" s="737" t="s">
        <v>5554</v>
      </c>
      <c r="E88" s="737" t="s">
        <v>5555</v>
      </c>
      <c r="F88" s="740">
        <v>1</v>
      </c>
      <c r="G88" s="740">
        <v>915</v>
      </c>
      <c r="H88" s="740"/>
      <c r="I88" s="740">
        <v>915</v>
      </c>
      <c r="J88" s="740"/>
      <c r="K88" s="740"/>
      <c r="L88" s="740"/>
      <c r="M88" s="740"/>
      <c r="N88" s="740"/>
      <c r="O88" s="740"/>
      <c r="P88" s="753"/>
      <c r="Q88" s="741"/>
    </row>
    <row r="89" spans="1:17" ht="14.4" customHeight="1" x14ac:dyDescent="0.3">
      <c r="A89" s="736" t="s">
        <v>5625</v>
      </c>
      <c r="B89" s="737" t="s">
        <v>5527</v>
      </c>
      <c r="C89" s="737" t="s">
        <v>5469</v>
      </c>
      <c r="D89" s="737" t="s">
        <v>5556</v>
      </c>
      <c r="E89" s="737" t="s">
        <v>5557</v>
      </c>
      <c r="F89" s="740"/>
      <c r="G89" s="740"/>
      <c r="H89" s="740"/>
      <c r="I89" s="740"/>
      <c r="J89" s="740"/>
      <c r="K89" s="740"/>
      <c r="L89" s="740"/>
      <c r="M89" s="740"/>
      <c r="N89" s="740">
        <v>1</v>
      </c>
      <c r="O89" s="740">
        <v>355</v>
      </c>
      <c r="P89" s="753"/>
      <c r="Q89" s="741">
        <v>355</v>
      </c>
    </row>
    <row r="90" spans="1:17" ht="14.4" customHeight="1" x14ac:dyDescent="0.3">
      <c r="A90" s="736" t="s">
        <v>5625</v>
      </c>
      <c r="B90" s="737" t="s">
        <v>5527</v>
      </c>
      <c r="C90" s="737" t="s">
        <v>5469</v>
      </c>
      <c r="D90" s="737" t="s">
        <v>5588</v>
      </c>
      <c r="E90" s="737" t="s">
        <v>5589</v>
      </c>
      <c r="F90" s="740"/>
      <c r="G90" s="740"/>
      <c r="H90" s="740"/>
      <c r="I90" s="740"/>
      <c r="J90" s="740">
        <v>0</v>
      </c>
      <c r="K90" s="740">
        <v>0</v>
      </c>
      <c r="L90" s="740"/>
      <c r="M90" s="740"/>
      <c r="N90" s="740"/>
      <c r="O90" s="740"/>
      <c r="P90" s="753"/>
      <c r="Q90" s="741"/>
    </row>
    <row r="91" spans="1:17" ht="14.4" customHeight="1" x14ac:dyDescent="0.3">
      <c r="A91" s="736" t="s">
        <v>5625</v>
      </c>
      <c r="B91" s="737" t="s">
        <v>5527</v>
      </c>
      <c r="C91" s="737" t="s">
        <v>5469</v>
      </c>
      <c r="D91" s="737" t="s">
        <v>5560</v>
      </c>
      <c r="E91" s="737" t="s">
        <v>5561</v>
      </c>
      <c r="F91" s="740">
        <v>1</v>
      </c>
      <c r="G91" s="740">
        <v>1896</v>
      </c>
      <c r="H91" s="740">
        <v>0.48765432098765432</v>
      </c>
      <c r="I91" s="740">
        <v>1896</v>
      </c>
      <c r="J91" s="740">
        <v>2</v>
      </c>
      <c r="K91" s="740">
        <v>3888</v>
      </c>
      <c r="L91" s="740">
        <v>1</v>
      </c>
      <c r="M91" s="740">
        <v>1944</v>
      </c>
      <c r="N91" s="740"/>
      <c r="O91" s="740"/>
      <c r="P91" s="753"/>
      <c r="Q91" s="741"/>
    </row>
    <row r="92" spans="1:17" ht="14.4" customHeight="1" x14ac:dyDescent="0.3">
      <c r="A92" s="736" t="s">
        <v>5626</v>
      </c>
      <c r="B92" s="737" t="s">
        <v>5527</v>
      </c>
      <c r="C92" s="737" t="s">
        <v>5469</v>
      </c>
      <c r="D92" s="737" t="s">
        <v>5478</v>
      </c>
      <c r="E92" s="737" t="s">
        <v>5479</v>
      </c>
      <c r="F92" s="740">
        <v>1</v>
      </c>
      <c r="G92" s="740">
        <v>35</v>
      </c>
      <c r="H92" s="740"/>
      <c r="I92" s="740">
        <v>35</v>
      </c>
      <c r="J92" s="740"/>
      <c r="K92" s="740"/>
      <c r="L92" s="740"/>
      <c r="M92" s="740"/>
      <c r="N92" s="740"/>
      <c r="O92" s="740"/>
      <c r="P92" s="753"/>
      <c r="Q92" s="741"/>
    </row>
    <row r="93" spans="1:17" ht="14.4" customHeight="1" x14ac:dyDescent="0.3">
      <c r="A93" s="736" t="s">
        <v>5626</v>
      </c>
      <c r="B93" s="737" t="s">
        <v>5527</v>
      </c>
      <c r="C93" s="737" t="s">
        <v>5469</v>
      </c>
      <c r="D93" s="737" t="s">
        <v>5542</v>
      </c>
      <c r="E93" s="737" t="s">
        <v>5543</v>
      </c>
      <c r="F93" s="740"/>
      <c r="G93" s="740"/>
      <c r="H93" s="740"/>
      <c r="I93" s="740"/>
      <c r="J93" s="740">
        <v>14</v>
      </c>
      <c r="K93" s="740">
        <v>10010</v>
      </c>
      <c r="L93" s="740">
        <v>1</v>
      </c>
      <c r="M93" s="740">
        <v>715</v>
      </c>
      <c r="N93" s="740"/>
      <c r="O93" s="740"/>
      <c r="P93" s="753"/>
      <c r="Q93" s="741"/>
    </row>
    <row r="94" spans="1:17" ht="14.4" customHeight="1" x14ac:dyDescent="0.3">
      <c r="A94" s="736" t="s">
        <v>5627</v>
      </c>
      <c r="B94" s="737" t="s">
        <v>5246</v>
      </c>
      <c r="C94" s="737" t="s">
        <v>5469</v>
      </c>
      <c r="D94" s="737" t="s">
        <v>5478</v>
      </c>
      <c r="E94" s="737" t="s">
        <v>5479</v>
      </c>
      <c r="F94" s="740">
        <v>1</v>
      </c>
      <c r="G94" s="740">
        <v>35</v>
      </c>
      <c r="H94" s="740"/>
      <c r="I94" s="740">
        <v>35</v>
      </c>
      <c r="J94" s="740"/>
      <c r="K94" s="740"/>
      <c r="L94" s="740"/>
      <c r="M94" s="740"/>
      <c r="N94" s="740"/>
      <c r="O94" s="740"/>
      <c r="P94" s="753"/>
      <c r="Q94" s="741"/>
    </row>
    <row r="95" spans="1:17" ht="14.4" customHeight="1" x14ac:dyDescent="0.3">
      <c r="A95" s="736" t="s">
        <v>5627</v>
      </c>
      <c r="B95" s="737" t="s">
        <v>5246</v>
      </c>
      <c r="C95" s="737" t="s">
        <v>5469</v>
      </c>
      <c r="D95" s="737" t="s">
        <v>5509</v>
      </c>
      <c r="E95" s="737" t="s">
        <v>5510</v>
      </c>
      <c r="F95" s="740">
        <v>1</v>
      </c>
      <c r="G95" s="740">
        <v>114</v>
      </c>
      <c r="H95" s="740"/>
      <c r="I95" s="740">
        <v>114</v>
      </c>
      <c r="J95" s="740"/>
      <c r="K95" s="740"/>
      <c r="L95" s="740"/>
      <c r="M95" s="740"/>
      <c r="N95" s="740"/>
      <c r="O95" s="740"/>
      <c r="P95" s="753"/>
      <c r="Q95" s="741"/>
    </row>
    <row r="96" spans="1:17" ht="14.4" customHeight="1" x14ac:dyDescent="0.3">
      <c r="A96" s="736" t="s">
        <v>5627</v>
      </c>
      <c r="B96" s="737" t="s">
        <v>5527</v>
      </c>
      <c r="C96" s="737" t="s">
        <v>5469</v>
      </c>
      <c r="D96" s="737" t="s">
        <v>5478</v>
      </c>
      <c r="E96" s="737" t="s">
        <v>5479</v>
      </c>
      <c r="F96" s="740"/>
      <c r="G96" s="740"/>
      <c r="H96" s="740"/>
      <c r="I96" s="740"/>
      <c r="J96" s="740">
        <v>1</v>
      </c>
      <c r="K96" s="740">
        <v>37</v>
      </c>
      <c r="L96" s="740">
        <v>1</v>
      </c>
      <c r="M96" s="740">
        <v>37</v>
      </c>
      <c r="N96" s="740"/>
      <c r="O96" s="740"/>
      <c r="P96" s="753"/>
      <c r="Q96" s="741"/>
    </row>
    <row r="97" spans="1:17" ht="14.4" customHeight="1" x14ac:dyDescent="0.3">
      <c r="A97" s="736" t="s">
        <v>5627</v>
      </c>
      <c r="B97" s="737" t="s">
        <v>5527</v>
      </c>
      <c r="C97" s="737" t="s">
        <v>5469</v>
      </c>
      <c r="D97" s="737" t="s">
        <v>5540</v>
      </c>
      <c r="E97" s="737" t="s">
        <v>5541</v>
      </c>
      <c r="F97" s="740"/>
      <c r="G97" s="740"/>
      <c r="H97" s="740"/>
      <c r="I97" s="740"/>
      <c r="J97" s="740">
        <v>3</v>
      </c>
      <c r="K97" s="740">
        <v>531</v>
      </c>
      <c r="L97" s="740">
        <v>1</v>
      </c>
      <c r="M97" s="740">
        <v>177</v>
      </c>
      <c r="N97" s="740"/>
      <c r="O97" s="740"/>
      <c r="P97" s="753"/>
      <c r="Q97" s="741"/>
    </row>
    <row r="98" spans="1:17" ht="14.4" customHeight="1" x14ac:dyDescent="0.3">
      <c r="A98" s="736" t="s">
        <v>5627</v>
      </c>
      <c r="B98" s="737" t="s">
        <v>5527</v>
      </c>
      <c r="C98" s="737" t="s">
        <v>5469</v>
      </c>
      <c r="D98" s="737" t="s">
        <v>5542</v>
      </c>
      <c r="E98" s="737" t="s">
        <v>5543</v>
      </c>
      <c r="F98" s="740"/>
      <c r="G98" s="740"/>
      <c r="H98" s="740"/>
      <c r="I98" s="740"/>
      <c r="J98" s="740">
        <v>6</v>
      </c>
      <c r="K98" s="740">
        <v>4290</v>
      </c>
      <c r="L98" s="740">
        <v>1</v>
      </c>
      <c r="M98" s="740">
        <v>715</v>
      </c>
      <c r="N98" s="740"/>
      <c r="O98" s="740"/>
      <c r="P98" s="753"/>
      <c r="Q98" s="741"/>
    </row>
    <row r="99" spans="1:17" ht="14.4" customHeight="1" x14ac:dyDescent="0.3">
      <c r="A99" s="736" t="s">
        <v>5627</v>
      </c>
      <c r="B99" s="737" t="s">
        <v>5527</v>
      </c>
      <c r="C99" s="737" t="s">
        <v>5469</v>
      </c>
      <c r="D99" s="737" t="s">
        <v>5550</v>
      </c>
      <c r="E99" s="737" t="s">
        <v>5551</v>
      </c>
      <c r="F99" s="740"/>
      <c r="G99" s="740"/>
      <c r="H99" s="740"/>
      <c r="I99" s="740"/>
      <c r="J99" s="740">
        <v>4</v>
      </c>
      <c r="K99" s="740">
        <v>516</v>
      </c>
      <c r="L99" s="740">
        <v>1</v>
      </c>
      <c r="M99" s="740">
        <v>129</v>
      </c>
      <c r="N99" s="740"/>
      <c r="O99" s="740"/>
      <c r="P99" s="753"/>
      <c r="Q99" s="741"/>
    </row>
    <row r="100" spans="1:17" ht="14.4" customHeight="1" x14ac:dyDescent="0.3">
      <c r="A100" s="736" t="s">
        <v>5627</v>
      </c>
      <c r="B100" s="737" t="s">
        <v>5527</v>
      </c>
      <c r="C100" s="737" t="s">
        <v>5469</v>
      </c>
      <c r="D100" s="737" t="s">
        <v>5586</v>
      </c>
      <c r="E100" s="737" t="s">
        <v>5587</v>
      </c>
      <c r="F100" s="740"/>
      <c r="G100" s="740"/>
      <c r="H100" s="740"/>
      <c r="I100" s="740"/>
      <c r="J100" s="740">
        <v>2</v>
      </c>
      <c r="K100" s="740">
        <v>1076</v>
      </c>
      <c r="L100" s="740">
        <v>1</v>
      </c>
      <c r="M100" s="740">
        <v>538</v>
      </c>
      <c r="N100" s="740"/>
      <c r="O100" s="740"/>
      <c r="P100" s="753"/>
      <c r="Q100" s="741"/>
    </row>
    <row r="101" spans="1:17" ht="14.4" customHeight="1" x14ac:dyDescent="0.3">
      <c r="A101" s="736" t="s">
        <v>5627</v>
      </c>
      <c r="B101" s="737" t="s">
        <v>5527</v>
      </c>
      <c r="C101" s="737" t="s">
        <v>5469</v>
      </c>
      <c r="D101" s="737" t="s">
        <v>5560</v>
      </c>
      <c r="E101" s="737" t="s">
        <v>5561</v>
      </c>
      <c r="F101" s="740"/>
      <c r="G101" s="740"/>
      <c r="H101" s="740"/>
      <c r="I101" s="740"/>
      <c r="J101" s="740">
        <v>2</v>
      </c>
      <c r="K101" s="740">
        <v>3888</v>
      </c>
      <c r="L101" s="740">
        <v>1</v>
      </c>
      <c r="M101" s="740">
        <v>1944</v>
      </c>
      <c r="N101" s="740"/>
      <c r="O101" s="740"/>
      <c r="P101" s="753"/>
      <c r="Q101" s="741"/>
    </row>
    <row r="102" spans="1:17" ht="14.4" customHeight="1" x14ac:dyDescent="0.3">
      <c r="A102" s="736" t="s">
        <v>5628</v>
      </c>
      <c r="B102" s="737" t="s">
        <v>5246</v>
      </c>
      <c r="C102" s="737" t="s">
        <v>5469</v>
      </c>
      <c r="D102" s="737" t="s">
        <v>5478</v>
      </c>
      <c r="E102" s="737" t="s">
        <v>5479</v>
      </c>
      <c r="F102" s="740">
        <v>1</v>
      </c>
      <c r="G102" s="740">
        <v>35</v>
      </c>
      <c r="H102" s="740"/>
      <c r="I102" s="740">
        <v>35</v>
      </c>
      <c r="J102" s="740"/>
      <c r="K102" s="740"/>
      <c r="L102" s="740"/>
      <c r="M102" s="740"/>
      <c r="N102" s="740">
        <v>1</v>
      </c>
      <c r="O102" s="740">
        <v>37</v>
      </c>
      <c r="P102" s="753"/>
      <c r="Q102" s="741">
        <v>37</v>
      </c>
    </row>
    <row r="103" spans="1:17" ht="14.4" customHeight="1" x14ac:dyDescent="0.3">
      <c r="A103" s="736" t="s">
        <v>5628</v>
      </c>
      <c r="B103" s="737" t="s">
        <v>5246</v>
      </c>
      <c r="C103" s="737" t="s">
        <v>5469</v>
      </c>
      <c r="D103" s="737" t="s">
        <v>5482</v>
      </c>
      <c r="E103" s="737" t="s">
        <v>5483</v>
      </c>
      <c r="F103" s="740"/>
      <c r="G103" s="740"/>
      <c r="H103" s="740"/>
      <c r="I103" s="740"/>
      <c r="J103" s="740">
        <v>1</v>
      </c>
      <c r="K103" s="740">
        <v>177</v>
      </c>
      <c r="L103" s="740">
        <v>1</v>
      </c>
      <c r="M103" s="740">
        <v>177</v>
      </c>
      <c r="N103" s="740"/>
      <c r="O103" s="740"/>
      <c r="P103" s="753"/>
      <c r="Q103" s="741"/>
    </row>
    <row r="104" spans="1:17" ht="14.4" customHeight="1" x14ac:dyDescent="0.3">
      <c r="A104" s="736" t="s">
        <v>5628</v>
      </c>
      <c r="B104" s="737" t="s">
        <v>5246</v>
      </c>
      <c r="C104" s="737" t="s">
        <v>5469</v>
      </c>
      <c r="D104" s="737" t="s">
        <v>5501</v>
      </c>
      <c r="E104" s="737" t="s">
        <v>5502</v>
      </c>
      <c r="F104" s="740">
        <v>2</v>
      </c>
      <c r="G104" s="740">
        <v>662</v>
      </c>
      <c r="H104" s="740">
        <v>1.8700564971751412</v>
      </c>
      <c r="I104" s="740">
        <v>331</v>
      </c>
      <c r="J104" s="740">
        <v>1</v>
      </c>
      <c r="K104" s="740">
        <v>354</v>
      </c>
      <c r="L104" s="740">
        <v>1</v>
      </c>
      <c r="M104" s="740">
        <v>354</v>
      </c>
      <c r="N104" s="740"/>
      <c r="O104" s="740"/>
      <c r="P104" s="753"/>
      <c r="Q104" s="741"/>
    </row>
    <row r="105" spans="1:17" ht="14.4" customHeight="1" x14ac:dyDescent="0.3">
      <c r="A105" s="736" t="s">
        <v>5628</v>
      </c>
      <c r="B105" s="737" t="s">
        <v>5246</v>
      </c>
      <c r="C105" s="737" t="s">
        <v>5469</v>
      </c>
      <c r="D105" s="737" t="s">
        <v>5505</v>
      </c>
      <c r="E105" s="737" t="s">
        <v>5506</v>
      </c>
      <c r="F105" s="740"/>
      <c r="G105" s="740"/>
      <c r="H105" s="740"/>
      <c r="I105" s="740"/>
      <c r="J105" s="740">
        <v>1</v>
      </c>
      <c r="K105" s="740">
        <v>701</v>
      </c>
      <c r="L105" s="740">
        <v>1</v>
      </c>
      <c r="M105" s="740">
        <v>701</v>
      </c>
      <c r="N105" s="740"/>
      <c r="O105" s="740"/>
      <c r="P105" s="753"/>
      <c r="Q105" s="741"/>
    </row>
    <row r="106" spans="1:17" ht="14.4" customHeight="1" x14ac:dyDescent="0.3">
      <c r="A106" s="736" t="s">
        <v>5628</v>
      </c>
      <c r="B106" s="737" t="s">
        <v>5246</v>
      </c>
      <c r="C106" s="737" t="s">
        <v>5469</v>
      </c>
      <c r="D106" s="737" t="s">
        <v>5509</v>
      </c>
      <c r="E106" s="737" t="s">
        <v>5510</v>
      </c>
      <c r="F106" s="740">
        <v>1</v>
      </c>
      <c r="G106" s="740">
        <v>114</v>
      </c>
      <c r="H106" s="740"/>
      <c r="I106" s="740">
        <v>114</v>
      </c>
      <c r="J106" s="740"/>
      <c r="K106" s="740"/>
      <c r="L106" s="740"/>
      <c r="M106" s="740"/>
      <c r="N106" s="740"/>
      <c r="O106" s="740"/>
      <c r="P106" s="753"/>
      <c r="Q106" s="741"/>
    </row>
    <row r="107" spans="1:17" ht="14.4" customHeight="1" x14ac:dyDescent="0.3">
      <c r="A107" s="736" t="s">
        <v>5628</v>
      </c>
      <c r="B107" s="737" t="s">
        <v>5527</v>
      </c>
      <c r="C107" s="737" t="s">
        <v>5469</v>
      </c>
      <c r="D107" s="737" t="s">
        <v>5478</v>
      </c>
      <c r="E107" s="737" t="s">
        <v>5479</v>
      </c>
      <c r="F107" s="740"/>
      <c r="G107" s="740"/>
      <c r="H107" s="740"/>
      <c r="I107" s="740"/>
      <c r="J107" s="740"/>
      <c r="K107" s="740"/>
      <c r="L107" s="740"/>
      <c r="M107" s="740"/>
      <c r="N107" s="740">
        <v>1</v>
      </c>
      <c r="O107" s="740">
        <v>37</v>
      </c>
      <c r="P107" s="753"/>
      <c r="Q107" s="741">
        <v>37</v>
      </c>
    </row>
    <row r="108" spans="1:17" ht="14.4" customHeight="1" x14ac:dyDescent="0.3">
      <c r="A108" s="736" t="s">
        <v>5628</v>
      </c>
      <c r="B108" s="737" t="s">
        <v>5527</v>
      </c>
      <c r="C108" s="737" t="s">
        <v>5469</v>
      </c>
      <c r="D108" s="737" t="s">
        <v>5540</v>
      </c>
      <c r="E108" s="737" t="s">
        <v>5541</v>
      </c>
      <c r="F108" s="740"/>
      <c r="G108" s="740"/>
      <c r="H108" s="740"/>
      <c r="I108" s="740"/>
      <c r="J108" s="740"/>
      <c r="K108" s="740"/>
      <c r="L108" s="740"/>
      <c r="M108" s="740"/>
      <c r="N108" s="740">
        <v>1</v>
      </c>
      <c r="O108" s="740">
        <v>177</v>
      </c>
      <c r="P108" s="753"/>
      <c r="Q108" s="741">
        <v>177</v>
      </c>
    </row>
    <row r="109" spans="1:17" ht="14.4" customHeight="1" x14ac:dyDescent="0.3">
      <c r="A109" s="736" t="s">
        <v>5628</v>
      </c>
      <c r="B109" s="737" t="s">
        <v>5527</v>
      </c>
      <c r="C109" s="737" t="s">
        <v>5469</v>
      </c>
      <c r="D109" s="737" t="s">
        <v>5550</v>
      </c>
      <c r="E109" s="737" t="s">
        <v>5551</v>
      </c>
      <c r="F109" s="740"/>
      <c r="G109" s="740"/>
      <c r="H109" s="740"/>
      <c r="I109" s="740"/>
      <c r="J109" s="740"/>
      <c r="K109" s="740"/>
      <c r="L109" s="740"/>
      <c r="M109" s="740"/>
      <c r="N109" s="740">
        <v>2</v>
      </c>
      <c r="O109" s="740">
        <v>258</v>
      </c>
      <c r="P109" s="753"/>
      <c r="Q109" s="741">
        <v>129</v>
      </c>
    </row>
    <row r="110" spans="1:17" ht="14.4" customHeight="1" x14ac:dyDescent="0.3">
      <c r="A110" s="736" t="s">
        <v>5628</v>
      </c>
      <c r="B110" s="737" t="s">
        <v>5527</v>
      </c>
      <c r="C110" s="737" t="s">
        <v>5469</v>
      </c>
      <c r="D110" s="737" t="s">
        <v>5552</v>
      </c>
      <c r="E110" s="737" t="s">
        <v>5553</v>
      </c>
      <c r="F110" s="740"/>
      <c r="G110" s="740"/>
      <c r="H110" s="740"/>
      <c r="I110" s="740"/>
      <c r="J110" s="740"/>
      <c r="K110" s="740"/>
      <c r="L110" s="740"/>
      <c r="M110" s="740"/>
      <c r="N110" s="740">
        <v>70</v>
      </c>
      <c r="O110" s="740">
        <v>61530</v>
      </c>
      <c r="P110" s="753"/>
      <c r="Q110" s="741">
        <v>879</v>
      </c>
    </row>
    <row r="111" spans="1:17" ht="14.4" customHeight="1" x14ac:dyDescent="0.3">
      <c r="A111" s="736" t="s">
        <v>5628</v>
      </c>
      <c r="B111" s="737" t="s">
        <v>5527</v>
      </c>
      <c r="C111" s="737" t="s">
        <v>5469</v>
      </c>
      <c r="D111" s="737" t="s">
        <v>5556</v>
      </c>
      <c r="E111" s="737" t="s">
        <v>5557</v>
      </c>
      <c r="F111" s="740"/>
      <c r="G111" s="740"/>
      <c r="H111" s="740"/>
      <c r="I111" s="740"/>
      <c r="J111" s="740">
        <v>1</v>
      </c>
      <c r="K111" s="740">
        <v>354</v>
      </c>
      <c r="L111" s="740">
        <v>1</v>
      </c>
      <c r="M111" s="740">
        <v>354</v>
      </c>
      <c r="N111" s="740"/>
      <c r="O111" s="740"/>
      <c r="P111" s="753"/>
      <c r="Q111" s="741"/>
    </row>
    <row r="112" spans="1:17" ht="14.4" customHeight="1" x14ac:dyDescent="0.3">
      <c r="A112" s="736" t="s">
        <v>5628</v>
      </c>
      <c r="B112" s="737" t="s">
        <v>5527</v>
      </c>
      <c r="C112" s="737" t="s">
        <v>5469</v>
      </c>
      <c r="D112" s="737" t="s">
        <v>5588</v>
      </c>
      <c r="E112" s="737" t="s">
        <v>5589</v>
      </c>
      <c r="F112" s="740"/>
      <c r="G112" s="740"/>
      <c r="H112" s="740"/>
      <c r="I112" s="740"/>
      <c r="J112" s="740"/>
      <c r="K112" s="740"/>
      <c r="L112" s="740"/>
      <c r="M112" s="740"/>
      <c r="N112" s="740">
        <v>1</v>
      </c>
      <c r="O112" s="740">
        <v>3830</v>
      </c>
      <c r="P112" s="753"/>
      <c r="Q112" s="741">
        <v>3830</v>
      </c>
    </row>
    <row r="113" spans="1:17" ht="14.4" customHeight="1" x14ac:dyDescent="0.3">
      <c r="A113" s="736" t="s">
        <v>5628</v>
      </c>
      <c r="B113" s="737" t="s">
        <v>5527</v>
      </c>
      <c r="C113" s="737" t="s">
        <v>5469</v>
      </c>
      <c r="D113" s="737" t="s">
        <v>5560</v>
      </c>
      <c r="E113" s="737" t="s">
        <v>5561</v>
      </c>
      <c r="F113" s="740"/>
      <c r="G113" s="740"/>
      <c r="H113" s="740"/>
      <c r="I113" s="740"/>
      <c r="J113" s="740"/>
      <c r="K113" s="740"/>
      <c r="L113" s="740"/>
      <c r="M113" s="740"/>
      <c r="N113" s="740">
        <v>4</v>
      </c>
      <c r="O113" s="740">
        <v>7776</v>
      </c>
      <c r="P113" s="753"/>
      <c r="Q113" s="741">
        <v>1944</v>
      </c>
    </row>
    <row r="114" spans="1:17" ht="14.4" customHeight="1" x14ac:dyDescent="0.3">
      <c r="A114" s="736" t="s">
        <v>5629</v>
      </c>
      <c r="B114" s="737" t="s">
        <v>5246</v>
      </c>
      <c r="C114" s="737" t="s">
        <v>5469</v>
      </c>
      <c r="D114" s="737" t="s">
        <v>5478</v>
      </c>
      <c r="E114" s="737" t="s">
        <v>5479</v>
      </c>
      <c r="F114" s="740">
        <v>1</v>
      </c>
      <c r="G114" s="740">
        <v>35</v>
      </c>
      <c r="H114" s="740"/>
      <c r="I114" s="740">
        <v>35</v>
      </c>
      <c r="J114" s="740"/>
      <c r="K114" s="740"/>
      <c r="L114" s="740"/>
      <c r="M114" s="740"/>
      <c r="N114" s="740"/>
      <c r="O114" s="740"/>
      <c r="P114" s="753"/>
      <c r="Q114" s="741"/>
    </row>
    <row r="115" spans="1:17" ht="14.4" customHeight="1" x14ac:dyDescent="0.3">
      <c r="A115" s="736" t="s">
        <v>5629</v>
      </c>
      <c r="B115" s="737" t="s">
        <v>5246</v>
      </c>
      <c r="C115" s="737" t="s">
        <v>5469</v>
      </c>
      <c r="D115" s="737" t="s">
        <v>5486</v>
      </c>
      <c r="E115" s="737" t="s">
        <v>5487</v>
      </c>
      <c r="F115" s="740"/>
      <c r="G115" s="740"/>
      <c r="H115" s="740"/>
      <c r="I115" s="740"/>
      <c r="J115" s="740">
        <v>2</v>
      </c>
      <c r="K115" s="740">
        <v>220</v>
      </c>
      <c r="L115" s="740">
        <v>1</v>
      </c>
      <c r="M115" s="740">
        <v>110</v>
      </c>
      <c r="N115" s="740"/>
      <c r="O115" s="740"/>
      <c r="P115" s="753"/>
      <c r="Q115" s="741"/>
    </row>
    <row r="116" spans="1:17" ht="14.4" customHeight="1" x14ac:dyDescent="0.3">
      <c r="A116" s="736" t="s">
        <v>5629</v>
      </c>
      <c r="B116" s="737" t="s">
        <v>5246</v>
      </c>
      <c r="C116" s="737" t="s">
        <v>5469</v>
      </c>
      <c r="D116" s="737" t="s">
        <v>5501</v>
      </c>
      <c r="E116" s="737" t="s">
        <v>5502</v>
      </c>
      <c r="F116" s="740">
        <v>1</v>
      </c>
      <c r="G116" s="740">
        <v>331</v>
      </c>
      <c r="H116" s="740">
        <v>0.4675141242937853</v>
      </c>
      <c r="I116" s="740">
        <v>331</v>
      </c>
      <c r="J116" s="740">
        <v>2</v>
      </c>
      <c r="K116" s="740">
        <v>708</v>
      </c>
      <c r="L116" s="740">
        <v>1</v>
      </c>
      <c r="M116" s="740">
        <v>354</v>
      </c>
      <c r="N116" s="740"/>
      <c r="O116" s="740"/>
      <c r="P116" s="753"/>
      <c r="Q116" s="741"/>
    </row>
    <row r="117" spans="1:17" ht="14.4" customHeight="1" x14ac:dyDescent="0.3">
      <c r="A117" s="736" t="s">
        <v>5629</v>
      </c>
      <c r="B117" s="737" t="s">
        <v>5527</v>
      </c>
      <c r="C117" s="737" t="s">
        <v>5460</v>
      </c>
      <c r="D117" s="737" t="s">
        <v>5576</v>
      </c>
      <c r="E117" s="737" t="s">
        <v>5577</v>
      </c>
      <c r="F117" s="740"/>
      <c r="G117" s="740"/>
      <c r="H117" s="740"/>
      <c r="I117" s="740"/>
      <c r="J117" s="740">
        <v>2</v>
      </c>
      <c r="K117" s="740">
        <v>2043.54</v>
      </c>
      <c r="L117" s="740">
        <v>1</v>
      </c>
      <c r="M117" s="740">
        <v>1021.77</v>
      </c>
      <c r="N117" s="740">
        <v>1</v>
      </c>
      <c r="O117" s="740">
        <v>1021.77</v>
      </c>
      <c r="P117" s="753">
        <v>0.5</v>
      </c>
      <c r="Q117" s="741">
        <v>1021.77</v>
      </c>
    </row>
    <row r="118" spans="1:17" ht="14.4" customHeight="1" x14ac:dyDescent="0.3">
      <c r="A118" s="736" t="s">
        <v>5629</v>
      </c>
      <c r="B118" s="737" t="s">
        <v>5527</v>
      </c>
      <c r="C118" s="737" t="s">
        <v>5460</v>
      </c>
      <c r="D118" s="737" t="s">
        <v>5578</v>
      </c>
      <c r="E118" s="737" t="s">
        <v>5579</v>
      </c>
      <c r="F118" s="740"/>
      <c r="G118" s="740"/>
      <c r="H118" s="740"/>
      <c r="I118" s="740"/>
      <c r="J118" s="740">
        <v>2</v>
      </c>
      <c r="K118" s="740">
        <v>4025.14</v>
      </c>
      <c r="L118" s="740">
        <v>1</v>
      </c>
      <c r="M118" s="740">
        <v>2012.57</v>
      </c>
      <c r="N118" s="740"/>
      <c r="O118" s="740"/>
      <c r="P118" s="753"/>
      <c r="Q118" s="741"/>
    </row>
    <row r="119" spans="1:17" ht="14.4" customHeight="1" x14ac:dyDescent="0.3">
      <c r="A119" s="736" t="s">
        <v>5629</v>
      </c>
      <c r="B119" s="737" t="s">
        <v>5527</v>
      </c>
      <c r="C119" s="737" t="s">
        <v>5469</v>
      </c>
      <c r="D119" s="737" t="s">
        <v>5478</v>
      </c>
      <c r="E119" s="737" t="s">
        <v>5479</v>
      </c>
      <c r="F119" s="740">
        <v>4</v>
      </c>
      <c r="G119" s="740">
        <v>140</v>
      </c>
      <c r="H119" s="740">
        <v>1.2612612612612613</v>
      </c>
      <c r="I119" s="740">
        <v>35</v>
      </c>
      <c r="J119" s="740">
        <v>3</v>
      </c>
      <c r="K119" s="740">
        <v>111</v>
      </c>
      <c r="L119" s="740">
        <v>1</v>
      </c>
      <c r="M119" s="740">
        <v>37</v>
      </c>
      <c r="N119" s="740">
        <v>2</v>
      </c>
      <c r="O119" s="740">
        <v>74</v>
      </c>
      <c r="P119" s="753">
        <v>0.66666666666666663</v>
      </c>
      <c r="Q119" s="741">
        <v>37</v>
      </c>
    </row>
    <row r="120" spans="1:17" ht="14.4" customHeight="1" x14ac:dyDescent="0.3">
      <c r="A120" s="736" t="s">
        <v>5629</v>
      </c>
      <c r="B120" s="737" t="s">
        <v>5527</v>
      </c>
      <c r="C120" s="737" t="s">
        <v>5469</v>
      </c>
      <c r="D120" s="737" t="s">
        <v>5540</v>
      </c>
      <c r="E120" s="737" t="s">
        <v>5541</v>
      </c>
      <c r="F120" s="740"/>
      <c r="G120" s="740"/>
      <c r="H120" s="740"/>
      <c r="I120" s="740"/>
      <c r="J120" s="740">
        <v>7</v>
      </c>
      <c r="K120" s="740">
        <v>1239</v>
      </c>
      <c r="L120" s="740">
        <v>1</v>
      </c>
      <c r="M120" s="740">
        <v>177</v>
      </c>
      <c r="N120" s="740">
        <v>1</v>
      </c>
      <c r="O120" s="740">
        <v>177</v>
      </c>
      <c r="P120" s="753">
        <v>0.14285714285714285</v>
      </c>
      <c r="Q120" s="741">
        <v>177</v>
      </c>
    </row>
    <row r="121" spans="1:17" ht="14.4" customHeight="1" x14ac:dyDescent="0.3">
      <c r="A121" s="736" t="s">
        <v>5629</v>
      </c>
      <c r="B121" s="737" t="s">
        <v>5527</v>
      </c>
      <c r="C121" s="737" t="s">
        <v>5469</v>
      </c>
      <c r="D121" s="737" t="s">
        <v>5580</v>
      </c>
      <c r="E121" s="737" t="s">
        <v>5581</v>
      </c>
      <c r="F121" s="740"/>
      <c r="G121" s="740"/>
      <c r="H121" s="740"/>
      <c r="I121" s="740"/>
      <c r="J121" s="740">
        <v>2</v>
      </c>
      <c r="K121" s="740">
        <v>2484</v>
      </c>
      <c r="L121" s="740">
        <v>1</v>
      </c>
      <c r="M121" s="740">
        <v>1242</v>
      </c>
      <c r="N121" s="740"/>
      <c r="O121" s="740"/>
      <c r="P121" s="753"/>
      <c r="Q121" s="741"/>
    </row>
    <row r="122" spans="1:17" ht="14.4" customHeight="1" x14ac:dyDescent="0.3">
      <c r="A122" s="736" t="s">
        <v>5629</v>
      </c>
      <c r="B122" s="737" t="s">
        <v>5527</v>
      </c>
      <c r="C122" s="737" t="s">
        <v>5469</v>
      </c>
      <c r="D122" s="737" t="s">
        <v>5542</v>
      </c>
      <c r="E122" s="737" t="s">
        <v>5543</v>
      </c>
      <c r="F122" s="740"/>
      <c r="G122" s="740"/>
      <c r="H122" s="740"/>
      <c r="I122" s="740"/>
      <c r="J122" s="740">
        <v>29</v>
      </c>
      <c r="K122" s="740">
        <v>20735</v>
      </c>
      <c r="L122" s="740">
        <v>1</v>
      </c>
      <c r="M122" s="740">
        <v>715</v>
      </c>
      <c r="N122" s="740"/>
      <c r="O122" s="740"/>
      <c r="P122" s="753"/>
      <c r="Q122" s="741"/>
    </row>
    <row r="123" spans="1:17" ht="14.4" customHeight="1" x14ac:dyDescent="0.3">
      <c r="A123" s="736" t="s">
        <v>5629</v>
      </c>
      <c r="B123" s="737" t="s">
        <v>5527</v>
      </c>
      <c r="C123" s="737" t="s">
        <v>5469</v>
      </c>
      <c r="D123" s="737" t="s">
        <v>5550</v>
      </c>
      <c r="E123" s="737" t="s">
        <v>5551</v>
      </c>
      <c r="F123" s="740"/>
      <c r="G123" s="740"/>
      <c r="H123" s="740"/>
      <c r="I123" s="740"/>
      <c r="J123" s="740">
        <v>3</v>
      </c>
      <c r="K123" s="740">
        <v>387</v>
      </c>
      <c r="L123" s="740">
        <v>1</v>
      </c>
      <c r="M123" s="740">
        <v>129</v>
      </c>
      <c r="N123" s="740"/>
      <c r="O123" s="740"/>
      <c r="P123" s="753"/>
      <c r="Q123" s="741"/>
    </row>
    <row r="124" spans="1:17" ht="14.4" customHeight="1" x14ac:dyDescent="0.3">
      <c r="A124" s="736" t="s">
        <v>5629</v>
      </c>
      <c r="B124" s="737" t="s">
        <v>5527</v>
      </c>
      <c r="C124" s="737" t="s">
        <v>5469</v>
      </c>
      <c r="D124" s="737" t="s">
        <v>5584</v>
      </c>
      <c r="E124" s="737" t="s">
        <v>5585</v>
      </c>
      <c r="F124" s="740"/>
      <c r="G124" s="740"/>
      <c r="H124" s="740"/>
      <c r="I124" s="740"/>
      <c r="J124" s="740">
        <v>4</v>
      </c>
      <c r="K124" s="740">
        <v>2880</v>
      </c>
      <c r="L124" s="740">
        <v>1</v>
      </c>
      <c r="M124" s="740">
        <v>720</v>
      </c>
      <c r="N124" s="740">
        <v>1</v>
      </c>
      <c r="O124" s="740">
        <v>721</v>
      </c>
      <c r="P124" s="753">
        <v>0.25034722222222222</v>
      </c>
      <c r="Q124" s="741">
        <v>721</v>
      </c>
    </row>
    <row r="125" spans="1:17" ht="14.4" customHeight="1" x14ac:dyDescent="0.3">
      <c r="A125" s="736" t="s">
        <v>5629</v>
      </c>
      <c r="B125" s="737" t="s">
        <v>5527</v>
      </c>
      <c r="C125" s="737" t="s">
        <v>5469</v>
      </c>
      <c r="D125" s="737" t="s">
        <v>5552</v>
      </c>
      <c r="E125" s="737" t="s">
        <v>5553</v>
      </c>
      <c r="F125" s="740"/>
      <c r="G125" s="740"/>
      <c r="H125" s="740"/>
      <c r="I125" s="740"/>
      <c r="J125" s="740"/>
      <c r="K125" s="740"/>
      <c r="L125" s="740"/>
      <c r="M125" s="740"/>
      <c r="N125" s="740">
        <v>10</v>
      </c>
      <c r="O125" s="740">
        <v>8790</v>
      </c>
      <c r="P125" s="753"/>
      <c r="Q125" s="741">
        <v>879</v>
      </c>
    </row>
    <row r="126" spans="1:17" ht="14.4" customHeight="1" x14ac:dyDescent="0.3">
      <c r="A126" s="736" t="s">
        <v>5629</v>
      </c>
      <c r="B126" s="737" t="s">
        <v>5527</v>
      </c>
      <c r="C126" s="737" t="s">
        <v>5469</v>
      </c>
      <c r="D126" s="737" t="s">
        <v>5556</v>
      </c>
      <c r="E126" s="737" t="s">
        <v>5557</v>
      </c>
      <c r="F126" s="740">
        <v>1</v>
      </c>
      <c r="G126" s="740">
        <v>331</v>
      </c>
      <c r="H126" s="740">
        <v>0.93502824858757061</v>
      </c>
      <c r="I126" s="740">
        <v>331</v>
      </c>
      <c r="J126" s="740">
        <v>1</v>
      </c>
      <c r="K126" s="740">
        <v>354</v>
      </c>
      <c r="L126" s="740">
        <v>1</v>
      </c>
      <c r="M126" s="740">
        <v>354</v>
      </c>
      <c r="N126" s="740">
        <v>1</v>
      </c>
      <c r="O126" s="740">
        <v>355</v>
      </c>
      <c r="P126" s="753">
        <v>1.0028248587570621</v>
      </c>
      <c r="Q126" s="741">
        <v>355</v>
      </c>
    </row>
    <row r="127" spans="1:17" ht="14.4" customHeight="1" x14ac:dyDescent="0.3">
      <c r="A127" s="736" t="s">
        <v>5629</v>
      </c>
      <c r="B127" s="737" t="s">
        <v>5527</v>
      </c>
      <c r="C127" s="737" t="s">
        <v>5469</v>
      </c>
      <c r="D127" s="737" t="s">
        <v>5586</v>
      </c>
      <c r="E127" s="737" t="s">
        <v>5587</v>
      </c>
      <c r="F127" s="740"/>
      <c r="G127" s="740"/>
      <c r="H127" s="740"/>
      <c r="I127" s="740"/>
      <c r="J127" s="740">
        <v>1</v>
      </c>
      <c r="K127" s="740">
        <v>538</v>
      </c>
      <c r="L127" s="740">
        <v>1</v>
      </c>
      <c r="M127" s="740">
        <v>538</v>
      </c>
      <c r="N127" s="740"/>
      <c r="O127" s="740"/>
      <c r="P127" s="753"/>
      <c r="Q127" s="741"/>
    </row>
    <row r="128" spans="1:17" ht="14.4" customHeight="1" x14ac:dyDescent="0.3">
      <c r="A128" s="736" t="s">
        <v>5629</v>
      </c>
      <c r="B128" s="737" t="s">
        <v>5527</v>
      </c>
      <c r="C128" s="737" t="s">
        <v>5469</v>
      </c>
      <c r="D128" s="737" t="s">
        <v>5509</v>
      </c>
      <c r="E128" s="737" t="s">
        <v>5510</v>
      </c>
      <c r="F128" s="740">
        <v>1</v>
      </c>
      <c r="G128" s="740">
        <v>114</v>
      </c>
      <c r="H128" s="740">
        <v>0.23360655737704919</v>
      </c>
      <c r="I128" s="740">
        <v>114</v>
      </c>
      <c r="J128" s="740">
        <v>4</v>
      </c>
      <c r="K128" s="740">
        <v>488</v>
      </c>
      <c r="L128" s="740">
        <v>1</v>
      </c>
      <c r="M128" s="740">
        <v>122</v>
      </c>
      <c r="N128" s="740">
        <v>7</v>
      </c>
      <c r="O128" s="740">
        <v>812</v>
      </c>
      <c r="P128" s="753">
        <v>1.6639344262295082</v>
      </c>
      <c r="Q128" s="741">
        <v>116</v>
      </c>
    </row>
    <row r="129" spans="1:17" ht="14.4" customHeight="1" x14ac:dyDescent="0.3">
      <c r="A129" s="736" t="s">
        <v>5629</v>
      </c>
      <c r="B129" s="737" t="s">
        <v>5527</v>
      </c>
      <c r="C129" s="737" t="s">
        <v>5469</v>
      </c>
      <c r="D129" s="737" t="s">
        <v>5560</v>
      </c>
      <c r="E129" s="737" t="s">
        <v>5561</v>
      </c>
      <c r="F129" s="740"/>
      <c r="G129" s="740"/>
      <c r="H129" s="740"/>
      <c r="I129" s="740"/>
      <c r="J129" s="740">
        <v>5</v>
      </c>
      <c r="K129" s="740">
        <v>9720</v>
      </c>
      <c r="L129" s="740">
        <v>1</v>
      </c>
      <c r="M129" s="740">
        <v>1944</v>
      </c>
      <c r="N129" s="740">
        <v>1</v>
      </c>
      <c r="O129" s="740">
        <v>1944</v>
      </c>
      <c r="P129" s="753">
        <v>0.2</v>
      </c>
      <c r="Q129" s="741">
        <v>1944</v>
      </c>
    </row>
    <row r="130" spans="1:17" ht="14.4" customHeight="1" x14ac:dyDescent="0.3">
      <c r="A130" s="736" t="s">
        <v>5630</v>
      </c>
      <c r="B130" s="737" t="s">
        <v>5246</v>
      </c>
      <c r="C130" s="737" t="s">
        <v>5469</v>
      </c>
      <c r="D130" s="737" t="s">
        <v>5482</v>
      </c>
      <c r="E130" s="737" t="s">
        <v>5483</v>
      </c>
      <c r="F130" s="740">
        <v>1</v>
      </c>
      <c r="G130" s="740">
        <v>165</v>
      </c>
      <c r="H130" s="740"/>
      <c r="I130" s="740">
        <v>165</v>
      </c>
      <c r="J130" s="740"/>
      <c r="K130" s="740"/>
      <c r="L130" s="740"/>
      <c r="M130" s="740"/>
      <c r="N130" s="740"/>
      <c r="O130" s="740"/>
      <c r="P130" s="753"/>
      <c r="Q130" s="741"/>
    </row>
    <row r="131" spans="1:17" ht="14.4" customHeight="1" x14ac:dyDescent="0.3">
      <c r="A131" s="736" t="s">
        <v>5630</v>
      </c>
      <c r="B131" s="737" t="s">
        <v>5246</v>
      </c>
      <c r="C131" s="737" t="s">
        <v>5469</v>
      </c>
      <c r="D131" s="737" t="s">
        <v>5488</v>
      </c>
      <c r="E131" s="737" t="s">
        <v>5489</v>
      </c>
      <c r="F131" s="740">
        <v>1</v>
      </c>
      <c r="G131" s="740">
        <v>0</v>
      </c>
      <c r="H131" s="740"/>
      <c r="I131" s="740">
        <v>0</v>
      </c>
      <c r="J131" s="740"/>
      <c r="K131" s="740"/>
      <c r="L131" s="740"/>
      <c r="M131" s="740"/>
      <c r="N131" s="740"/>
      <c r="O131" s="740"/>
      <c r="P131" s="753"/>
      <c r="Q131" s="741"/>
    </row>
    <row r="132" spans="1:17" ht="14.4" customHeight="1" x14ac:dyDescent="0.3">
      <c r="A132" s="736" t="s">
        <v>5630</v>
      </c>
      <c r="B132" s="737" t="s">
        <v>5246</v>
      </c>
      <c r="C132" s="737" t="s">
        <v>5469</v>
      </c>
      <c r="D132" s="737" t="s">
        <v>5505</v>
      </c>
      <c r="E132" s="737" t="s">
        <v>5506</v>
      </c>
      <c r="F132" s="740">
        <v>1</v>
      </c>
      <c r="G132" s="740">
        <v>653</v>
      </c>
      <c r="H132" s="740"/>
      <c r="I132" s="740">
        <v>653</v>
      </c>
      <c r="J132" s="740"/>
      <c r="K132" s="740"/>
      <c r="L132" s="740"/>
      <c r="M132" s="740"/>
      <c r="N132" s="740"/>
      <c r="O132" s="740"/>
      <c r="P132" s="753"/>
      <c r="Q132" s="741"/>
    </row>
    <row r="133" spans="1:17" ht="14.4" customHeight="1" x14ac:dyDescent="0.3">
      <c r="A133" s="736" t="s">
        <v>5631</v>
      </c>
      <c r="B133" s="737" t="s">
        <v>5246</v>
      </c>
      <c r="C133" s="737" t="s">
        <v>5469</v>
      </c>
      <c r="D133" s="737" t="s">
        <v>5478</v>
      </c>
      <c r="E133" s="737" t="s">
        <v>5479</v>
      </c>
      <c r="F133" s="740">
        <v>1</v>
      </c>
      <c r="G133" s="740">
        <v>35</v>
      </c>
      <c r="H133" s="740"/>
      <c r="I133" s="740">
        <v>35</v>
      </c>
      <c r="J133" s="740"/>
      <c r="K133" s="740"/>
      <c r="L133" s="740"/>
      <c r="M133" s="740"/>
      <c r="N133" s="740"/>
      <c r="O133" s="740"/>
      <c r="P133" s="753"/>
      <c r="Q133" s="741"/>
    </row>
    <row r="134" spans="1:17" ht="14.4" customHeight="1" x14ac:dyDescent="0.3">
      <c r="A134" s="736" t="s">
        <v>5631</v>
      </c>
      <c r="B134" s="737" t="s">
        <v>5246</v>
      </c>
      <c r="C134" s="737" t="s">
        <v>5469</v>
      </c>
      <c r="D134" s="737" t="s">
        <v>5505</v>
      </c>
      <c r="E134" s="737" t="s">
        <v>5506</v>
      </c>
      <c r="F134" s="740">
        <v>1</v>
      </c>
      <c r="G134" s="740">
        <v>653</v>
      </c>
      <c r="H134" s="740"/>
      <c r="I134" s="740">
        <v>653</v>
      </c>
      <c r="J134" s="740"/>
      <c r="K134" s="740"/>
      <c r="L134" s="740"/>
      <c r="M134" s="740"/>
      <c r="N134" s="740"/>
      <c r="O134" s="740"/>
      <c r="P134" s="753"/>
      <c r="Q134" s="741"/>
    </row>
    <row r="135" spans="1:17" ht="14.4" customHeight="1" x14ac:dyDescent="0.3">
      <c r="A135" s="736" t="s">
        <v>5631</v>
      </c>
      <c r="B135" s="737" t="s">
        <v>5246</v>
      </c>
      <c r="C135" s="737" t="s">
        <v>5469</v>
      </c>
      <c r="D135" s="737" t="s">
        <v>5509</v>
      </c>
      <c r="E135" s="737" t="s">
        <v>5510</v>
      </c>
      <c r="F135" s="740">
        <v>1</v>
      </c>
      <c r="G135" s="740">
        <v>114</v>
      </c>
      <c r="H135" s="740"/>
      <c r="I135" s="740">
        <v>114</v>
      </c>
      <c r="J135" s="740"/>
      <c r="K135" s="740"/>
      <c r="L135" s="740"/>
      <c r="M135" s="740"/>
      <c r="N135" s="740"/>
      <c r="O135" s="740"/>
      <c r="P135" s="753"/>
      <c r="Q135" s="741"/>
    </row>
    <row r="136" spans="1:17" ht="14.4" customHeight="1" x14ac:dyDescent="0.3">
      <c r="A136" s="736" t="s">
        <v>5631</v>
      </c>
      <c r="B136" s="737" t="s">
        <v>5527</v>
      </c>
      <c r="C136" s="737" t="s">
        <v>5460</v>
      </c>
      <c r="D136" s="737" t="s">
        <v>5572</v>
      </c>
      <c r="E136" s="737" t="s">
        <v>5573</v>
      </c>
      <c r="F136" s="740">
        <v>12</v>
      </c>
      <c r="G136" s="740">
        <v>8527.2000000000007</v>
      </c>
      <c r="H136" s="740"/>
      <c r="I136" s="740">
        <v>710.6</v>
      </c>
      <c r="J136" s="740"/>
      <c r="K136" s="740"/>
      <c r="L136" s="740"/>
      <c r="M136" s="740"/>
      <c r="N136" s="740"/>
      <c r="O136" s="740"/>
      <c r="P136" s="753"/>
      <c r="Q136" s="741"/>
    </row>
    <row r="137" spans="1:17" ht="14.4" customHeight="1" x14ac:dyDescent="0.3">
      <c r="A137" s="736" t="s">
        <v>5631</v>
      </c>
      <c r="B137" s="737" t="s">
        <v>5527</v>
      </c>
      <c r="C137" s="737" t="s">
        <v>5460</v>
      </c>
      <c r="D137" s="737" t="s">
        <v>5574</v>
      </c>
      <c r="E137" s="737" t="s">
        <v>5575</v>
      </c>
      <c r="F137" s="740">
        <v>1</v>
      </c>
      <c r="G137" s="740">
        <v>2011.4</v>
      </c>
      <c r="H137" s="740"/>
      <c r="I137" s="740">
        <v>2011.4</v>
      </c>
      <c r="J137" s="740"/>
      <c r="K137" s="740"/>
      <c r="L137" s="740"/>
      <c r="M137" s="740"/>
      <c r="N137" s="740"/>
      <c r="O137" s="740"/>
      <c r="P137" s="753"/>
      <c r="Q137" s="741"/>
    </row>
    <row r="138" spans="1:17" ht="14.4" customHeight="1" x14ac:dyDescent="0.3">
      <c r="A138" s="736" t="s">
        <v>5631</v>
      </c>
      <c r="B138" s="737" t="s">
        <v>5527</v>
      </c>
      <c r="C138" s="737" t="s">
        <v>5460</v>
      </c>
      <c r="D138" s="737" t="s">
        <v>5576</v>
      </c>
      <c r="E138" s="737" t="s">
        <v>5577</v>
      </c>
      <c r="F138" s="740"/>
      <c r="G138" s="740"/>
      <c r="H138" s="740"/>
      <c r="I138" s="740"/>
      <c r="J138" s="740">
        <v>11</v>
      </c>
      <c r="K138" s="740">
        <v>11239.470000000001</v>
      </c>
      <c r="L138" s="740">
        <v>1</v>
      </c>
      <c r="M138" s="740">
        <v>1021.7700000000001</v>
      </c>
      <c r="N138" s="740">
        <v>8</v>
      </c>
      <c r="O138" s="740">
        <v>8174.16</v>
      </c>
      <c r="P138" s="753">
        <v>0.72727272727272718</v>
      </c>
      <c r="Q138" s="741">
        <v>1021.77</v>
      </c>
    </row>
    <row r="139" spans="1:17" ht="14.4" customHeight="1" x14ac:dyDescent="0.3">
      <c r="A139" s="736" t="s">
        <v>5631</v>
      </c>
      <c r="B139" s="737" t="s">
        <v>5527</v>
      </c>
      <c r="C139" s="737" t="s">
        <v>5460</v>
      </c>
      <c r="D139" s="737" t="s">
        <v>5578</v>
      </c>
      <c r="E139" s="737" t="s">
        <v>5579</v>
      </c>
      <c r="F139" s="740"/>
      <c r="G139" s="740"/>
      <c r="H139" s="740"/>
      <c r="I139" s="740"/>
      <c r="J139" s="740">
        <v>1</v>
      </c>
      <c r="K139" s="740">
        <v>2012.57</v>
      </c>
      <c r="L139" s="740">
        <v>1</v>
      </c>
      <c r="M139" s="740">
        <v>2012.57</v>
      </c>
      <c r="N139" s="740"/>
      <c r="O139" s="740"/>
      <c r="P139" s="753"/>
      <c r="Q139" s="741"/>
    </row>
    <row r="140" spans="1:17" ht="14.4" customHeight="1" x14ac:dyDescent="0.3">
      <c r="A140" s="736" t="s">
        <v>5631</v>
      </c>
      <c r="B140" s="737" t="s">
        <v>5527</v>
      </c>
      <c r="C140" s="737" t="s">
        <v>5469</v>
      </c>
      <c r="D140" s="737" t="s">
        <v>5478</v>
      </c>
      <c r="E140" s="737" t="s">
        <v>5479</v>
      </c>
      <c r="F140" s="740">
        <v>14</v>
      </c>
      <c r="G140" s="740">
        <v>490</v>
      </c>
      <c r="H140" s="740">
        <v>3.310810810810811</v>
      </c>
      <c r="I140" s="740">
        <v>35</v>
      </c>
      <c r="J140" s="740">
        <v>4</v>
      </c>
      <c r="K140" s="740">
        <v>148</v>
      </c>
      <c r="L140" s="740">
        <v>1</v>
      </c>
      <c r="M140" s="740">
        <v>37</v>
      </c>
      <c r="N140" s="740">
        <v>7</v>
      </c>
      <c r="O140" s="740">
        <v>259</v>
      </c>
      <c r="P140" s="753">
        <v>1.75</v>
      </c>
      <c r="Q140" s="741">
        <v>37</v>
      </c>
    </row>
    <row r="141" spans="1:17" ht="14.4" customHeight="1" x14ac:dyDescent="0.3">
      <c r="A141" s="736" t="s">
        <v>5631</v>
      </c>
      <c r="B141" s="737" t="s">
        <v>5527</v>
      </c>
      <c r="C141" s="737" t="s">
        <v>5469</v>
      </c>
      <c r="D141" s="737" t="s">
        <v>5540</v>
      </c>
      <c r="E141" s="737" t="s">
        <v>5541</v>
      </c>
      <c r="F141" s="740">
        <v>16</v>
      </c>
      <c r="G141" s="740">
        <v>2640</v>
      </c>
      <c r="H141" s="740">
        <v>0.78501338090990191</v>
      </c>
      <c r="I141" s="740">
        <v>165</v>
      </c>
      <c r="J141" s="740">
        <v>19</v>
      </c>
      <c r="K141" s="740">
        <v>3363</v>
      </c>
      <c r="L141" s="740">
        <v>1</v>
      </c>
      <c r="M141" s="740">
        <v>177</v>
      </c>
      <c r="N141" s="740">
        <v>26</v>
      </c>
      <c r="O141" s="740">
        <v>4602</v>
      </c>
      <c r="P141" s="753">
        <v>1.368421052631579</v>
      </c>
      <c r="Q141" s="741">
        <v>177</v>
      </c>
    </row>
    <row r="142" spans="1:17" ht="14.4" customHeight="1" x14ac:dyDescent="0.3">
      <c r="A142" s="736" t="s">
        <v>5631</v>
      </c>
      <c r="B142" s="737" t="s">
        <v>5527</v>
      </c>
      <c r="C142" s="737" t="s">
        <v>5469</v>
      </c>
      <c r="D142" s="737" t="s">
        <v>5580</v>
      </c>
      <c r="E142" s="737" t="s">
        <v>5581</v>
      </c>
      <c r="F142" s="740">
        <v>4</v>
      </c>
      <c r="G142" s="740">
        <v>4776</v>
      </c>
      <c r="H142" s="740">
        <v>3.8454106280193239</v>
      </c>
      <c r="I142" s="740">
        <v>1194</v>
      </c>
      <c r="J142" s="740">
        <v>1</v>
      </c>
      <c r="K142" s="740">
        <v>1242</v>
      </c>
      <c r="L142" s="740">
        <v>1</v>
      </c>
      <c r="M142" s="740">
        <v>1242</v>
      </c>
      <c r="N142" s="740">
        <v>3</v>
      </c>
      <c r="O142" s="740">
        <v>3726</v>
      </c>
      <c r="P142" s="753">
        <v>3</v>
      </c>
      <c r="Q142" s="741">
        <v>1242</v>
      </c>
    </row>
    <row r="143" spans="1:17" ht="14.4" customHeight="1" x14ac:dyDescent="0.3">
      <c r="A143" s="736" t="s">
        <v>5631</v>
      </c>
      <c r="B143" s="737" t="s">
        <v>5527</v>
      </c>
      <c r="C143" s="737" t="s">
        <v>5469</v>
      </c>
      <c r="D143" s="737" t="s">
        <v>5542</v>
      </c>
      <c r="E143" s="737" t="s">
        <v>5543</v>
      </c>
      <c r="F143" s="740">
        <v>826</v>
      </c>
      <c r="G143" s="740">
        <v>583982</v>
      </c>
      <c r="H143" s="740">
        <v>1.2761844405594405</v>
      </c>
      <c r="I143" s="740">
        <v>707</v>
      </c>
      <c r="J143" s="740">
        <v>640</v>
      </c>
      <c r="K143" s="740">
        <v>457600</v>
      </c>
      <c r="L143" s="740">
        <v>1</v>
      </c>
      <c r="M143" s="740">
        <v>715</v>
      </c>
      <c r="N143" s="740">
        <v>445</v>
      </c>
      <c r="O143" s="740">
        <v>318175</v>
      </c>
      <c r="P143" s="753">
        <v>0.6953125</v>
      </c>
      <c r="Q143" s="741">
        <v>715</v>
      </c>
    </row>
    <row r="144" spans="1:17" ht="14.4" customHeight="1" x14ac:dyDescent="0.3">
      <c r="A144" s="736" t="s">
        <v>5631</v>
      </c>
      <c r="B144" s="737" t="s">
        <v>5527</v>
      </c>
      <c r="C144" s="737" t="s">
        <v>5469</v>
      </c>
      <c r="D144" s="737" t="s">
        <v>5544</v>
      </c>
      <c r="E144" s="737" t="s">
        <v>5545</v>
      </c>
      <c r="F144" s="740"/>
      <c r="G144" s="740"/>
      <c r="H144" s="740"/>
      <c r="I144" s="740"/>
      <c r="J144" s="740"/>
      <c r="K144" s="740"/>
      <c r="L144" s="740"/>
      <c r="M144" s="740"/>
      <c r="N144" s="740">
        <v>1</v>
      </c>
      <c r="O144" s="740">
        <v>631</v>
      </c>
      <c r="P144" s="753"/>
      <c r="Q144" s="741">
        <v>631</v>
      </c>
    </row>
    <row r="145" spans="1:17" ht="14.4" customHeight="1" x14ac:dyDescent="0.3">
      <c r="A145" s="736" t="s">
        <v>5631</v>
      </c>
      <c r="B145" s="737" t="s">
        <v>5527</v>
      </c>
      <c r="C145" s="737" t="s">
        <v>5469</v>
      </c>
      <c r="D145" s="737" t="s">
        <v>5546</v>
      </c>
      <c r="E145" s="737" t="s">
        <v>5547</v>
      </c>
      <c r="F145" s="740"/>
      <c r="G145" s="740"/>
      <c r="H145" s="740"/>
      <c r="I145" s="740"/>
      <c r="J145" s="740"/>
      <c r="K145" s="740"/>
      <c r="L145" s="740"/>
      <c r="M145" s="740"/>
      <c r="N145" s="740">
        <v>1</v>
      </c>
      <c r="O145" s="740">
        <v>6149</v>
      </c>
      <c r="P145" s="753"/>
      <c r="Q145" s="741">
        <v>6149</v>
      </c>
    </row>
    <row r="146" spans="1:17" ht="14.4" customHeight="1" x14ac:dyDescent="0.3">
      <c r="A146" s="736" t="s">
        <v>5631</v>
      </c>
      <c r="B146" s="737" t="s">
        <v>5527</v>
      </c>
      <c r="C146" s="737" t="s">
        <v>5469</v>
      </c>
      <c r="D146" s="737" t="s">
        <v>5548</v>
      </c>
      <c r="E146" s="737" t="s">
        <v>5549</v>
      </c>
      <c r="F146" s="740">
        <v>2</v>
      </c>
      <c r="G146" s="740">
        <v>13162</v>
      </c>
      <c r="H146" s="740">
        <v>0.49281114272877041</v>
      </c>
      <c r="I146" s="740">
        <v>6581</v>
      </c>
      <c r="J146" s="740">
        <v>4</v>
      </c>
      <c r="K146" s="740">
        <v>26708</v>
      </c>
      <c r="L146" s="740">
        <v>1</v>
      </c>
      <c r="M146" s="740">
        <v>6677</v>
      </c>
      <c r="N146" s="740">
        <v>1</v>
      </c>
      <c r="O146" s="740">
        <v>6678</v>
      </c>
      <c r="P146" s="753">
        <v>0.25003744196495431</v>
      </c>
      <c r="Q146" s="741">
        <v>6678</v>
      </c>
    </row>
    <row r="147" spans="1:17" ht="14.4" customHeight="1" x14ac:dyDescent="0.3">
      <c r="A147" s="736" t="s">
        <v>5631</v>
      </c>
      <c r="B147" s="737" t="s">
        <v>5527</v>
      </c>
      <c r="C147" s="737" t="s">
        <v>5469</v>
      </c>
      <c r="D147" s="737" t="s">
        <v>5550</v>
      </c>
      <c r="E147" s="737" t="s">
        <v>5551</v>
      </c>
      <c r="F147" s="740">
        <v>11</v>
      </c>
      <c r="G147" s="740">
        <v>1375</v>
      </c>
      <c r="H147" s="740">
        <v>0.62699498404012766</v>
      </c>
      <c r="I147" s="740">
        <v>125</v>
      </c>
      <c r="J147" s="740">
        <v>17</v>
      </c>
      <c r="K147" s="740">
        <v>2193</v>
      </c>
      <c r="L147" s="740">
        <v>1</v>
      </c>
      <c r="M147" s="740">
        <v>129</v>
      </c>
      <c r="N147" s="740">
        <v>14</v>
      </c>
      <c r="O147" s="740">
        <v>1806</v>
      </c>
      <c r="P147" s="753">
        <v>0.82352941176470584</v>
      </c>
      <c r="Q147" s="741">
        <v>129</v>
      </c>
    </row>
    <row r="148" spans="1:17" ht="14.4" customHeight="1" x14ac:dyDescent="0.3">
      <c r="A148" s="736" t="s">
        <v>5631</v>
      </c>
      <c r="B148" s="737" t="s">
        <v>5527</v>
      </c>
      <c r="C148" s="737" t="s">
        <v>5469</v>
      </c>
      <c r="D148" s="737" t="s">
        <v>5584</v>
      </c>
      <c r="E148" s="737" t="s">
        <v>5585</v>
      </c>
      <c r="F148" s="740">
        <v>13</v>
      </c>
      <c r="G148" s="740">
        <v>8970</v>
      </c>
      <c r="H148" s="740">
        <v>1.0381944444444444</v>
      </c>
      <c r="I148" s="740">
        <v>690</v>
      </c>
      <c r="J148" s="740">
        <v>12</v>
      </c>
      <c r="K148" s="740">
        <v>8640</v>
      </c>
      <c r="L148" s="740">
        <v>1</v>
      </c>
      <c r="M148" s="740">
        <v>720</v>
      </c>
      <c r="N148" s="740">
        <v>9</v>
      </c>
      <c r="O148" s="740">
        <v>6489</v>
      </c>
      <c r="P148" s="753">
        <v>0.75104166666666672</v>
      </c>
      <c r="Q148" s="741">
        <v>721</v>
      </c>
    </row>
    <row r="149" spans="1:17" ht="14.4" customHeight="1" x14ac:dyDescent="0.3">
      <c r="A149" s="736" t="s">
        <v>5631</v>
      </c>
      <c r="B149" s="737" t="s">
        <v>5527</v>
      </c>
      <c r="C149" s="737" t="s">
        <v>5469</v>
      </c>
      <c r="D149" s="737" t="s">
        <v>5552</v>
      </c>
      <c r="E149" s="737" t="s">
        <v>5553</v>
      </c>
      <c r="F149" s="740">
        <v>341</v>
      </c>
      <c r="G149" s="740">
        <v>296670</v>
      </c>
      <c r="H149" s="740"/>
      <c r="I149" s="740">
        <v>870</v>
      </c>
      <c r="J149" s="740"/>
      <c r="K149" s="740"/>
      <c r="L149" s="740"/>
      <c r="M149" s="740"/>
      <c r="N149" s="740"/>
      <c r="O149" s="740"/>
      <c r="P149" s="753"/>
      <c r="Q149" s="741"/>
    </row>
    <row r="150" spans="1:17" ht="14.4" customHeight="1" x14ac:dyDescent="0.3">
      <c r="A150" s="736" t="s">
        <v>5631</v>
      </c>
      <c r="B150" s="737" t="s">
        <v>5527</v>
      </c>
      <c r="C150" s="737" t="s">
        <v>5469</v>
      </c>
      <c r="D150" s="737" t="s">
        <v>5488</v>
      </c>
      <c r="E150" s="737" t="s">
        <v>5489</v>
      </c>
      <c r="F150" s="740">
        <v>5</v>
      </c>
      <c r="G150" s="740">
        <v>0</v>
      </c>
      <c r="H150" s="740"/>
      <c r="I150" s="740">
        <v>0</v>
      </c>
      <c r="J150" s="740"/>
      <c r="K150" s="740"/>
      <c r="L150" s="740"/>
      <c r="M150" s="740"/>
      <c r="N150" s="740"/>
      <c r="O150" s="740"/>
      <c r="P150" s="753"/>
      <c r="Q150" s="741"/>
    </row>
    <row r="151" spans="1:17" ht="14.4" customHeight="1" x14ac:dyDescent="0.3">
      <c r="A151" s="736" t="s">
        <v>5631</v>
      </c>
      <c r="B151" s="737" t="s">
        <v>5527</v>
      </c>
      <c r="C151" s="737" t="s">
        <v>5469</v>
      </c>
      <c r="D151" s="737" t="s">
        <v>5554</v>
      </c>
      <c r="E151" s="737" t="s">
        <v>5555</v>
      </c>
      <c r="F151" s="740">
        <v>2</v>
      </c>
      <c r="G151" s="740">
        <v>1830</v>
      </c>
      <c r="H151" s="740">
        <v>0.48773987206823027</v>
      </c>
      <c r="I151" s="740">
        <v>915</v>
      </c>
      <c r="J151" s="740">
        <v>4</v>
      </c>
      <c r="K151" s="740">
        <v>3752</v>
      </c>
      <c r="L151" s="740">
        <v>1</v>
      </c>
      <c r="M151" s="740">
        <v>938</v>
      </c>
      <c r="N151" s="740">
        <v>2</v>
      </c>
      <c r="O151" s="740">
        <v>1878</v>
      </c>
      <c r="P151" s="753">
        <v>0.50053304904051177</v>
      </c>
      <c r="Q151" s="741">
        <v>939</v>
      </c>
    </row>
    <row r="152" spans="1:17" ht="14.4" customHeight="1" x14ac:dyDescent="0.3">
      <c r="A152" s="736" t="s">
        <v>5631</v>
      </c>
      <c r="B152" s="737" t="s">
        <v>5527</v>
      </c>
      <c r="C152" s="737" t="s">
        <v>5469</v>
      </c>
      <c r="D152" s="737" t="s">
        <v>5556</v>
      </c>
      <c r="E152" s="737" t="s">
        <v>5557</v>
      </c>
      <c r="F152" s="740">
        <v>27</v>
      </c>
      <c r="G152" s="740">
        <v>8937</v>
      </c>
      <c r="H152" s="740">
        <v>0.87054354178842785</v>
      </c>
      <c r="I152" s="740">
        <v>331</v>
      </c>
      <c r="J152" s="740">
        <v>29</v>
      </c>
      <c r="K152" s="740">
        <v>10266</v>
      </c>
      <c r="L152" s="740">
        <v>1</v>
      </c>
      <c r="M152" s="740">
        <v>354</v>
      </c>
      <c r="N152" s="740">
        <v>12</v>
      </c>
      <c r="O152" s="740">
        <v>4260</v>
      </c>
      <c r="P152" s="753">
        <v>0.41496201052016363</v>
      </c>
      <c r="Q152" s="741">
        <v>355</v>
      </c>
    </row>
    <row r="153" spans="1:17" ht="14.4" customHeight="1" x14ac:dyDescent="0.3">
      <c r="A153" s="736" t="s">
        <v>5631</v>
      </c>
      <c r="B153" s="737" t="s">
        <v>5527</v>
      </c>
      <c r="C153" s="737" t="s">
        <v>5469</v>
      </c>
      <c r="D153" s="737" t="s">
        <v>5586</v>
      </c>
      <c r="E153" s="737" t="s">
        <v>5587</v>
      </c>
      <c r="F153" s="740">
        <v>30</v>
      </c>
      <c r="G153" s="740">
        <v>15090</v>
      </c>
      <c r="H153" s="740">
        <v>1.2194924842411508</v>
      </c>
      <c r="I153" s="740">
        <v>503</v>
      </c>
      <c r="J153" s="740">
        <v>23</v>
      </c>
      <c r="K153" s="740">
        <v>12374</v>
      </c>
      <c r="L153" s="740">
        <v>1</v>
      </c>
      <c r="M153" s="740">
        <v>538</v>
      </c>
      <c r="N153" s="740">
        <v>21</v>
      </c>
      <c r="O153" s="740">
        <v>11319</v>
      </c>
      <c r="P153" s="753">
        <v>0.91474058509778566</v>
      </c>
      <c r="Q153" s="741">
        <v>539</v>
      </c>
    </row>
    <row r="154" spans="1:17" ht="14.4" customHeight="1" x14ac:dyDescent="0.3">
      <c r="A154" s="736" t="s">
        <v>5631</v>
      </c>
      <c r="B154" s="737" t="s">
        <v>5527</v>
      </c>
      <c r="C154" s="737" t="s">
        <v>5469</v>
      </c>
      <c r="D154" s="737" t="s">
        <v>5509</v>
      </c>
      <c r="E154" s="737" t="s">
        <v>5510</v>
      </c>
      <c r="F154" s="740">
        <v>1</v>
      </c>
      <c r="G154" s="740">
        <v>114</v>
      </c>
      <c r="H154" s="740">
        <v>0.46721311475409838</v>
      </c>
      <c r="I154" s="740">
        <v>114</v>
      </c>
      <c r="J154" s="740">
        <v>2</v>
      </c>
      <c r="K154" s="740">
        <v>244</v>
      </c>
      <c r="L154" s="740">
        <v>1</v>
      </c>
      <c r="M154" s="740">
        <v>122</v>
      </c>
      <c r="N154" s="740"/>
      <c r="O154" s="740"/>
      <c r="P154" s="753"/>
      <c r="Q154" s="741"/>
    </row>
    <row r="155" spans="1:17" ht="14.4" customHeight="1" x14ac:dyDescent="0.3">
      <c r="A155" s="736" t="s">
        <v>5631</v>
      </c>
      <c r="B155" s="737" t="s">
        <v>5527</v>
      </c>
      <c r="C155" s="737" t="s">
        <v>5469</v>
      </c>
      <c r="D155" s="737" t="s">
        <v>5560</v>
      </c>
      <c r="E155" s="737" t="s">
        <v>5561</v>
      </c>
      <c r="F155" s="740">
        <v>57</v>
      </c>
      <c r="G155" s="740">
        <v>108072</v>
      </c>
      <c r="H155" s="740">
        <v>0.97530864197530864</v>
      </c>
      <c r="I155" s="740">
        <v>1896</v>
      </c>
      <c r="J155" s="740">
        <v>57</v>
      </c>
      <c r="K155" s="740">
        <v>110808</v>
      </c>
      <c r="L155" s="740">
        <v>1</v>
      </c>
      <c r="M155" s="740">
        <v>1944</v>
      </c>
      <c r="N155" s="740">
        <v>38</v>
      </c>
      <c r="O155" s="740">
        <v>73872</v>
      </c>
      <c r="P155" s="753">
        <v>0.66666666666666663</v>
      </c>
      <c r="Q155" s="741">
        <v>1944</v>
      </c>
    </row>
    <row r="156" spans="1:17" ht="14.4" customHeight="1" x14ac:dyDescent="0.3">
      <c r="A156" s="736" t="s">
        <v>5631</v>
      </c>
      <c r="B156" s="737" t="s">
        <v>5527</v>
      </c>
      <c r="C156" s="737" t="s">
        <v>5469</v>
      </c>
      <c r="D156" s="737" t="s">
        <v>5562</v>
      </c>
      <c r="E156" s="737" t="s">
        <v>5563</v>
      </c>
      <c r="F156" s="740">
        <v>5</v>
      </c>
      <c r="G156" s="740">
        <v>73520</v>
      </c>
      <c r="H156" s="740">
        <v>0.49675675675675673</v>
      </c>
      <c r="I156" s="740">
        <v>14704</v>
      </c>
      <c r="J156" s="740">
        <v>10</v>
      </c>
      <c r="K156" s="740">
        <v>148000</v>
      </c>
      <c r="L156" s="740">
        <v>1</v>
      </c>
      <c r="M156" s="740">
        <v>14800</v>
      </c>
      <c r="N156" s="740">
        <v>3</v>
      </c>
      <c r="O156" s="740">
        <v>44403</v>
      </c>
      <c r="P156" s="753">
        <v>0.30002027027027028</v>
      </c>
      <c r="Q156" s="741">
        <v>14801</v>
      </c>
    </row>
    <row r="157" spans="1:17" ht="14.4" customHeight="1" x14ac:dyDescent="0.3">
      <c r="A157" s="736" t="s">
        <v>5631</v>
      </c>
      <c r="B157" s="737" t="s">
        <v>5527</v>
      </c>
      <c r="C157" s="737" t="s">
        <v>5469</v>
      </c>
      <c r="D157" s="737" t="s">
        <v>5564</v>
      </c>
      <c r="E157" s="737" t="s">
        <v>5565</v>
      </c>
      <c r="F157" s="740"/>
      <c r="G157" s="740"/>
      <c r="H157" s="740"/>
      <c r="I157" s="740"/>
      <c r="J157" s="740">
        <v>2</v>
      </c>
      <c r="K157" s="740">
        <v>600</v>
      </c>
      <c r="L157" s="740">
        <v>1</v>
      </c>
      <c r="M157" s="740">
        <v>300</v>
      </c>
      <c r="N157" s="740">
        <v>4</v>
      </c>
      <c r="O157" s="740">
        <v>1204</v>
      </c>
      <c r="P157" s="753">
        <v>2.0066666666666668</v>
      </c>
      <c r="Q157" s="741">
        <v>301</v>
      </c>
    </row>
    <row r="158" spans="1:17" ht="14.4" customHeight="1" x14ac:dyDescent="0.3">
      <c r="A158" s="736" t="s">
        <v>5631</v>
      </c>
      <c r="B158" s="737" t="s">
        <v>5527</v>
      </c>
      <c r="C158" s="737" t="s">
        <v>5469</v>
      </c>
      <c r="D158" s="737" t="s">
        <v>5566</v>
      </c>
      <c r="E158" s="737" t="s">
        <v>5567</v>
      </c>
      <c r="F158" s="740"/>
      <c r="G158" s="740"/>
      <c r="H158" s="740"/>
      <c r="I158" s="740"/>
      <c r="J158" s="740">
        <v>20</v>
      </c>
      <c r="K158" s="740">
        <v>3200</v>
      </c>
      <c r="L158" s="740">
        <v>1</v>
      </c>
      <c r="M158" s="740">
        <v>160</v>
      </c>
      <c r="N158" s="740">
        <v>7</v>
      </c>
      <c r="O158" s="740">
        <v>1120</v>
      </c>
      <c r="P158" s="753">
        <v>0.35</v>
      </c>
      <c r="Q158" s="741">
        <v>160</v>
      </c>
    </row>
    <row r="159" spans="1:17" ht="14.4" customHeight="1" x14ac:dyDescent="0.3">
      <c r="A159" s="736" t="s">
        <v>5632</v>
      </c>
      <c r="B159" s="737" t="s">
        <v>5246</v>
      </c>
      <c r="C159" s="737" t="s">
        <v>5469</v>
      </c>
      <c r="D159" s="737" t="s">
        <v>5482</v>
      </c>
      <c r="E159" s="737" t="s">
        <v>5483</v>
      </c>
      <c r="F159" s="740">
        <v>1</v>
      </c>
      <c r="G159" s="740">
        <v>165</v>
      </c>
      <c r="H159" s="740"/>
      <c r="I159" s="740">
        <v>165</v>
      </c>
      <c r="J159" s="740"/>
      <c r="K159" s="740"/>
      <c r="L159" s="740"/>
      <c r="M159" s="740"/>
      <c r="N159" s="740"/>
      <c r="O159" s="740"/>
      <c r="P159" s="753"/>
      <c r="Q159" s="741"/>
    </row>
    <row r="160" spans="1:17" ht="14.4" customHeight="1" x14ac:dyDescent="0.3">
      <c r="A160" s="736" t="s">
        <v>5632</v>
      </c>
      <c r="B160" s="737" t="s">
        <v>5246</v>
      </c>
      <c r="C160" s="737" t="s">
        <v>5469</v>
      </c>
      <c r="D160" s="737" t="s">
        <v>5501</v>
      </c>
      <c r="E160" s="737" t="s">
        <v>5502</v>
      </c>
      <c r="F160" s="740"/>
      <c r="G160" s="740"/>
      <c r="H160" s="740"/>
      <c r="I160" s="740"/>
      <c r="J160" s="740">
        <v>2</v>
      </c>
      <c r="K160" s="740">
        <v>708</v>
      </c>
      <c r="L160" s="740">
        <v>1</v>
      </c>
      <c r="M160" s="740">
        <v>354</v>
      </c>
      <c r="N160" s="740"/>
      <c r="O160" s="740"/>
      <c r="P160" s="753"/>
      <c r="Q160" s="741"/>
    </row>
    <row r="161" spans="1:17" ht="14.4" customHeight="1" x14ac:dyDescent="0.3">
      <c r="A161" s="736" t="s">
        <v>5632</v>
      </c>
      <c r="B161" s="737" t="s">
        <v>5246</v>
      </c>
      <c r="C161" s="737" t="s">
        <v>5469</v>
      </c>
      <c r="D161" s="737" t="s">
        <v>5509</v>
      </c>
      <c r="E161" s="737" t="s">
        <v>5510</v>
      </c>
      <c r="F161" s="740"/>
      <c r="G161" s="740"/>
      <c r="H161" s="740"/>
      <c r="I161" s="740"/>
      <c r="J161" s="740">
        <v>1</v>
      </c>
      <c r="K161" s="740">
        <v>122</v>
      </c>
      <c r="L161" s="740">
        <v>1</v>
      </c>
      <c r="M161" s="740">
        <v>122</v>
      </c>
      <c r="N161" s="740">
        <v>1</v>
      </c>
      <c r="O161" s="740">
        <v>116</v>
      </c>
      <c r="P161" s="753">
        <v>0.95081967213114749</v>
      </c>
      <c r="Q161" s="741">
        <v>116</v>
      </c>
    </row>
    <row r="162" spans="1:17" ht="14.4" customHeight="1" x14ac:dyDescent="0.3">
      <c r="A162" s="736" t="s">
        <v>5632</v>
      </c>
      <c r="B162" s="737" t="s">
        <v>5527</v>
      </c>
      <c r="C162" s="737" t="s">
        <v>5469</v>
      </c>
      <c r="D162" s="737" t="s">
        <v>5540</v>
      </c>
      <c r="E162" s="737" t="s">
        <v>5541</v>
      </c>
      <c r="F162" s="740"/>
      <c r="G162" s="740"/>
      <c r="H162" s="740"/>
      <c r="I162" s="740"/>
      <c r="J162" s="740"/>
      <c r="K162" s="740"/>
      <c r="L162" s="740"/>
      <c r="M162" s="740"/>
      <c r="N162" s="740">
        <v>1</v>
      </c>
      <c r="O162" s="740">
        <v>177</v>
      </c>
      <c r="P162" s="753"/>
      <c r="Q162" s="741">
        <v>177</v>
      </c>
    </row>
    <row r="163" spans="1:17" ht="14.4" customHeight="1" x14ac:dyDescent="0.3">
      <c r="A163" s="736" t="s">
        <v>5632</v>
      </c>
      <c r="B163" s="737" t="s">
        <v>5527</v>
      </c>
      <c r="C163" s="737" t="s">
        <v>5469</v>
      </c>
      <c r="D163" s="737" t="s">
        <v>5488</v>
      </c>
      <c r="E163" s="737" t="s">
        <v>5489</v>
      </c>
      <c r="F163" s="740">
        <v>1</v>
      </c>
      <c r="G163" s="740">
        <v>0</v>
      </c>
      <c r="H163" s="740"/>
      <c r="I163" s="740">
        <v>0</v>
      </c>
      <c r="J163" s="740"/>
      <c r="K163" s="740"/>
      <c r="L163" s="740"/>
      <c r="M163" s="740"/>
      <c r="N163" s="740"/>
      <c r="O163" s="740"/>
      <c r="P163" s="753"/>
      <c r="Q163" s="741"/>
    </row>
    <row r="164" spans="1:17" ht="14.4" customHeight="1" x14ac:dyDescent="0.3">
      <c r="A164" s="736" t="s">
        <v>5632</v>
      </c>
      <c r="B164" s="737" t="s">
        <v>5527</v>
      </c>
      <c r="C164" s="737" t="s">
        <v>5469</v>
      </c>
      <c r="D164" s="737" t="s">
        <v>5556</v>
      </c>
      <c r="E164" s="737" t="s">
        <v>5557</v>
      </c>
      <c r="F164" s="740">
        <v>1</v>
      </c>
      <c r="G164" s="740">
        <v>331</v>
      </c>
      <c r="H164" s="740"/>
      <c r="I164" s="740">
        <v>331</v>
      </c>
      <c r="J164" s="740"/>
      <c r="K164" s="740"/>
      <c r="L164" s="740"/>
      <c r="M164" s="740"/>
      <c r="N164" s="740">
        <v>1</v>
      </c>
      <c r="O164" s="740">
        <v>355</v>
      </c>
      <c r="P164" s="753"/>
      <c r="Q164" s="741">
        <v>355</v>
      </c>
    </row>
    <row r="165" spans="1:17" ht="14.4" customHeight="1" x14ac:dyDescent="0.3">
      <c r="A165" s="736" t="s">
        <v>5632</v>
      </c>
      <c r="B165" s="737" t="s">
        <v>5527</v>
      </c>
      <c r="C165" s="737" t="s">
        <v>5469</v>
      </c>
      <c r="D165" s="737" t="s">
        <v>5564</v>
      </c>
      <c r="E165" s="737" t="s">
        <v>5565</v>
      </c>
      <c r="F165" s="740">
        <v>2</v>
      </c>
      <c r="G165" s="740">
        <v>576</v>
      </c>
      <c r="H165" s="740"/>
      <c r="I165" s="740">
        <v>288</v>
      </c>
      <c r="J165" s="740"/>
      <c r="K165" s="740"/>
      <c r="L165" s="740"/>
      <c r="M165" s="740"/>
      <c r="N165" s="740"/>
      <c r="O165" s="740"/>
      <c r="P165" s="753"/>
      <c r="Q165" s="741"/>
    </row>
    <row r="166" spans="1:17" ht="14.4" customHeight="1" x14ac:dyDescent="0.3">
      <c r="A166" s="736" t="s">
        <v>5632</v>
      </c>
      <c r="B166" s="737" t="s">
        <v>5527</v>
      </c>
      <c r="C166" s="737" t="s">
        <v>5469</v>
      </c>
      <c r="D166" s="737" t="s">
        <v>5566</v>
      </c>
      <c r="E166" s="737" t="s">
        <v>5567</v>
      </c>
      <c r="F166" s="740">
        <v>1</v>
      </c>
      <c r="G166" s="740">
        <v>158</v>
      </c>
      <c r="H166" s="740"/>
      <c r="I166" s="740">
        <v>158</v>
      </c>
      <c r="J166" s="740"/>
      <c r="K166" s="740"/>
      <c r="L166" s="740"/>
      <c r="M166" s="740"/>
      <c r="N166" s="740"/>
      <c r="O166" s="740"/>
      <c r="P166" s="753"/>
      <c r="Q166" s="741"/>
    </row>
    <row r="167" spans="1:17" ht="14.4" customHeight="1" x14ac:dyDescent="0.3">
      <c r="A167" s="736" t="s">
        <v>5633</v>
      </c>
      <c r="B167" s="737" t="s">
        <v>5246</v>
      </c>
      <c r="C167" s="737" t="s">
        <v>5469</v>
      </c>
      <c r="D167" s="737" t="s">
        <v>5478</v>
      </c>
      <c r="E167" s="737" t="s">
        <v>5479</v>
      </c>
      <c r="F167" s="740">
        <v>1</v>
      </c>
      <c r="G167" s="740">
        <v>35</v>
      </c>
      <c r="H167" s="740"/>
      <c r="I167" s="740">
        <v>35</v>
      </c>
      <c r="J167" s="740"/>
      <c r="K167" s="740"/>
      <c r="L167" s="740"/>
      <c r="M167" s="740"/>
      <c r="N167" s="740"/>
      <c r="O167" s="740"/>
      <c r="P167" s="753"/>
      <c r="Q167" s="741"/>
    </row>
    <row r="168" spans="1:17" ht="14.4" customHeight="1" x14ac:dyDescent="0.3">
      <c r="A168" s="736" t="s">
        <v>5633</v>
      </c>
      <c r="B168" s="737" t="s">
        <v>5246</v>
      </c>
      <c r="C168" s="737" t="s">
        <v>5469</v>
      </c>
      <c r="D168" s="737" t="s">
        <v>5509</v>
      </c>
      <c r="E168" s="737" t="s">
        <v>5510</v>
      </c>
      <c r="F168" s="740">
        <v>1</v>
      </c>
      <c r="G168" s="740">
        <v>114</v>
      </c>
      <c r="H168" s="740"/>
      <c r="I168" s="740">
        <v>114</v>
      </c>
      <c r="J168" s="740"/>
      <c r="K168" s="740"/>
      <c r="L168" s="740"/>
      <c r="M168" s="740"/>
      <c r="N168" s="740"/>
      <c r="O168" s="740"/>
      <c r="P168" s="753"/>
      <c r="Q168" s="741"/>
    </row>
    <row r="169" spans="1:17" ht="14.4" customHeight="1" x14ac:dyDescent="0.3">
      <c r="A169" s="736" t="s">
        <v>5633</v>
      </c>
      <c r="B169" s="737" t="s">
        <v>5527</v>
      </c>
      <c r="C169" s="737" t="s">
        <v>5247</v>
      </c>
      <c r="D169" s="737" t="s">
        <v>5293</v>
      </c>
      <c r="E169" s="737" t="s">
        <v>1238</v>
      </c>
      <c r="F169" s="740">
        <v>3.95</v>
      </c>
      <c r="G169" s="740">
        <v>417.87</v>
      </c>
      <c r="H169" s="740"/>
      <c r="I169" s="740">
        <v>105.78987341772151</v>
      </c>
      <c r="J169" s="740"/>
      <c r="K169" s="740"/>
      <c r="L169" s="740"/>
      <c r="M169" s="740"/>
      <c r="N169" s="740"/>
      <c r="O169" s="740"/>
      <c r="P169" s="753"/>
      <c r="Q169" s="741"/>
    </row>
    <row r="170" spans="1:17" ht="14.4" customHeight="1" x14ac:dyDescent="0.3">
      <c r="A170" s="736" t="s">
        <v>5633</v>
      </c>
      <c r="B170" s="737" t="s">
        <v>5527</v>
      </c>
      <c r="C170" s="737" t="s">
        <v>5247</v>
      </c>
      <c r="D170" s="737" t="s">
        <v>5294</v>
      </c>
      <c r="E170" s="737" t="s">
        <v>1238</v>
      </c>
      <c r="F170" s="740">
        <v>1</v>
      </c>
      <c r="G170" s="740">
        <v>528.98</v>
      </c>
      <c r="H170" s="740"/>
      <c r="I170" s="740">
        <v>528.98</v>
      </c>
      <c r="J170" s="740"/>
      <c r="K170" s="740"/>
      <c r="L170" s="740"/>
      <c r="M170" s="740"/>
      <c r="N170" s="740"/>
      <c r="O170" s="740"/>
      <c r="P170" s="753"/>
      <c r="Q170" s="741"/>
    </row>
    <row r="171" spans="1:17" ht="14.4" customHeight="1" x14ac:dyDescent="0.3">
      <c r="A171" s="736" t="s">
        <v>5633</v>
      </c>
      <c r="B171" s="737" t="s">
        <v>5527</v>
      </c>
      <c r="C171" s="737" t="s">
        <v>5247</v>
      </c>
      <c r="D171" s="737" t="s">
        <v>5302</v>
      </c>
      <c r="E171" s="737" t="s">
        <v>3745</v>
      </c>
      <c r="F171" s="740">
        <v>0.2</v>
      </c>
      <c r="G171" s="740">
        <v>97.29</v>
      </c>
      <c r="H171" s="740"/>
      <c r="I171" s="740">
        <v>486.45</v>
      </c>
      <c r="J171" s="740"/>
      <c r="K171" s="740"/>
      <c r="L171" s="740"/>
      <c r="M171" s="740"/>
      <c r="N171" s="740"/>
      <c r="O171" s="740"/>
      <c r="P171" s="753"/>
      <c r="Q171" s="741"/>
    </row>
    <row r="172" spans="1:17" ht="14.4" customHeight="1" x14ac:dyDescent="0.3">
      <c r="A172" s="736" t="s">
        <v>5633</v>
      </c>
      <c r="B172" s="737" t="s">
        <v>5527</v>
      </c>
      <c r="C172" s="737" t="s">
        <v>5247</v>
      </c>
      <c r="D172" s="737" t="s">
        <v>5303</v>
      </c>
      <c r="E172" s="737" t="s">
        <v>3745</v>
      </c>
      <c r="F172" s="740">
        <v>1</v>
      </c>
      <c r="G172" s="740">
        <v>121.61</v>
      </c>
      <c r="H172" s="740"/>
      <c r="I172" s="740">
        <v>121.61</v>
      </c>
      <c r="J172" s="740"/>
      <c r="K172" s="740"/>
      <c r="L172" s="740"/>
      <c r="M172" s="740"/>
      <c r="N172" s="740"/>
      <c r="O172" s="740"/>
      <c r="P172" s="753"/>
      <c r="Q172" s="741"/>
    </row>
    <row r="173" spans="1:17" ht="14.4" customHeight="1" x14ac:dyDescent="0.3">
      <c r="A173" s="736" t="s">
        <v>5633</v>
      </c>
      <c r="B173" s="737" t="s">
        <v>5527</v>
      </c>
      <c r="C173" s="737" t="s">
        <v>5469</v>
      </c>
      <c r="D173" s="737" t="s">
        <v>5540</v>
      </c>
      <c r="E173" s="737" t="s">
        <v>5541</v>
      </c>
      <c r="F173" s="740">
        <v>1</v>
      </c>
      <c r="G173" s="740">
        <v>165</v>
      </c>
      <c r="H173" s="740"/>
      <c r="I173" s="740">
        <v>165</v>
      </c>
      <c r="J173" s="740"/>
      <c r="K173" s="740"/>
      <c r="L173" s="740"/>
      <c r="M173" s="740"/>
      <c r="N173" s="740">
        <v>1</v>
      </c>
      <c r="O173" s="740">
        <v>177</v>
      </c>
      <c r="P173" s="753"/>
      <c r="Q173" s="741">
        <v>177</v>
      </c>
    </row>
    <row r="174" spans="1:17" ht="14.4" customHeight="1" x14ac:dyDescent="0.3">
      <c r="A174" s="736" t="s">
        <v>5633</v>
      </c>
      <c r="B174" s="737" t="s">
        <v>5527</v>
      </c>
      <c r="C174" s="737" t="s">
        <v>5469</v>
      </c>
      <c r="D174" s="737" t="s">
        <v>5486</v>
      </c>
      <c r="E174" s="737" t="s">
        <v>5487</v>
      </c>
      <c r="F174" s="740">
        <v>2</v>
      </c>
      <c r="G174" s="740">
        <v>212</v>
      </c>
      <c r="H174" s="740"/>
      <c r="I174" s="740">
        <v>106</v>
      </c>
      <c r="J174" s="740"/>
      <c r="K174" s="740"/>
      <c r="L174" s="740"/>
      <c r="M174" s="740"/>
      <c r="N174" s="740"/>
      <c r="O174" s="740"/>
      <c r="P174" s="753"/>
      <c r="Q174" s="741"/>
    </row>
    <row r="175" spans="1:17" ht="14.4" customHeight="1" x14ac:dyDescent="0.3">
      <c r="A175" s="736" t="s">
        <v>5634</v>
      </c>
      <c r="B175" s="737" t="s">
        <v>5246</v>
      </c>
      <c r="C175" s="737" t="s">
        <v>5469</v>
      </c>
      <c r="D175" s="737" t="s">
        <v>5501</v>
      </c>
      <c r="E175" s="737" t="s">
        <v>5502</v>
      </c>
      <c r="F175" s="740"/>
      <c r="G175" s="740"/>
      <c r="H175" s="740"/>
      <c r="I175" s="740"/>
      <c r="J175" s="740"/>
      <c r="K175" s="740"/>
      <c r="L175" s="740"/>
      <c r="M175" s="740"/>
      <c r="N175" s="740">
        <v>1</v>
      </c>
      <c r="O175" s="740">
        <v>355</v>
      </c>
      <c r="P175" s="753"/>
      <c r="Q175" s="741">
        <v>355</v>
      </c>
    </row>
    <row r="176" spans="1:17" ht="14.4" customHeight="1" x14ac:dyDescent="0.3">
      <c r="A176" s="736" t="s">
        <v>5634</v>
      </c>
      <c r="B176" s="737" t="s">
        <v>5527</v>
      </c>
      <c r="C176" s="737" t="s">
        <v>5469</v>
      </c>
      <c r="D176" s="737" t="s">
        <v>5540</v>
      </c>
      <c r="E176" s="737" t="s">
        <v>5541</v>
      </c>
      <c r="F176" s="740"/>
      <c r="G176" s="740"/>
      <c r="H176" s="740"/>
      <c r="I176" s="740"/>
      <c r="J176" s="740">
        <v>2</v>
      </c>
      <c r="K176" s="740">
        <v>354</v>
      </c>
      <c r="L176" s="740">
        <v>1</v>
      </c>
      <c r="M176" s="740">
        <v>177</v>
      </c>
      <c r="N176" s="740"/>
      <c r="O176" s="740"/>
      <c r="P176" s="753"/>
      <c r="Q176" s="741"/>
    </row>
    <row r="177" spans="1:17" ht="14.4" customHeight="1" x14ac:dyDescent="0.3">
      <c r="A177" s="736" t="s">
        <v>553</v>
      </c>
      <c r="B177" s="737" t="s">
        <v>5635</v>
      </c>
      <c r="C177" s="737" t="s">
        <v>5469</v>
      </c>
      <c r="D177" s="737" t="s">
        <v>5636</v>
      </c>
      <c r="E177" s="737" t="s">
        <v>5637</v>
      </c>
      <c r="F177" s="740">
        <v>1</v>
      </c>
      <c r="G177" s="740">
        <v>10454</v>
      </c>
      <c r="H177" s="740"/>
      <c r="I177" s="740">
        <v>10454</v>
      </c>
      <c r="J177" s="740"/>
      <c r="K177" s="740"/>
      <c r="L177" s="740"/>
      <c r="M177" s="740"/>
      <c r="N177" s="740"/>
      <c r="O177" s="740"/>
      <c r="P177" s="753"/>
      <c r="Q177" s="741"/>
    </row>
    <row r="178" spans="1:17" ht="14.4" customHeight="1" x14ac:dyDescent="0.3">
      <c r="A178" s="736" t="s">
        <v>553</v>
      </c>
      <c r="B178" s="737" t="s">
        <v>5246</v>
      </c>
      <c r="C178" s="737" t="s">
        <v>5247</v>
      </c>
      <c r="D178" s="737" t="s">
        <v>5263</v>
      </c>
      <c r="E178" s="737" t="s">
        <v>1315</v>
      </c>
      <c r="F178" s="740"/>
      <c r="G178" s="740"/>
      <c r="H178" s="740"/>
      <c r="I178" s="740"/>
      <c r="J178" s="740"/>
      <c r="K178" s="740"/>
      <c r="L178" s="740"/>
      <c r="M178" s="740"/>
      <c r="N178" s="740">
        <v>0.93</v>
      </c>
      <c r="O178" s="740">
        <v>340.19</v>
      </c>
      <c r="P178" s="753"/>
      <c r="Q178" s="741">
        <v>365.79569892473114</v>
      </c>
    </row>
    <row r="179" spans="1:17" ht="14.4" customHeight="1" x14ac:dyDescent="0.3">
      <c r="A179" s="736" t="s">
        <v>553</v>
      </c>
      <c r="B179" s="737" t="s">
        <v>5246</v>
      </c>
      <c r="C179" s="737" t="s">
        <v>5247</v>
      </c>
      <c r="D179" s="737" t="s">
        <v>5270</v>
      </c>
      <c r="E179" s="737" t="s">
        <v>5512</v>
      </c>
      <c r="F179" s="740">
        <v>-8.8817841970012523E-16</v>
      </c>
      <c r="G179" s="740">
        <v>0</v>
      </c>
      <c r="H179" s="740"/>
      <c r="I179" s="740">
        <v>0</v>
      </c>
      <c r="J179" s="740"/>
      <c r="K179" s="740"/>
      <c r="L179" s="740"/>
      <c r="M179" s="740"/>
      <c r="N179" s="740">
        <v>0</v>
      </c>
      <c r="O179" s="740">
        <v>0</v>
      </c>
      <c r="P179" s="753"/>
      <c r="Q179" s="741"/>
    </row>
    <row r="180" spans="1:17" ht="14.4" customHeight="1" x14ac:dyDescent="0.3">
      <c r="A180" s="736" t="s">
        <v>553</v>
      </c>
      <c r="B180" s="737" t="s">
        <v>5246</v>
      </c>
      <c r="C180" s="737" t="s">
        <v>5247</v>
      </c>
      <c r="D180" s="737" t="s">
        <v>5270</v>
      </c>
      <c r="E180" s="737" t="s">
        <v>3090</v>
      </c>
      <c r="F180" s="740">
        <v>10.7</v>
      </c>
      <c r="G180" s="740">
        <v>159820.33000000002</v>
      </c>
      <c r="H180" s="740"/>
      <c r="I180" s="740">
        <v>14936.479439252338</v>
      </c>
      <c r="J180" s="740"/>
      <c r="K180" s="740"/>
      <c r="L180" s="740"/>
      <c r="M180" s="740"/>
      <c r="N180" s="740">
        <v>2.6</v>
      </c>
      <c r="O180" s="740">
        <v>37052.6</v>
      </c>
      <c r="P180" s="753"/>
      <c r="Q180" s="741">
        <v>14250.999999999998</v>
      </c>
    </row>
    <row r="181" spans="1:17" ht="14.4" customHeight="1" x14ac:dyDescent="0.3">
      <c r="A181" s="736" t="s">
        <v>553</v>
      </c>
      <c r="B181" s="737" t="s">
        <v>5246</v>
      </c>
      <c r="C181" s="737" t="s">
        <v>5247</v>
      </c>
      <c r="D181" s="737" t="s">
        <v>5274</v>
      </c>
      <c r="E181" s="737" t="s">
        <v>5272</v>
      </c>
      <c r="F181" s="740"/>
      <c r="G181" s="740"/>
      <c r="H181" s="740"/>
      <c r="I181" s="740"/>
      <c r="J181" s="740"/>
      <c r="K181" s="740"/>
      <c r="L181" s="740"/>
      <c r="M181" s="740"/>
      <c r="N181" s="740">
        <v>1</v>
      </c>
      <c r="O181" s="740">
        <v>111446.53</v>
      </c>
      <c r="P181" s="753"/>
      <c r="Q181" s="741">
        <v>111446.53</v>
      </c>
    </row>
    <row r="182" spans="1:17" ht="14.4" customHeight="1" x14ac:dyDescent="0.3">
      <c r="A182" s="736" t="s">
        <v>553</v>
      </c>
      <c r="B182" s="737" t="s">
        <v>5246</v>
      </c>
      <c r="C182" s="737" t="s">
        <v>5247</v>
      </c>
      <c r="D182" s="737" t="s">
        <v>5279</v>
      </c>
      <c r="E182" s="737" t="s">
        <v>5280</v>
      </c>
      <c r="F182" s="740"/>
      <c r="G182" s="740"/>
      <c r="H182" s="740"/>
      <c r="I182" s="740"/>
      <c r="J182" s="740"/>
      <c r="K182" s="740"/>
      <c r="L182" s="740"/>
      <c r="M182" s="740"/>
      <c r="N182" s="740">
        <v>1</v>
      </c>
      <c r="O182" s="740">
        <v>55624.31</v>
      </c>
      <c r="P182" s="753"/>
      <c r="Q182" s="741">
        <v>55624.31</v>
      </c>
    </row>
    <row r="183" spans="1:17" ht="14.4" customHeight="1" x14ac:dyDescent="0.3">
      <c r="A183" s="736" t="s">
        <v>553</v>
      </c>
      <c r="B183" s="737" t="s">
        <v>5246</v>
      </c>
      <c r="C183" s="737" t="s">
        <v>5247</v>
      </c>
      <c r="D183" s="737" t="s">
        <v>5290</v>
      </c>
      <c r="E183" s="737" t="s">
        <v>5516</v>
      </c>
      <c r="F183" s="740">
        <v>0</v>
      </c>
      <c r="G183" s="740">
        <v>0</v>
      </c>
      <c r="H183" s="740"/>
      <c r="I183" s="740"/>
      <c r="J183" s="740"/>
      <c r="K183" s="740"/>
      <c r="L183" s="740"/>
      <c r="M183" s="740"/>
      <c r="N183" s="740"/>
      <c r="O183" s="740"/>
      <c r="P183" s="753"/>
      <c r="Q183" s="741"/>
    </row>
    <row r="184" spans="1:17" ht="14.4" customHeight="1" x14ac:dyDescent="0.3">
      <c r="A184" s="736" t="s">
        <v>553</v>
      </c>
      <c r="B184" s="737" t="s">
        <v>5246</v>
      </c>
      <c r="C184" s="737" t="s">
        <v>5247</v>
      </c>
      <c r="D184" s="737" t="s">
        <v>5290</v>
      </c>
      <c r="E184" s="737" t="s">
        <v>3100</v>
      </c>
      <c r="F184" s="740">
        <v>4.59</v>
      </c>
      <c r="G184" s="740">
        <v>53578.559999999998</v>
      </c>
      <c r="H184" s="740"/>
      <c r="I184" s="740">
        <v>11672.888888888889</v>
      </c>
      <c r="J184" s="740"/>
      <c r="K184" s="740"/>
      <c r="L184" s="740"/>
      <c r="M184" s="740"/>
      <c r="N184" s="740"/>
      <c r="O184" s="740"/>
      <c r="P184" s="753"/>
      <c r="Q184" s="741"/>
    </row>
    <row r="185" spans="1:17" ht="14.4" customHeight="1" x14ac:dyDescent="0.3">
      <c r="A185" s="736" t="s">
        <v>553</v>
      </c>
      <c r="B185" s="737" t="s">
        <v>5246</v>
      </c>
      <c r="C185" s="737" t="s">
        <v>5247</v>
      </c>
      <c r="D185" s="737" t="s">
        <v>5316</v>
      </c>
      <c r="E185" s="737" t="s">
        <v>5317</v>
      </c>
      <c r="F185" s="740">
        <v>0.42</v>
      </c>
      <c r="G185" s="740">
        <v>2959.7</v>
      </c>
      <c r="H185" s="740"/>
      <c r="I185" s="740">
        <v>7046.9047619047615</v>
      </c>
      <c r="J185" s="740"/>
      <c r="K185" s="740"/>
      <c r="L185" s="740"/>
      <c r="M185" s="740"/>
      <c r="N185" s="740"/>
      <c r="O185" s="740"/>
      <c r="P185" s="753"/>
      <c r="Q185" s="741"/>
    </row>
    <row r="186" spans="1:17" ht="14.4" customHeight="1" x14ac:dyDescent="0.3">
      <c r="A186" s="736" t="s">
        <v>553</v>
      </c>
      <c r="B186" s="737" t="s">
        <v>5246</v>
      </c>
      <c r="C186" s="737" t="s">
        <v>5247</v>
      </c>
      <c r="D186" s="737" t="s">
        <v>5321</v>
      </c>
      <c r="E186" s="737" t="s">
        <v>5320</v>
      </c>
      <c r="F186" s="740"/>
      <c r="G186" s="740"/>
      <c r="H186" s="740"/>
      <c r="I186" s="740"/>
      <c r="J186" s="740"/>
      <c r="K186" s="740"/>
      <c r="L186" s="740"/>
      <c r="M186" s="740"/>
      <c r="N186" s="740">
        <v>0.55000000000000004</v>
      </c>
      <c r="O186" s="740">
        <v>91.26</v>
      </c>
      <c r="P186" s="753"/>
      <c r="Q186" s="741">
        <v>165.92727272727274</v>
      </c>
    </row>
    <row r="187" spans="1:17" ht="14.4" customHeight="1" x14ac:dyDescent="0.3">
      <c r="A187" s="736" t="s">
        <v>553</v>
      </c>
      <c r="B187" s="737" t="s">
        <v>5246</v>
      </c>
      <c r="C187" s="737" t="s">
        <v>5247</v>
      </c>
      <c r="D187" s="737" t="s">
        <v>5329</v>
      </c>
      <c r="E187" s="737" t="s">
        <v>5328</v>
      </c>
      <c r="F187" s="740"/>
      <c r="G187" s="740"/>
      <c r="H187" s="740"/>
      <c r="I187" s="740"/>
      <c r="J187" s="740"/>
      <c r="K187" s="740"/>
      <c r="L187" s="740"/>
      <c r="M187" s="740"/>
      <c r="N187" s="740">
        <v>1.4</v>
      </c>
      <c r="O187" s="740">
        <v>2003.89</v>
      </c>
      <c r="P187" s="753"/>
      <c r="Q187" s="741">
        <v>1431.3500000000001</v>
      </c>
    </row>
    <row r="188" spans="1:17" ht="14.4" customHeight="1" x14ac:dyDescent="0.3">
      <c r="A188" s="736" t="s">
        <v>553</v>
      </c>
      <c r="B188" s="737" t="s">
        <v>5246</v>
      </c>
      <c r="C188" s="737" t="s">
        <v>5247</v>
      </c>
      <c r="D188" s="737" t="s">
        <v>5388</v>
      </c>
      <c r="E188" s="737" t="s">
        <v>5317</v>
      </c>
      <c r="F188" s="740">
        <v>0.37</v>
      </c>
      <c r="G188" s="740">
        <v>869.11</v>
      </c>
      <c r="H188" s="740"/>
      <c r="I188" s="740">
        <v>2348.9459459459458</v>
      </c>
      <c r="J188" s="740"/>
      <c r="K188" s="740"/>
      <c r="L188" s="740"/>
      <c r="M188" s="740"/>
      <c r="N188" s="740"/>
      <c r="O188" s="740"/>
      <c r="P188" s="753"/>
      <c r="Q188" s="741"/>
    </row>
    <row r="189" spans="1:17" ht="14.4" customHeight="1" x14ac:dyDescent="0.3">
      <c r="A189" s="736" t="s">
        <v>553</v>
      </c>
      <c r="B189" s="737" t="s">
        <v>5246</v>
      </c>
      <c r="C189" s="737" t="s">
        <v>5247</v>
      </c>
      <c r="D189" s="737" t="s">
        <v>5394</v>
      </c>
      <c r="E189" s="737" t="s">
        <v>5521</v>
      </c>
      <c r="F189" s="740">
        <v>0</v>
      </c>
      <c r="G189" s="740">
        <v>2.9103830456733704E-11</v>
      </c>
      <c r="H189" s="740"/>
      <c r="I189" s="740"/>
      <c r="J189" s="740"/>
      <c r="K189" s="740"/>
      <c r="L189" s="740"/>
      <c r="M189" s="740"/>
      <c r="N189" s="740"/>
      <c r="O189" s="740"/>
      <c r="P189" s="753"/>
      <c r="Q189" s="741"/>
    </row>
    <row r="190" spans="1:17" ht="14.4" customHeight="1" x14ac:dyDescent="0.3">
      <c r="A190" s="736" t="s">
        <v>553</v>
      </c>
      <c r="B190" s="737" t="s">
        <v>5246</v>
      </c>
      <c r="C190" s="737" t="s">
        <v>5247</v>
      </c>
      <c r="D190" s="737" t="s">
        <v>5394</v>
      </c>
      <c r="E190" s="737" t="s">
        <v>5395</v>
      </c>
      <c r="F190" s="740">
        <v>6.0600000000000005</v>
      </c>
      <c r="G190" s="740">
        <v>476802.13</v>
      </c>
      <c r="H190" s="740"/>
      <c r="I190" s="740">
        <v>78680.219471947188</v>
      </c>
      <c r="J190" s="740"/>
      <c r="K190" s="740"/>
      <c r="L190" s="740"/>
      <c r="M190" s="740"/>
      <c r="N190" s="740"/>
      <c r="O190" s="740"/>
      <c r="P190" s="753"/>
      <c r="Q190" s="741"/>
    </row>
    <row r="191" spans="1:17" ht="14.4" customHeight="1" x14ac:dyDescent="0.3">
      <c r="A191" s="736" t="s">
        <v>553</v>
      </c>
      <c r="B191" s="737" t="s">
        <v>5246</v>
      </c>
      <c r="C191" s="737" t="s">
        <v>5247</v>
      </c>
      <c r="D191" s="737" t="s">
        <v>5429</v>
      </c>
      <c r="E191" s="737" t="s">
        <v>5320</v>
      </c>
      <c r="F191" s="740"/>
      <c r="G191" s="740"/>
      <c r="H191" s="740"/>
      <c r="I191" s="740"/>
      <c r="J191" s="740"/>
      <c r="K191" s="740"/>
      <c r="L191" s="740"/>
      <c r="M191" s="740"/>
      <c r="N191" s="740">
        <v>1</v>
      </c>
      <c r="O191" s="740">
        <v>639.37</v>
      </c>
      <c r="P191" s="753"/>
      <c r="Q191" s="741">
        <v>639.37</v>
      </c>
    </row>
    <row r="192" spans="1:17" ht="14.4" customHeight="1" x14ac:dyDescent="0.3">
      <c r="A192" s="736" t="s">
        <v>553</v>
      </c>
      <c r="B192" s="737" t="s">
        <v>5246</v>
      </c>
      <c r="C192" s="737" t="s">
        <v>5247</v>
      </c>
      <c r="D192" s="737" t="s">
        <v>5450</v>
      </c>
      <c r="E192" s="737" t="s">
        <v>5441</v>
      </c>
      <c r="F192" s="740"/>
      <c r="G192" s="740"/>
      <c r="H192" s="740"/>
      <c r="I192" s="740"/>
      <c r="J192" s="740"/>
      <c r="K192" s="740"/>
      <c r="L192" s="740"/>
      <c r="M192" s="740"/>
      <c r="N192" s="740">
        <v>2</v>
      </c>
      <c r="O192" s="740">
        <v>77760.320000000007</v>
      </c>
      <c r="P192" s="753"/>
      <c r="Q192" s="741">
        <v>38880.160000000003</v>
      </c>
    </row>
    <row r="193" spans="1:17" ht="14.4" customHeight="1" x14ac:dyDescent="0.3">
      <c r="A193" s="736" t="s">
        <v>553</v>
      </c>
      <c r="B193" s="737" t="s">
        <v>5246</v>
      </c>
      <c r="C193" s="737" t="s">
        <v>5460</v>
      </c>
      <c r="D193" s="737" t="s">
        <v>5463</v>
      </c>
      <c r="E193" s="737" t="s">
        <v>5464</v>
      </c>
      <c r="F193" s="740"/>
      <c r="G193" s="740"/>
      <c r="H193" s="740"/>
      <c r="I193" s="740"/>
      <c r="J193" s="740"/>
      <c r="K193" s="740"/>
      <c r="L193" s="740"/>
      <c r="M193" s="740"/>
      <c r="N193" s="740">
        <v>1</v>
      </c>
      <c r="O193" s="740">
        <v>867</v>
      </c>
      <c r="P193" s="753"/>
      <c r="Q193" s="741">
        <v>867</v>
      </c>
    </row>
    <row r="194" spans="1:17" ht="14.4" customHeight="1" x14ac:dyDescent="0.3">
      <c r="A194" s="736" t="s">
        <v>553</v>
      </c>
      <c r="B194" s="737" t="s">
        <v>5246</v>
      </c>
      <c r="C194" s="737" t="s">
        <v>5469</v>
      </c>
      <c r="D194" s="737" t="s">
        <v>5470</v>
      </c>
      <c r="E194" s="737" t="s">
        <v>5471</v>
      </c>
      <c r="F194" s="740"/>
      <c r="G194" s="740"/>
      <c r="H194" s="740"/>
      <c r="I194" s="740"/>
      <c r="J194" s="740">
        <v>2</v>
      </c>
      <c r="K194" s="740">
        <v>598</v>
      </c>
      <c r="L194" s="740">
        <v>1</v>
      </c>
      <c r="M194" s="740">
        <v>299</v>
      </c>
      <c r="N194" s="740"/>
      <c r="O194" s="740"/>
      <c r="P194" s="753"/>
      <c r="Q194" s="741"/>
    </row>
    <row r="195" spans="1:17" ht="14.4" customHeight="1" x14ac:dyDescent="0.3">
      <c r="A195" s="736" t="s">
        <v>553</v>
      </c>
      <c r="B195" s="737" t="s">
        <v>5246</v>
      </c>
      <c r="C195" s="737" t="s">
        <v>5469</v>
      </c>
      <c r="D195" s="737" t="s">
        <v>5478</v>
      </c>
      <c r="E195" s="737" t="s">
        <v>5479</v>
      </c>
      <c r="F195" s="740">
        <v>20</v>
      </c>
      <c r="G195" s="740">
        <v>700</v>
      </c>
      <c r="H195" s="740">
        <v>0.59121621621621623</v>
      </c>
      <c r="I195" s="740">
        <v>35</v>
      </c>
      <c r="J195" s="740">
        <v>32</v>
      </c>
      <c r="K195" s="740">
        <v>1184</v>
      </c>
      <c r="L195" s="740">
        <v>1</v>
      </c>
      <c r="M195" s="740">
        <v>37</v>
      </c>
      <c r="N195" s="740">
        <v>19</v>
      </c>
      <c r="O195" s="740">
        <v>703</v>
      </c>
      <c r="P195" s="753">
        <v>0.59375</v>
      </c>
      <c r="Q195" s="741">
        <v>37</v>
      </c>
    </row>
    <row r="196" spans="1:17" ht="14.4" customHeight="1" x14ac:dyDescent="0.3">
      <c r="A196" s="736" t="s">
        <v>553</v>
      </c>
      <c r="B196" s="737" t="s">
        <v>5246</v>
      </c>
      <c r="C196" s="737" t="s">
        <v>5469</v>
      </c>
      <c r="D196" s="737" t="s">
        <v>5480</v>
      </c>
      <c r="E196" s="737" t="s">
        <v>5481</v>
      </c>
      <c r="F196" s="740">
        <v>1</v>
      </c>
      <c r="G196" s="740">
        <v>5</v>
      </c>
      <c r="H196" s="740"/>
      <c r="I196" s="740">
        <v>5</v>
      </c>
      <c r="J196" s="740"/>
      <c r="K196" s="740"/>
      <c r="L196" s="740"/>
      <c r="M196" s="740"/>
      <c r="N196" s="740"/>
      <c r="O196" s="740"/>
      <c r="P196" s="753"/>
      <c r="Q196" s="741"/>
    </row>
    <row r="197" spans="1:17" ht="14.4" customHeight="1" x14ac:dyDescent="0.3">
      <c r="A197" s="736" t="s">
        <v>553</v>
      </c>
      <c r="B197" s="737" t="s">
        <v>5246</v>
      </c>
      <c r="C197" s="737" t="s">
        <v>5469</v>
      </c>
      <c r="D197" s="737" t="s">
        <v>5482</v>
      </c>
      <c r="E197" s="737" t="s">
        <v>5483</v>
      </c>
      <c r="F197" s="740">
        <v>1</v>
      </c>
      <c r="G197" s="740">
        <v>165</v>
      </c>
      <c r="H197" s="740">
        <v>0.23305084745762711</v>
      </c>
      <c r="I197" s="740">
        <v>165</v>
      </c>
      <c r="J197" s="740">
        <v>4</v>
      </c>
      <c r="K197" s="740">
        <v>708</v>
      </c>
      <c r="L197" s="740">
        <v>1</v>
      </c>
      <c r="M197" s="740">
        <v>177</v>
      </c>
      <c r="N197" s="740">
        <v>4</v>
      </c>
      <c r="O197" s="740">
        <v>708</v>
      </c>
      <c r="P197" s="753">
        <v>1</v>
      </c>
      <c r="Q197" s="741">
        <v>177</v>
      </c>
    </row>
    <row r="198" spans="1:17" ht="14.4" customHeight="1" x14ac:dyDescent="0.3">
      <c r="A198" s="736" t="s">
        <v>553</v>
      </c>
      <c r="B198" s="737" t="s">
        <v>5246</v>
      </c>
      <c r="C198" s="737" t="s">
        <v>5469</v>
      </c>
      <c r="D198" s="737" t="s">
        <v>5484</v>
      </c>
      <c r="E198" s="737" t="s">
        <v>5485</v>
      </c>
      <c r="F198" s="740">
        <v>6</v>
      </c>
      <c r="G198" s="740">
        <v>0</v>
      </c>
      <c r="H198" s="740"/>
      <c r="I198" s="740">
        <v>0</v>
      </c>
      <c r="J198" s="740"/>
      <c r="K198" s="740"/>
      <c r="L198" s="740"/>
      <c r="M198" s="740"/>
      <c r="N198" s="740">
        <v>4</v>
      </c>
      <c r="O198" s="740">
        <v>0</v>
      </c>
      <c r="P198" s="753"/>
      <c r="Q198" s="741">
        <v>0</v>
      </c>
    </row>
    <row r="199" spans="1:17" ht="14.4" customHeight="1" x14ac:dyDescent="0.3">
      <c r="A199" s="736" t="s">
        <v>553</v>
      </c>
      <c r="B199" s="737" t="s">
        <v>5246</v>
      </c>
      <c r="C199" s="737" t="s">
        <v>5469</v>
      </c>
      <c r="D199" s="737" t="s">
        <v>5486</v>
      </c>
      <c r="E199" s="737" t="s">
        <v>5487</v>
      </c>
      <c r="F199" s="740">
        <v>4</v>
      </c>
      <c r="G199" s="740">
        <v>424</v>
      </c>
      <c r="H199" s="740"/>
      <c r="I199" s="740">
        <v>106</v>
      </c>
      <c r="J199" s="740"/>
      <c r="K199" s="740"/>
      <c r="L199" s="740"/>
      <c r="M199" s="740"/>
      <c r="N199" s="740">
        <v>5</v>
      </c>
      <c r="O199" s="740">
        <v>1215</v>
      </c>
      <c r="P199" s="753"/>
      <c r="Q199" s="741">
        <v>243</v>
      </c>
    </row>
    <row r="200" spans="1:17" ht="14.4" customHeight="1" x14ac:dyDescent="0.3">
      <c r="A200" s="736" t="s">
        <v>553</v>
      </c>
      <c r="B200" s="737" t="s">
        <v>5246</v>
      </c>
      <c r="C200" s="737" t="s">
        <v>5469</v>
      </c>
      <c r="D200" s="737" t="s">
        <v>5488</v>
      </c>
      <c r="E200" s="737" t="s">
        <v>5489</v>
      </c>
      <c r="F200" s="740">
        <v>2</v>
      </c>
      <c r="G200" s="740">
        <v>0</v>
      </c>
      <c r="H200" s="740"/>
      <c r="I200" s="740">
        <v>0</v>
      </c>
      <c r="J200" s="740"/>
      <c r="K200" s="740"/>
      <c r="L200" s="740"/>
      <c r="M200" s="740"/>
      <c r="N200" s="740"/>
      <c r="O200" s="740"/>
      <c r="P200" s="753"/>
      <c r="Q200" s="741"/>
    </row>
    <row r="201" spans="1:17" ht="14.4" customHeight="1" x14ac:dyDescent="0.3">
      <c r="A201" s="736" t="s">
        <v>553</v>
      </c>
      <c r="B201" s="737" t="s">
        <v>5246</v>
      </c>
      <c r="C201" s="737" t="s">
        <v>5469</v>
      </c>
      <c r="D201" s="737" t="s">
        <v>5501</v>
      </c>
      <c r="E201" s="737" t="s">
        <v>5502</v>
      </c>
      <c r="F201" s="740"/>
      <c r="G201" s="740"/>
      <c r="H201" s="740"/>
      <c r="I201" s="740"/>
      <c r="J201" s="740">
        <v>8</v>
      </c>
      <c r="K201" s="740">
        <v>2832</v>
      </c>
      <c r="L201" s="740">
        <v>1</v>
      </c>
      <c r="M201" s="740">
        <v>354</v>
      </c>
      <c r="N201" s="740">
        <v>4</v>
      </c>
      <c r="O201" s="740">
        <v>1420</v>
      </c>
      <c r="P201" s="753">
        <v>0.50141242937853103</v>
      </c>
      <c r="Q201" s="741">
        <v>355</v>
      </c>
    </row>
    <row r="202" spans="1:17" ht="14.4" customHeight="1" x14ac:dyDescent="0.3">
      <c r="A202" s="736" t="s">
        <v>553</v>
      </c>
      <c r="B202" s="737" t="s">
        <v>5246</v>
      </c>
      <c r="C202" s="737" t="s">
        <v>5469</v>
      </c>
      <c r="D202" s="737" t="s">
        <v>5509</v>
      </c>
      <c r="E202" s="737" t="s">
        <v>5510</v>
      </c>
      <c r="F202" s="740">
        <v>5</v>
      </c>
      <c r="G202" s="740">
        <v>570</v>
      </c>
      <c r="H202" s="740">
        <v>4.6721311475409832</v>
      </c>
      <c r="I202" s="740">
        <v>114</v>
      </c>
      <c r="J202" s="740">
        <v>1</v>
      </c>
      <c r="K202" s="740">
        <v>122</v>
      </c>
      <c r="L202" s="740">
        <v>1</v>
      </c>
      <c r="M202" s="740">
        <v>122</v>
      </c>
      <c r="N202" s="740">
        <v>7</v>
      </c>
      <c r="O202" s="740">
        <v>812</v>
      </c>
      <c r="P202" s="753">
        <v>6.6557377049180326</v>
      </c>
      <c r="Q202" s="741">
        <v>116</v>
      </c>
    </row>
    <row r="203" spans="1:17" ht="14.4" customHeight="1" x14ac:dyDescent="0.3">
      <c r="A203" s="736" t="s">
        <v>553</v>
      </c>
      <c r="B203" s="737" t="s">
        <v>5527</v>
      </c>
      <c r="C203" s="737" t="s">
        <v>5247</v>
      </c>
      <c r="D203" s="737" t="s">
        <v>5321</v>
      </c>
      <c r="E203" s="737" t="s">
        <v>5320</v>
      </c>
      <c r="F203" s="740">
        <v>0.5</v>
      </c>
      <c r="G203" s="740">
        <v>110.2</v>
      </c>
      <c r="H203" s="740"/>
      <c r="I203" s="740">
        <v>220.4</v>
      </c>
      <c r="J203" s="740"/>
      <c r="K203" s="740"/>
      <c r="L203" s="740"/>
      <c r="M203" s="740"/>
      <c r="N203" s="740"/>
      <c r="O203" s="740"/>
      <c r="P203" s="753"/>
      <c r="Q203" s="741"/>
    </row>
    <row r="204" spans="1:17" ht="14.4" customHeight="1" x14ac:dyDescent="0.3">
      <c r="A204" s="736" t="s">
        <v>553</v>
      </c>
      <c r="B204" s="737" t="s">
        <v>5527</v>
      </c>
      <c r="C204" s="737" t="s">
        <v>5247</v>
      </c>
      <c r="D204" s="737" t="s">
        <v>5327</v>
      </c>
      <c r="E204" s="737" t="s">
        <v>5328</v>
      </c>
      <c r="F204" s="740">
        <v>0.67</v>
      </c>
      <c r="G204" s="740">
        <v>479.5</v>
      </c>
      <c r="H204" s="740"/>
      <c r="I204" s="740">
        <v>715.67164179104475</v>
      </c>
      <c r="J204" s="740"/>
      <c r="K204" s="740"/>
      <c r="L204" s="740"/>
      <c r="M204" s="740"/>
      <c r="N204" s="740"/>
      <c r="O204" s="740"/>
      <c r="P204" s="753"/>
      <c r="Q204" s="741"/>
    </row>
    <row r="205" spans="1:17" ht="14.4" customHeight="1" x14ac:dyDescent="0.3">
      <c r="A205" s="736" t="s">
        <v>553</v>
      </c>
      <c r="B205" s="737" t="s">
        <v>5527</v>
      </c>
      <c r="C205" s="737" t="s">
        <v>5247</v>
      </c>
      <c r="D205" s="737" t="s">
        <v>5329</v>
      </c>
      <c r="E205" s="737" t="s">
        <v>5328</v>
      </c>
      <c r="F205" s="740">
        <v>2.0499999999999998</v>
      </c>
      <c r="G205" s="740">
        <v>2934.26</v>
      </c>
      <c r="H205" s="740"/>
      <c r="I205" s="740">
        <v>1431.3463414634148</v>
      </c>
      <c r="J205" s="740"/>
      <c r="K205" s="740"/>
      <c r="L205" s="740"/>
      <c r="M205" s="740"/>
      <c r="N205" s="740"/>
      <c r="O205" s="740"/>
      <c r="P205" s="753"/>
      <c r="Q205" s="741"/>
    </row>
    <row r="206" spans="1:17" ht="14.4" customHeight="1" x14ac:dyDescent="0.3">
      <c r="A206" s="736" t="s">
        <v>553</v>
      </c>
      <c r="B206" s="737" t="s">
        <v>5527</v>
      </c>
      <c r="C206" s="737" t="s">
        <v>5247</v>
      </c>
      <c r="D206" s="737" t="s">
        <v>5358</v>
      </c>
      <c r="E206" s="737" t="s">
        <v>5340</v>
      </c>
      <c r="F206" s="740"/>
      <c r="G206" s="740"/>
      <c r="H206" s="740"/>
      <c r="I206" s="740"/>
      <c r="J206" s="740"/>
      <c r="K206" s="740"/>
      <c r="L206" s="740"/>
      <c r="M206" s="740"/>
      <c r="N206" s="740">
        <v>0.49</v>
      </c>
      <c r="O206" s="740">
        <v>1292.54</v>
      </c>
      <c r="P206" s="753"/>
      <c r="Q206" s="741">
        <v>2637.8367346938776</v>
      </c>
    </row>
    <row r="207" spans="1:17" ht="14.4" customHeight="1" x14ac:dyDescent="0.3">
      <c r="A207" s="736" t="s">
        <v>553</v>
      </c>
      <c r="B207" s="737" t="s">
        <v>5527</v>
      </c>
      <c r="C207" s="737" t="s">
        <v>5247</v>
      </c>
      <c r="D207" s="737" t="s">
        <v>5359</v>
      </c>
      <c r="E207" s="737" t="s">
        <v>5340</v>
      </c>
      <c r="F207" s="740"/>
      <c r="G207" s="740"/>
      <c r="H207" s="740"/>
      <c r="I207" s="740"/>
      <c r="J207" s="740"/>
      <c r="K207" s="740"/>
      <c r="L207" s="740"/>
      <c r="M207" s="740"/>
      <c r="N207" s="740">
        <v>0.77</v>
      </c>
      <c r="O207" s="740">
        <v>1015.56</v>
      </c>
      <c r="P207" s="753"/>
      <c r="Q207" s="741">
        <v>1318.9090909090908</v>
      </c>
    </row>
    <row r="208" spans="1:17" ht="14.4" customHeight="1" x14ac:dyDescent="0.3">
      <c r="A208" s="736" t="s">
        <v>553</v>
      </c>
      <c r="B208" s="737" t="s">
        <v>5527</v>
      </c>
      <c r="C208" s="737" t="s">
        <v>5247</v>
      </c>
      <c r="D208" s="737" t="s">
        <v>5396</v>
      </c>
      <c r="E208" s="737" t="s">
        <v>5397</v>
      </c>
      <c r="F208" s="740">
        <v>0.96</v>
      </c>
      <c r="G208" s="740">
        <v>517.07000000000005</v>
      </c>
      <c r="H208" s="740"/>
      <c r="I208" s="740">
        <v>538.61458333333337</v>
      </c>
      <c r="J208" s="740"/>
      <c r="K208" s="740"/>
      <c r="L208" s="740"/>
      <c r="M208" s="740"/>
      <c r="N208" s="740"/>
      <c r="O208" s="740"/>
      <c r="P208" s="753"/>
      <c r="Q208" s="741"/>
    </row>
    <row r="209" spans="1:17" ht="14.4" customHeight="1" x14ac:dyDescent="0.3">
      <c r="A209" s="736" t="s">
        <v>553</v>
      </c>
      <c r="B209" s="737" t="s">
        <v>5527</v>
      </c>
      <c r="C209" s="737" t="s">
        <v>5460</v>
      </c>
      <c r="D209" s="737" t="s">
        <v>5572</v>
      </c>
      <c r="E209" s="737" t="s">
        <v>5573</v>
      </c>
      <c r="F209" s="740">
        <v>8</v>
      </c>
      <c r="G209" s="740">
        <v>5684.8</v>
      </c>
      <c r="H209" s="740"/>
      <c r="I209" s="740">
        <v>710.6</v>
      </c>
      <c r="J209" s="740"/>
      <c r="K209" s="740"/>
      <c r="L209" s="740"/>
      <c r="M209" s="740"/>
      <c r="N209" s="740"/>
      <c r="O209" s="740"/>
      <c r="P209" s="753"/>
      <c r="Q209" s="741"/>
    </row>
    <row r="210" spans="1:17" ht="14.4" customHeight="1" x14ac:dyDescent="0.3">
      <c r="A210" s="736" t="s">
        <v>553</v>
      </c>
      <c r="B210" s="737" t="s">
        <v>5527</v>
      </c>
      <c r="C210" s="737" t="s">
        <v>5460</v>
      </c>
      <c r="D210" s="737" t="s">
        <v>5574</v>
      </c>
      <c r="E210" s="737" t="s">
        <v>5575</v>
      </c>
      <c r="F210" s="740">
        <v>3</v>
      </c>
      <c r="G210" s="740">
        <v>6034.2000000000007</v>
      </c>
      <c r="H210" s="740"/>
      <c r="I210" s="740">
        <v>2011.4000000000003</v>
      </c>
      <c r="J210" s="740"/>
      <c r="K210" s="740"/>
      <c r="L210" s="740"/>
      <c r="M210" s="740"/>
      <c r="N210" s="740"/>
      <c r="O210" s="740"/>
      <c r="P210" s="753"/>
      <c r="Q210" s="741"/>
    </row>
    <row r="211" spans="1:17" ht="14.4" customHeight="1" x14ac:dyDescent="0.3">
      <c r="A211" s="736" t="s">
        <v>553</v>
      </c>
      <c r="B211" s="737" t="s">
        <v>5527</v>
      </c>
      <c r="C211" s="737" t="s">
        <v>5460</v>
      </c>
      <c r="D211" s="737" t="s">
        <v>5576</v>
      </c>
      <c r="E211" s="737" t="s">
        <v>5577</v>
      </c>
      <c r="F211" s="740"/>
      <c r="G211" s="740"/>
      <c r="H211" s="740"/>
      <c r="I211" s="740"/>
      <c r="J211" s="740">
        <v>11</v>
      </c>
      <c r="K211" s="740">
        <v>11239.470000000001</v>
      </c>
      <c r="L211" s="740">
        <v>1</v>
      </c>
      <c r="M211" s="740">
        <v>1021.7700000000001</v>
      </c>
      <c r="N211" s="740">
        <v>10</v>
      </c>
      <c r="O211" s="740">
        <v>10217.700000000001</v>
      </c>
      <c r="P211" s="753">
        <v>0.90909090909090906</v>
      </c>
      <c r="Q211" s="741">
        <v>1021.7700000000001</v>
      </c>
    </row>
    <row r="212" spans="1:17" ht="14.4" customHeight="1" x14ac:dyDescent="0.3">
      <c r="A212" s="736" t="s">
        <v>553</v>
      </c>
      <c r="B212" s="737" t="s">
        <v>5527</v>
      </c>
      <c r="C212" s="737" t="s">
        <v>5460</v>
      </c>
      <c r="D212" s="737" t="s">
        <v>5578</v>
      </c>
      <c r="E212" s="737" t="s">
        <v>5579</v>
      </c>
      <c r="F212" s="740"/>
      <c r="G212" s="740"/>
      <c r="H212" s="740"/>
      <c r="I212" s="740"/>
      <c r="J212" s="740"/>
      <c r="K212" s="740"/>
      <c r="L212" s="740"/>
      <c r="M212" s="740"/>
      <c r="N212" s="740">
        <v>3</v>
      </c>
      <c r="O212" s="740">
        <v>6037.71</v>
      </c>
      <c r="P212" s="753"/>
      <c r="Q212" s="741">
        <v>2012.57</v>
      </c>
    </row>
    <row r="213" spans="1:17" ht="14.4" customHeight="1" x14ac:dyDescent="0.3">
      <c r="A213" s="736" t="s">
        <v>553</v>
      </c>
      <c r="B213" s="737" t="s">
        <v>5527</v>
      </c>
      <c r="C213" s="737" t="s">
        <v>5469</v>
      </c>
      <c r="D213" s="737" t="s">
        <v>5478</v>
      </c>
      <c r="E213" s="737" t="s">
        <v>5479</v>
      </c>
      <c r="F213" s="740">
        <v>38</v>
      </c>
      <c r="G213" s="740">
        <v>1330</v>
      </c>
      <c r="H213" s="740">
        <v>1.6339066339066339</v>
      </c>
      <c r="I213" s="740">
        <v>35</v>
      </c>
      <c r="J213" s="740">
        <v>22</v>
      </c>
      <c r="K213" s="740">
        <v>814</v>
      </c>
      <c r="L213" s="740">
        <v>1</v>
      </c>
      <c r="M213" s="740">
        <v>37</v>
      </c>
      <c r="N213" s="740">
        <v>32</v>
      </c>
      <c r="O213" s="740">
        <v>1184</v>
      </c>
      <c r="P213" s="753">
        <v>1.4545454545454546</v>
      </c>
      <c r="Q213" s="741">
        <v>37</v>
      </c>
    </row>
    <row r="214" spans="1:17" ht="14.4" customHeight="1" x14ac:dyDescent="0.3">
      <c r="A214" s="736" t="s">
        <v>553</v>
      </c>
      <c r="B214" s="737" t="s">
        <v>5527</v>
      </c>
      <c r="C214" s="737" t="s">
        <v>5469</v>
      </c>
      <c r="D214" s="737" t="s">
        <v>5480</v>
      </c>
      <c r="E214" s="737" t="s">
        <v>5481</v>
      </c>
      <c r="F214" s="740"/>
      <c r="G214" s="740"/>
      <c r="H214" s="740"/>
      <c r="I214" s="740"/>
      <c r="J214" s="740"/>
      <c r="K214" s="740"/>
      <c r="L214" s="740"/>
      <c r="M214" s="740"/>
      <c r="N214" s="740">
        <v>2</v>
      </c>
      <c r="O214" s="740">
        <v>10</v>
      </c>
      <c r="P214" s="753"/>
      <c r="Q214" s="741">
        <v>5</v>
      </c>
    </row>
    <row r="215" spans="1:17" ht="14.4" customHeight="1" x14ac:dyDescent="0.3">
      <c r="A215" s="736" t="s">
        <v>553</v>
      </c>
      <c r="B215" s="737" t="s">
        <v>5527</v>
      </c>
      <c r="C215" s="737" t="s">
        <v>5469</v>
      </c>
      <c r="D215" s="737" t="s">
        <v>5540</v>
      </c>
      <c r="E215" s="737" t="s">
        <v>5541</v>
      </c>
      <c r="F215" s="740">
        <v>14</v>
      </c>
      <c r="G215" s="740">
        <v>2310</v>
      </c>
      <c r="H215" s="740">
        <v>0.54378531073446323</v>
      </c>
      <c r="I215" s="740">
        <v>165</v>
      </c>
      <c r="J215" s="740">
        <v>24</v>
      </c>
      <c r="K215" s="740">
        <v>4248</v>
      </c>
      <c r="L215" s="740">
        <v>1</v>
      </c>
      <c r="M215" s="740">
        <v>177</v>
      </c>
      <c r="N215" s="740">
        <v>28</v>
      </c>
      <c r="O215" s="740">
        <v>4956</v>
      </c>
      <c r="P215" s="753">
        <v>1.1666666666666667</v>
      </c>
      <c r="Q215" s="741">
        <v>177</v>
      </c>
    </row>
    <row r="216" spans="1:17" ht="14.4" customHeight="1" x14ac:dyDescent="0.3">
      <c r="A216" s="736" t="s">
        <v>553</v>
      </c>
      <c r="B216" s="737" t="s">
        <v>5527</v>
      </c>
      <c r="C216" s="737" t="s">
        <v>5469</v>
      </c>
      <c r="D216" s="737" t="s">
        <v>5580</v>
      </c>
      <c r="E216" s="737" t="s">
        <v>5581</v>
      </c>
      <c r="F216" s="740">
        <v>15</v>
      </c>
      <c r="G216" s="740">
        <v>17910</v>
      </c>
      <c r="H216" s="740">
        <v>1.8025362318840579</v>
      </c>
      <c r="I216" s="740">
        <v>1194</v>
      </c>
      <c r="J216" s="740">
        <v>8</v>
      </c>
      <c r="K216" s="740">
        <v>9936</v>
      </c>
      <c r="L216" s="740">
        <v>1</v>
      </c>
      <c r="M216" s="740">
        <v>1242</v>
      </c>
      <c r="N216" s="740">
        <v>11</v>
      </c>
      <c r="O216" s="740">
        <v>13662</v>
      </c>
      <c r="P216" s="753">
        <v>1.375</v>
      </c>
      <c r="Q216" s="741">
        <v>1242</v>
      </c>
    </row>
    <row r="217" spans="1:17" ht="14.4" customHeight="1" x14ac:dyDescent="0.3">
      <c r="A217" s="736" t="s">
        <v>553</v>
      </c>
      <c r="B217" s="737" t="s">
        <v>5527</v>
      </c>
      <c r="C217" s="737" t="s">
        <v>5469</v>
      </c>
      <c r="D217" s="737" t="s">
        <v>5542</v>
      </c>
      <c r="E217" s="737" t="s">
        <v>5543</v>
      </c>
      <c r="F217" s="740">
        <v>1610</v>
      </c>
      <c r="G217" s="740">
        <v>1138270</v>
      </c>
      <c r="H217" s="740">
        <v>1.0251036793213226</v>
      </c>
      <c r="I217" s="740">
        <v>707</v>
      </c>
      <c r="J217" s="740">
        <v>1553</v>
      </c>
      <c r="K217" s="740">
        <v>1110395</v>
      </c>
      <c r="L217" s="740">
        <v>1</v>
      </c>
      <c r="M217" s="740">
        <v>715</v>
      </c>
      <c r="N217" s="740">
        <v>1543</v>
      </c>
      <c r="O217" s="740">
        <v>1103245</v>
      </c>
      <c r="P217" s="753">
        <v>0.99356084996780425</v>
      </c>
      <c r="Q217" s="741">
        <v>715</v>
      </c>
    </row>
    <row r="218" spans="1:17" ht="14.4" customHeight="1" x14ac:dyDescent="0.3">
      <c r="A218" s="736" t="s">
        <v>553</v>
      </c>
      <c r="B218" s="737" t="s">
        <v>5527</v>
      </c>
      <c r="C218" s="737" t="s">
        <v>5469</v>
      </c>
      <c r="D218" s="737" t="s">
        <v>5544</v>
      </c>
      <c r="E218" s="737" t="s">
        <v>5545</v>
      </c>
      <c r="F218" s="740">
        <v>10</v>
      </c>
      <c r="G218" s="740">
        <v>6190</v>
      </c>
      <c r="H218" s="740"/>
      <c r="I218" s="740">
        <v>619</v>
      </c>
      <c r="J218" s="740"/>
      <c r="K218" s="740"/>
      <c r="L218" s="740"/>
      <c r="M218" s="740"/>
      <c r="N218" s="740"/>
      <c r="O218" s="740"/>
      <c r="P218" s="753"/>
      <c r="Q218" s="741"/>
    </row>
    <row r="219" spans="1:17" ht="14.4" customHeight="1" x14ac:dyDescent="0.3">
      <c r="A219" s="736" t="s">
        <v>553</v>
      </c>
      <c r="B219" s="737" t="s">
        <v>5527</v>
      </c>
      <c r="C219" s="737" t="s">
        <v>5469</v>
      </c>
      <c r="D219" s="737" t="s">
        <v>5546</v>
      </c>
      <c r="E219" s="737" t="s">
        <v>5547</v>
      </c>
      <c r="F219" s="740">
        <v>3</v>
      </c>
      <c r="G219" s="740">
        <v>18162</v>
      </c>
      <c r="H219" s="740">
        <v>0.2954131424853611</v>
      </c>
      <c r="I219" s="740">
        <v>6054</v>
      </c>
      <c r="J219" s="740">
        <v>10</v>
      </c>
      <c r="K219" s="740">
        <v>61480</v>
      </c>
      <c r="L219" s="740">
        <v>1</v>
      </c>
      <c r="M219" s="740">
        <v>6148</v>
      </c>
      <c r="N219" s="740"/>
      <c r="O219" s="740"/>
      <c r="P219" s="753"/>
      <c r="Q219" s="741"/>
    </row>
    <row r="220" spans="1:17" ht="14.4" customHeight="1" x14ac:dyDescent="0.3">
      <c r="A220" s="736" t="s">
        <v>553</v>
      </c>
      <c r="B220" s="737" t="s">
        <v>5527</v>
      </c>
      <c r="C220" s="737" t="s">
        <v>5469</v>
      </c>
      <c r="D220" s="737" t="s">
        <v>5548</v>
      </c>
      <c r="E220" s="737" t="s">
        <v>5549</v>
      </c>
      <c r="F220" s="740">
        <v>6</v>
      </c>
      <c r="G220" s="740">
        <v>39486</v>
      </c>
      <c r="H220" s="740">
        <v>1.9712445709150817</v>
      </c>
      <c r="I220" s="740">
        <v>6581</v>
      </c>
      <c r="J220" s="740">
        <v>3</v>
      </c>
      <c r="K220" s="740">
        <v>20031</v>
      </c>
      <c r="L220" s="740">
        <v>1</v>
      </c>
      <c r="M220" s="740">
        <v>6677</v>
      </c>
      <c r="N220" s="740">
        <v>9</v>
      </c>
      <c r="O220" s="740">
        <v>60102</v>
      </c>
      <c r="P220" s="753">
        <v>3.0004493035794519</v>
      </c>
      <c r="Q220" s="741">
        <v>6678</v>
      </c>
    </row>
    <row r="221" spans="1:17" ht="14.4" customHeight="1" x14ac:dyDescent="0.3">
      <c r="A221" s="736" t="s">
        <v>553</v>
      </c>
      <c r="B221" s="737" t="s">
        <v>5527</v>
      </c>
      <c r="C221" s="737" t="s">
        <v>5469</v>
      </c>
      <c r="D221" s="737" t="s">
        <v>5550</v>
      </c>
      <c r="E221" s="737" t="s">
        <v>5551</v>
      </c>
      <c r="F221" s="740">
        <v>86</v>
      </c>
      <c r="G221" s="740">
        <v>10750</v>
      </c>
      <c r="H221" s="740">
        <v>1.0416666666666667</v>
      </c>
      <c r="I221" s="740">
        <v>125</v>
      </c>
      <c r="J221" s="740">
        <v>80</v>
      </c>
      <c r="K221" s="740">
        <v>10320</v>
      </c>
      <c r="L221" s="740">
        <v>1</v>
      </c>
      <c r="M221" s="740">
        <v>129</v>
      </c>
      <c r="N221" s="740">
        <v>80</v>
      </c>
      <c r="O221" s="740">
        <v>10320</v>
      </c>
      <c r="P221" s="753">
        <v>1</v>
      </c>
      <c r="Q221" s="741">
        <v>129</v>
      </c>
    </row>
    <row r="222" spans="1:17" ht="14.4" customHeight="1" x14ac:dyDescent="0.3">
      <c r="A222" s="736" t="s">
        <v>553</v>
      </c>
      <c r="B222" s="737" t="s">
        <v>5527</v>
      </c>
      <c r="C222" s="737" t="s">
        <v>5469</v>
      </c>
      <c r="D222" s="737" t="s">
        <v>5584</v>
      </c>
      <c r="E222" s="737" t="s">
        <v>5585</v>
      </c>
      <c r="F222" s="740">
        <v>11</v>
      </c>
      <c r="G222" s="740">
        <v>7590</v>
      </c>
      <c r="H222" s="740">
        <v>0.95833333333333337</v>
      </c>
      <c r="I222" s="740">
        <v>690</v>
      </c>
      <c r="J222" s="740">
        <v>11</v>
      </c>
      <c r="K222" s="740">
        <v>7920</v>
      </c>
      <c r="L222" s="740">
        <v>1</v>
      </c>
      <c r="M222" s="740">
        <v>720</v>
      </c>
      <c r="N222" s="740">
        <v>14</v>
      </c>
      <c r="O222" s="740">
        <v>10094</v>
      </c>
      <c r="P222" s="753">
        <v>1.2744949494949496</v>
      </c>
      <c r="Q222" s="741">
        <v>721</v>
      </c>
    </row>
    <row r="223" spans="1:17" ht="14.4" customHeight="1" x14ac:dyDescent="0.3">
      <c r="A223" s="736" t="s">
        <v>553</v>
      </c>
      <c r="B223" s="737" t="s">
        <v>5527</v>
      </c>
      <c r="C223" s="737" t="s">
        <v>5469</v>
      </c>
      <c r="D223" s="737" t="s">
        <v>5552</v>
      </c>
      <c r="E223" s="737" t="s">
        <v>5553</v>
      </c>
      <c r="F223" s="740">
        <v>3490</v>
      </c>
      <c r="G223" s="740">
        <v>3036300</v>
      </c>
      <c r="H223" s="740">
        <v>1.1028947035772974</v>
      </c>
      <c r="I223" s="740">
        <v>870</v>
      </c>
      <c r="J223" s="740">
        <v>3132</v>
      </c>
      <c r="K223" s="740">
        <v>2753028</v>
      </c>
      <c r="L223" s="740">
        <v>1</v>
      </c>
      <c r="M223" s="740">
        <v>879</v>
      </c>
      <c r="N223" s="740">
        <v>3330</v>
      </c>
      <c r="O223" s="740">
        <v>2927070</v>
      </c>
      <c r="P223" s="753">
        <v>1.0632183908045978</v>
      </c>
      <c r="Q223" s="741">
        <v>879</v>
      </c>
    </row>
    <row r="224" spans="1:17" ht="14.4" customHeight="1" x14ac:dyDescent="0.3">
      <c r="A224" s="736" t="s">
        <v>553</v>
      </c>
      <c r="B224" s="737" t="s">
        <v>5527</v>
      </c>
      <c r="C224" s="737" t="s">
        <v>5469</v>
      </c>
      <c r="D224" s="737" t="s">
        <v>5486</v>
      </c>
      <c r="E224" s="737" t="s">
        <v>5487</v>
      </c>
      <c r="F224" s="740">
        <v>4</v>
      </c>
      <c r="G224" s="740">
        <v>424</v>
      </c>
      <c r="H224" s="740"/>
      <c r="I224" s="740">
        <v>106</v>
      </c>
      <c r="J224" s="740"/>
      <c r="K224" s="740"/>
      <c r="L224" s="740"/>
      <c r="M224" s="740"/>
      <c r="N224" s="740">
        <v>1</v>
      </c>
      <c r="O224" s="740">
        <v>243</v>
      </c>
      <c r="P224" s="753"/>
      <c r="Q224" s="741">
        <v>243</v>
      </c>
    </row>
    <row r="225" spans="1:17" ht="14.4" customHeight="1" x14ac:dyDescent="0.3">
      <c r="A225" s="736" t="s">
        <v>553</v>
      </c>
      <c r="B225" s="737" t="s">
        <v>5527</v>
      </c>
      <c r="C225" s="737" t="s">
        <v>5469</v>
      </c>
      <c r="D225" s="737" t="s">
        <v>5488</v>
      </c>
      <c r="E225" s="737" t="s">
        <v>5489</v>
      </c>
      <c r="F225" s="740">
        <v>15</v>
      </c>
      <c r="G225" s="740">
        <v>0</v>
      </c>
      <c r="H225" s="740"/>
      <c r="I225" s="740">
        <v>0</v>
      </c>
      <c r="J225" s="740"/>
      <c r="K225" s="740"/>
      <c r="L225" s="740"/>
      <c r="M225" s="740"/>
      <c r="N225" s="740"/>
      <c r="O225" s="740"/>
      <c r="P225" s="753"/>
      <c r="Q225" s="741"/>
    </row>
    <row r="226" spans="1:17" ht="14.4" customHeight="1" x14ac:dyDescent="0.3">
      <c r="A226" s="736" t="s">
        <v>553</v>
      </c>
      <c r="B226" s="737" t="s">
        <v>5527</v>
      </c>
      <c r="C226" s="737" t="s">
        <v>5469</v>
      </c>
      <c r="D226" s="737" t="s">
        <v>5554</v>
      </c>
      <c r="E226" s="737" t="s">
        <v>5555</v>
      </c>
      <c r="F226" s="740">
        <v>7</v>
      </c>
      <c r="G226" s="740">
        <v>6405</v>
      </c>
      <c r="H226" s="740">
        <v>0.68283582089552242</v>
      </c>
      <c r="I226" s="740">
        <v>915</v>
      </c>
      <c r="J226" s="740">
        <v>10</v>
      </c>
      <c r="K226" s="740">
        <v>9380</v>
      </c>
      <c r="L226" s="740">
        <v>1</v>
      </c>
      <c r="M226" s="740">
        <v>938</v>
      </c>
      <c r="N226" s="740">
        <v>9</v>
      </c>
      <c r="O226" s="740">
        <v>8451</v>
      </c>
      <c r="P226" s="753">
        <v>0.90095948827292116</v>
      </c>
      <c r="Q226" s="741">
        <v>939</v>
      </c>
    </row>
    <row r="227" spans="1:17" ht="14.4" customHeight="1" x14ac:dyDescent="0.3">
      <c r="A227" s="736" t="s">
        <v>553</v>
      </c>
      <c r="B227" s="737" t="s">
        <v>5527</v>
      </c>
      <c r="C227" s="737" t="s">
        <v>5469</v>
      </c>
      <c r="D227" s="737" t="s">
        <v>5556</v>
      </c>
      <c r="E227" s="737" t="s">
        <v>5557</v>
      </c>
      <c r="F227" s="740">
        <v>8</v>
      </c>
      <c r="G227" s="740">
        <v>2648</v>
      </c>
      <c r="H227" s="740">
        <v>2.4934086629001881</v>
      </c>
      <c r="I227" s="740">
        <v>331</v>
      </c>
      <c r="J227" s="740">
        <v>3</v>
      </c>
      <c r="K227" s="740">
        <v>1062</v>
      </c>
      <c r="L227" s="740">
        <v>1</v>
      </c>
      <c r="M227" s="740">
        <v>354</v>
      </c>
      <c r="N227" s="740">
        <v>5</v>
      </c>
      <c r="O227" s="740">
        <v>1775</v>
      </c>
      <c r="P227" s="753">
        <v>1.6713747645951036</v>
      </c>
      <c r="Q227" s="741">
        <v>355</v>
      </c>
    </row>
    <row r="228" spans="1:17" ht="14.4" customHeight="1" x14ac:dyDescent="0.3">
      <c r="A228" s="736" t="s">
        <v>553</v>
      </c>
      <c r="B228" s="737" t="s">
        <v>5527</v>
      </c>
      <c r="C228" s="737" t="s">
        <v>5469</v>
      </c>
      <c r="D228" s="737" t="s">
        <v>5586</v>
      </c>
      <c r="E228" s="737" t="s">
        <v>5587</v>
      </c>
      <c r="F228" s="740">
        <v>16</v>
      </c>
      <c r="G228" s="740">
        <v>8048</v>
      </c>
      <c r="H228" s="740">
        <v>0.67995944575870226</v>
      </c>
      <c r="I228" s="740">
        <v>503</v>
      </c>
      <c r="J228" s="740">
        <v>22</v>
      </c>
      <c r="K228" s="740">
        <v>11836</v>
      </c>
      <c r="L228" s="740">
        <v>1</v>
      </c>
      <c r="M228" s="740">
        <v>538</v>
      </c>
      <c r="N228" s="740">
        <v>18</v>
      </c>
      <c r="O228" s="740">
        <v>9702</v>
      </c>
      <c r="P228" s="753">
        <v>0.8197026022304833</v>
      </c>
      <c r="Q228" s="741">
        <v>539</v>
      </c>
    </row>
    <row r="229" spans="1:17" ht="14.4" customHeight="1" x14ac:dyDescent="0.3">
      <c r="A229" s="736" t="s">
        <v>553</v>
      </c>
      <c r="B229" s="737" t="s">
        <v>5527</v>
      </c>
      <c r="C229" s="737" t="s">
        <v>5469</v>
      </c>
      <c r="D229" s="737" t="s">
        <v>5509</v>
      </c>
      <c r="E229" s="737" t="s">
        <v>5510</v>
      </c>
      <c r="F229" s="740"/>
      <c r="G229" s="740"/>
      <c r="H229" s="740"/>
      <c r="I229" s="740"/>
      <c r="J229" s="740">
        <v>1</v>
      </c>
      <c r="K229" s="740">
        <v>122</v>
      </c>
      <c r="L229" s="740">
        <v>1</v>
      </c>
      <c r="M229" s="740">
        <v>122</v>
      </c>
      <c r="N229" s="740"/>
      <c r="O229" s="740"/>
      <c r="P229" s="753"/>
      <c r="Q229" s="741"/>
    </row>
    <row r="230" spans="1:17" ht="14.4" customHeight="1" x14ac:dyDescent="0.3">
      <c r="A230" s="736" t="s">
        <v>553</v>
      </c>
      <c r="B230" s="737" t="s">
        <v>5527</v>
      </c>
      <c r="C230" s="737" t="s">
        <v>5469</v>
      </c>
      <c r="D230" s="737" t="s">
        <v>5588</v>
      </c>
      <c r="E230" s="737" t="s">
        <v>5589</v>
      </c>
      <c r="F230" s="740">
        <v>10</v>
      </c>
      <c r="G230" s="740">
        <v>37080</v>
      </c>
      <c r="H230" s="740">
        <v>1.61399843301123</v>
      </c>
      <c r="I230" s="740">
        <v>3708</v>
      </c>
      <c r="J230" s="740">
        <v>6</v>
      </c>
      <c r="K230" s="740">
        <v>22974</v>
      </c>
      <c r="L230" s="740">
        <v>1</v>
      </c>
      <c r="M230" s="740">
        <v>3829</v>
      </c>
      <c r="N230" s="740">
        <v>32</v>
      </c>
      <c r="O230" s="740">
        <v>122560</v>
      </c>
      <c r="P230" s="753">
        <v>5.3347262122399233</v>
      </c>
      <c r="Q230" s="741">
        <v>3830</v>
      </c>
    </row>
    <row r="231" spans="1:17" ht="14.4" customHeight="1" x14ac:dyDescent="0.3">
      <c r="A231" s="736" t="s">
        <v>553</v>
      </c>
      <c r="B231" s="737" t="s">
        <v>5527</v>
      </c>
      <c r="C231" s="737" t="s">
        <v>5469</v>
      </c>
      <c r="D231" s="737" t="s">
        <v>5560</v>
      </c>
      <c r="E231" s="737" t="s">
        <v>5561</v>
      </c>
      <c r="F231" s="740">
        <v>177</v>
      </c>
      <c r="G231" s="740">
        <v>335592</v>
      </c>
      <c r="H231" s="740">
        <v>1.0995517810804436</v>
      </c>
      <c r="I231" s="740">
        <v>1896</v>
      </c>
      <c r="J231" s="740">
        <v>157</v>
      </c>
      <c r="K231" s="740">
        <v>305208</v>
      </c>
      <c r="L231" s="740">
        <v>1</v>
      </c>
      <c r="M231" s="740">
        <v>1944</v>
      </c>
      <c r="N231" s="740">
        <v>157</v>
      </c>
      <c r="O231" s="740">
        <v>305208</v>
      </c>
      <c r="P231" s="753">
        <v>1</v>
      </c>
      <c r="Q231" s="741">
        <v>1944</v>
      </c>
    </row>
    <row r="232" spans="1:17" ht="14.4" customHeight="1" x14ac:dyDescent="0.3">
      <c r="A232" s="736" t="s">
        <v>553</v>
      </c>
      <c r="B232" s="737" t="s">
        <v>5527</v>
      </c>
      <c r="C232" s="737" t="s">
        <v>5469</v>
      </c>
      <c r="D232" s="737" t="s">
        <v>5594</v>
      </c>
      <c r="E232" s="737" t="s">
        <v>5595</v>
      </c>
      <c r="F232" s="740">
        <v>1</v>
      </c>
      <c r="G232" s="740">
        <v>8025</v>
      </c>
      <c r="H232" s="740">
        <v>0.96407976934166262</v>
      </c>
      <c r="I232" s="740">
        <v>8025</v>
      </c>
      <c r="J232" s="740">
        <v>1</v>
      </c>
      <c r="K232" s="740">
        <v>8324</v>
      </c>
      <c r="L232" s="740">
        <v>1</v>
      </c>
      <c r="M232" s="740">
        <v>8324</v>
      </c>
      <c r="N232" s="740"/>
      <c r="O232" s="740"/>
      <c r="P232" s="753"/>
      <c r="Q232" s="741"/>
    </row>
    <row r="233" spans="1:17" ht="14.4" customHeight="1" x14ac:dyDescent="0.3">
      <c r="A233" s="736" t="s">
        <v>553</v>
      </c>
      <c r="B233" s="737" t="s">
        <v>5527</v>
      </c>
      <c r="C233" s="737" t="s">
        <v>5469</v>
      </c>
      <c r="D233" s="737" t="s">
        <v>5562</v>
      </c>
      <c r="E233" s="737" t="s">
        <v>5563</v>
      </c>
      <c r="F233" s="740">
        <v>5</v>
      </c>
      <c r="G233" s="740">
        <v>73520</v>
      </c>
      <c r="H233" s="740">
        <v>0.33117117117117117</v>
      </c>
      <c r="I233" s="740">
        <v>14704</v>
      </c>
      <c r="J233" s="740">
        <v>15</v>
      </c>
      <c r="K233" s="740">
        <v>222000</v>
      </c>
      <c r="L233" s="740">
        <v>1</v>
      </c>
      <c r="M233" s="740">
        <v>14800</v>
      </c>
      <c r="N233" s="740"/>
      <c r="O233" s="740"/>
      <c r="P233" s="753"/>
      <c r="Q233" s="741"/>
    </row>
    <row r="234" spans="1:17" ht="14.4" customHeight="1" x14ac:dyDescent="0.3">
      <c r="A234" s="736" t="s">
        <v>553</v>
      </c>
      <c r="B234" s="737" t="s">
        <v>5527</v>
      </c>
      <c r="C234" s="737" t="s">
        <v>5469</v>
      </c>
      <c r="D234" s="737" t="s">
        <v>5564</v>
      </c>
      <c r="E234" s="737" t="s">
        <v>5565</v>
      </c>
      <c r="F234" s="740">
        <v>1</v>
      </c>
      <c r="G234" s="740">
        <v>288</v>
      </c>
      <c r="H234" s="740"/>
      <c r="I234" s="740">
        <v>288</v>
      </c>
      <c r="J234" s="740"/>
      <c r="K234" s="740"/>
      <c r="L234" s="740"/>
      <c r="M234" s="740"/>
      <c r="N234" s="740">
        <v>3</v>
      </c>
      <c r="O234" s="740">
        <v>903</v>
      </c>
      <c r="P234" s="753"/>
      <c r="Q234" s="741">
        <v>301</v>
      </c>
    </row>
    <row r="235" spans="1:17" ht="14.4" customHeight="1" x14ac:dyDescent="0.3">
      <c r="A235" s="736" t="s">
        <v>553</v>
      </c>
      <c r="B235" s="737" t="s">
        <v>5527</v>
      </c>
      <c r="C235" s="737" t="s">
        <v>5469</v>
      </c>
      <c r="D235" s="737" t="s">
        <v>5566</v>
      </c>
      <c r="E235" s="737" t="s">
        <v>5567</v>
      </c>
      <c r="F235" s="740">
        <v>4</v>
      </c>
      <c r="G235" s="740">
        <v>632</v>
      </c>
      <c r="H235" s="740"/>
      <c r="I235" s="740">
        <v>158</v>
      </c>
      <c r="J235" s="740"/>
      <c r="K235" s="740"/>
      <c r="L235" s="740"/>
      <c r="M235" s="740"/>
      <c r="N235" s="740">
        <v>13</v>
      </c>
      <c r="O235" s="740">
        <v>2080</v>
      </c>
      <c r="P235" s="753"/>
      <c r="Q235" s="741">
        <v>160</v>
      </c>
    </row>
    <row r="236" spans="1:17" ht="14.4" customHeight="1" x14ac:dyDescent="0.3">
      <c r="A236" s="736" t="s">
        <v>553</v>
      </c>
      <c r="B236" s="737" t="s">
        <v>5638</v>
      </c>
      <c r="C236" s="737" t="s">
        <v>5247</v>
      </c>
      <c r="D236" s="737" t="s">
        <v>5530</v>
      </c>
      <c r="E236" s="737" t="s">
        <v>5529</v>
      </c>
      <c r="F236" s="740"/>
      <c r="G236" s="740"/>
      <c r="H236" s="740"/>
      <c r="I236" s="740"/>
      <c r="J236" s="740"/>
      <c r="K236" s="740"/>
      <c r="L236" s="740"/>
      <c r="M236" s="740"/>
      <c r="N236" s="740">
        <v>2</v>
      </c>
      <c r="O236" s="740">
        <v>552.02</v>
      </c>
      <c r="P236" s="753"/>
      <c r="Q236" s="741">
        <v>276.01</v>
      </c>
    </row>
    <row r="237" spans="1:17" ht="14.4" customHeight="1" x14ac:dyDescent="0.3">
      <c r="A237" s="736" t="s">
        <v>553</v>
      </c>
      <c r="B237" s="737" t="s">
        <v>5638</v>
      </c>
      <c r="C237" s="737" t="s">
        <v>5247</v>
      </c>
      <c r="D237" s="737" t="s">
        <v>5639</v>
      </c>
      <c r="E237" s="737" t="s">
        <v>5640</v>
      </c>
      <c r="F237" s="740"/>
      <c r="G237" s="740"/>
      <c r="H237" s="740"/>
      <c r="I237" s="740"/>
      <c r="J237" s="740"/>
      <c r="K237" s="740"/>
      <c r="L237" s="740"/>
      <c r="M237" s="740"/>
      <c r="N237" s="740">
        <v>0.3</v>
      </c>
      <c r="O237" s="740">
        <v>132.37</v>
      </c>
      <c r="P237" s="753"/>
      <c r="Q237" s="741">
        <v>441.23333333333335</v>
      </c>
    </row>
    <row r="238" spans="1:17" ht="14.4" customHeight="1" x14ac:dyDescent="0.3">
      <c r="A238" s="736" t="s">
        <v>553</v>
      </c>
      <c r="B238" s="737" t="s">
        <v>5638</v>
      </c>
      <c r="C238" s="737" t="s">
        <v>5247</v>
      </c>
      <c r="D238" s="737" t="s">
        <v>5641</v>
      </c>
      <c r="E238" s="737" t="s">
        <v>1433</v>
      </c>
      <c r="F238" s="740"/>
      <c r="G238" s="740"/>
      <c r="H238" s="740"/>
      <c r="I238" s="740"/>
      <c r="J238" s="740"/>
      <c r="K238" s="740"/>
      <c r="L238" s="740"/>
      <c r="M238" s="740"/>
      <c r="N238" s="740">
        <v>1.2</v>
      </c>
      <c r="O238" s="740">
        <v>373.59</v>
      </c>
      <c r="P238" s="753"/>
      <c r="Q238" s="741">
        <v>311.32499999999999</v>
      </c>
    </row>
    <row r="239" spans="1:17" ht="14.4" customHeight="1" x14ac:dyDescent="0.3">
      <c r="A239" s="736" t="s">
        <v>553</v>
      </c>
      <c r="B239" s="737" t="s">
        <v>5638</v>
      </c>
      <c r="C239" s="737" t="s">
        <v>5247</v>
      </c>
      <c r="D239" s="737" t="s">
        <v>5263</v>
      </c>
      <c r="E239" s="737" t="s">
        <v>1315</v>
      </c>
      <c r="F239" s="740"/>
      <c r="G239" s="740"/>
      <c r="H239" s="740"/>
      <c r="I239" s="740"/>
      <c r="J239" s="740"/>
      <c r="K239" s="740"/>
      <c r="L239" s="740"/>
      <c r="M239" s="740"/>
      <c r="N239" s="740">
        <v>538.45000000000005</v>
      </c>
      <c r="O239" s="740">
        <v>196962.18999999997</v>
      </c>
      <c r="P239" s="753"/>
      <c r="Q239" s="741">
        <v>365.79476274491589</v>
      </c>
    </row>
    <row r="240" spans="1:17" ht="14.4" customHeight="1" x14ac:dyDescent="0.3">
      <c r="A240" s="736" t="s">
        <v>553</v>
      </c>
      <c r="B240" s="737" t="s">
        <v>5638</v>
      </c>
      <c r="C240" s="737" t="s">
        <v>5247</v>
      </c>
      <c r="D240" s="737" t="s">
        <v>5642</v>
      </c>
      <c r="E240" s="737" t="s">
        <v>1659</v>
      </c>
      <c r="F240" s="740"/>
      <c r="G240" s="740"/>
      <c r="H240" s="740"/>
      <c r="I240" s="740"/>
      <c r="J240" s="740"/>
      <c r="K240" s="740"/>
      <c r="L240" s="740"/>
      <c r="M240" s="740"/>
      <c r="N240" s="740">
        <v>0.38</v>
      </c>
      <c r="O240" s="740">
        <v>38.299999999999997</v>
      </c>
      <c r="P240" s="753"/>
      <c r="Q240" s="741">
        <v>100.78947368421052</v>
      </c>
    </row>
    <row r="241" spans="1:17" ht="14.4" customHeight="1" x14ac:dyDescent="0.3">
      <c r="A241" s="736" t="s">
        <v>553</v>
      </c>
      <c r="B241" s="737" t="s">
        <v>5638</v>
      </c>
      <c r="C241" s="737" t="s">
        <v>5247</v>
      </c>
      <c r="D241" s="737" t="s">
        <v>5643</v>
      </c>
      <c r="E241" s="737" t="s">
        <v>1659</v>
      </c>
      <c r="F241" s="740">
        <v>19.979999999999997</v>
      </c>
      <c r="G241" s="740">
        <v>4028.0699999999997</v>
      </c>
      <c r="H241" s="740">
        <v>2.4218649479019483</v>
      </c>
      <c r="I241" s="740">
        <v>201.60510510510511</v>
      </c>
      <c r="J241" s="740">
        <v>8.25</v>
      </c>
      <c r="K241" s="740">
        <v>1663.21</v>
      </c>
      <c r="L241" s="740">
        <v>1</v>
      </c>
      <c r="M241" s="740">
        <v>201.60121212121211</v>
      </c>
      <c r="N241" s="740">
        <v>28.1</v>
      </c>
      <c r="O241" s="740">
        <v>5665.1100000000006</v>
      </c>
      <c r="P241" s="753">
        <v>3.4061303142717998</v>
      </c>
      <c r="Q241" s="741">
        <v>201.60533807829182</v>
      </c>
    </row>
    <row r="242" spans="1:17" ht="14.4" customHeight="1" x14ac:dyDescent="0.3">
      <c r="A242" s="736" t="s">
        <v>553</v>
      </c>
      <c r="B242" s="737" t="s">
        <v>5638</v>
      </c>
      <c r="C242" s="737" t="s">
        <v>5247</v>
      </c>
      <c r="D242" s="737" t="s">
        <v>5644</v>
      </c>
      <c r="E242" s="737" t="s">
        <v>1659</v>
      </c>
      <c r="F242" s="740">
        <v>21.9</v>
      </c>
      <c r="G242" s="740">
        <v>8298.51</v>
      </c>
      <c r="H242" s="740">
        <v>1.2557327684043278</v>
      </c>
      <c r="I242" s="740">
        <v>378.92739726027401</v>
      </c>
      <c r="J242" s="740">
        <v>16.39</v>
      </c>
      <c r="K242" s="740">
        <v>6608.5</v>
      </c>
      <c r="L242" s="740">
        <v>1</v>
      </c>
      <c r="M242" s="740">
        <v>403.20317266625989</v>
      </c>
      <c r="N242" s="740">
        <v>23.62</v>
      </c>
      <c r="O242" s="740">
        <v>9523.6699999999983</v>
      </c>
      <c r="P242" s="753">
        <v>1.4411243096012709</v>
      </c>
      <c r="Q242" s="741">
        <v>403.20364098221836</v>
      </c>
    </row>
    <row r="243" spans="1:17" ht="14.4" customHeight="1" x14ac:dyDescent="0.3">
      <c r="A243" s="736" t="s">
        <v>553</v>
      </c>
      <c r="B243" s="737" t="s">
        <v>5638</v>
      </c>
      <c r="C243" s="737" t="s">
        <v>5247</v>
      </c>
      <c r="D243" s="737" t="s">
        <v>5645</v>
      </c>
      <c r="E243" s="737" t="s">
        <v>1659</v>
      </c>
      <c r="F243" s="740">
        <v>10.35</v>
      </c>
      <c r="G243" s="740">
        <v>8291.69</v>
      </c>
      <c r="H243" s="740">
        <v>1.4461577368494489</v>
      </c>
      <c r="I243" s="740">
        <v>801.12946859903388</v>
      </c>
      <c r="J243" s="740">
        <v>7.1099999999999994</v>
      </c>
      <c r="K243" s="740">
        <v>5733.6</v>
      </c>
      <c r="L243" s="740">
        <v>1</v>
      </c>
      <c r="M243" s="740">
        <v>806.41350210970472</v>
      </c>
      <c r="N243" s="740">
        <v>8.09</v>
      </c>
      <c r="O243" s="740">
        <v>6523.8899999999994</v>
      </c>
      <c r="P243" s="753">
        <v>1.1378348681456674</v>
      </c>
      <c r="Q243" s="741">
        <v>806.41409147095169</v>
      </c>
    </row>
    <row r="244" spans="1:17" ht="14.4" customHeight="1" x14ac:dyDescent="0.3">
      <c r="A244" s="736" t="s">
        <v>553</v>
      </c>
      <c r="B244" s="737" t="s">
        <v>5638</v>
      </c>
      <c r="C244" s="737" t="s">
        <v>5247</v>
      </c>
      <c r="D244" s="737" t="s">
        <v>5646</v>
      </c>
      <c r="E244" s="737" t="s">
        <v>2393</v>
      </c>
      <c r="F244" s="740"/>
      <c r="G244" s="740"/>
      <c r="H244" s="740"/>
      <c r="I244" s="740"/>
      <c r="J244" s="740"/>
      <c r="K244" s="740"/>
      <c r="L244" s="740"/>
      <c r="M244" s="740"/>
      <c r="N244" s="740">
        <v>6</v>
      </c>
      <c r="O244" s="740">
        <v>350.4</v>
      </c>
      <c r="P244" s="753"/>
      <c r="Q244" s="741">
        <v>58.4</v>
      </c>
    </row>
    <row r="245" spans="1:17" ht="14.4" customHeight="1" x14ac:dyDescent="0.3">
      <c r="A245" s="736" t="s">
        <v>553</v>
      </c>
      <c r="B245" s="737" t="s">
        <v>5638</v>
      </c>
      <c r="C245" s="737" t="s">
        <v>5247</v>
      </c>
      <c r="D245" s="737" t="s">
        <v>5647</v>
      </c>
      <c r="E245" s="737" t="s">
        <v>5648</v>
      </c>
      <c r="F245" s="740"/>
      <c r="G245" s="740"/>
      <c r="H245" s="740"/>
      <c r="I245" s="740"/>
      <c r="J245" s="740"/>
      <c r="K245" s="740"/>
      <c r="L245" s="740"/>
      <c r="M245" s="740"/>
      <c r="N245" s="740">
        <v>29.4</v>
      </c>
      <c r="O245" s="740">
        <v>20353.32</v>
      </c>
      <c r="P245" s="753"/>
      <c r="Q245" s="741">
        <v>692.28979591836742</v>
      </c>
    </row>
    <row r="246" spans="1:17" ht="14.4" customHeight="1" x14ac:dyDescent="0.3">
      <c r="A246" s="736" t="s">
        <v>553</v>
      </c>
      <c r="B246" s="737" t="s">
        <v>5638</v>
      </c>
      <c r="C246" s="737" t="s">
        <v>5247</v>
      </c>
      <c r="D246" s="737" t="s">
        <v>5270</v>
      </c>
      <c r="E246" s="737" t="s">
        <v>5512</v>
      </c>
      <c r="F246" s="740">
        <v>0</v>
      </c>
      <c r="G246" s="740">
        <v>0</v>
      </c>
      <c r="H246" s="740"/>
      <c r="I246" s="740"/>
      <c r="J246" s="740">
        <v>0</v>
      </c>
      <c r="K246" s="740">
        <v>0</v>
      </c>
      <c r="L246" s="740"/>
      <c r="M246" s="740"/>
      <c r="N246" s="740">
        <v>0</v>
      </c>
      <c r="O246" s="740">
        <v>0</v>
      </c>
      <c r="P246" s="753"/>
      <c r="Q246" s="741"/>
    </row>
    <row r="247" spans="1:17" ht="14.4" customHeight="1" x14ac:dyDescent="0.3">
      <c r="A247" s="736" t="s">
        <v>553</v>
      </c>
      <c r="B247" s="737" t="s">
        <v>5638</v>
      </c>
      <c r="C247" s="737" t="s">
        <v>5247</v>
      </c>
      <c r="D247" s="737" t="s">
        <v>5270</v>
      </c>
      <c r="E247" s="737" t="s">
        <v>3090</v>
      </c>
      <c r="F247" s="740">
        <v>3</v>
      </c>
      <c r="G247" s="740">
        <v>44809.440000000002</v>
      </c>
      <c r="H247" s="740">
        <v>1.2295082372044897</v>
      </c>
      <c r="I247" s="740">
        <v>14936.480000000001</v>
      </c>
      <c r="J247" s="740">
        <v>2.44</v>
      </c>
      <c r="K247" s="740">
        <v>36445.01</v>
      </c>
      <c r="L247" s="740">
        <v>1</v>
      </c>
      <c r="M247" s="740">
        <v>14936.479508196722</v>
      </c>
      <c r="N247" s="740">
        <v>27.77</v>
      </c>
      <c r="O247" s="740">
        <v>393047.3</v>
      </c>
      <c r="P247" s="753">
        <v>10.784667091599095</v>
      </c>
      <c r="Q247" s="741">
        <v>14153.665826431401</v>
      </c>
    </row>
    <row r="248" spans="1:17" ht="14.4" customHeight="1" x14ac:dyDescent="0.3">
      <c r="A248" s="736" t="s">
        <v>553</v>
      </c>
      <c r="B248" s="737" t="s">
        <v>5638</v>
      </c>
      <c r="C248" s="737" t="s">
        <v>5247</v>
      </c>
      <c r="D248" s="737" t="s">
        <v>5649</v>
      </c>
      <c r="E248" s="737" t="s">
        <v>5650</v>
      </c>
      <c r="F248" s="740"/>
      <c r="G248" s="740"/>
      <c r="H248" s="740"/>
      <c r="I248" s="740"/>
      <c r="J248" s="740"/>
      <c r="K248" s="740"/>
      <c r="L248" s="740"/>
      <c r="M248" s="740"/>
      <c r="N248" s="740">
        <v>0.6</v>
      </c>
      <c r="O248" s="740">
        <v>7208.04</v>
      </c>
      <c r="P248" s="753"/>
      <c r="Q248" s="741">
        <v>12013.4</v>
      </c>
    </row>
    <row r="249" spans="1:17" ht="14.4" customHeight="1" x14ac:dyDescent="0.3">
      <c r="A249" s="736" t="s">
        <v>553</v>
      </c>
      <c r="B249" s="737" t="s">
        <v>5638</v>
      </c>
      <c r="C249" s="737" t="s">
        <v>5247</v>
      </c>
      <c r="D249" s="737" t="s">
        <v>5281</v>
      </c>
      <c r="E249" s="737" t="s">
        <v>5282</v>
      </c>
      <c r="F249" s="740">
        <v>2</v>
      </c>
      <c r="G249" s="740">
        <v>21271.94</v>
      </c>
      <c r="H249" s="740"/>
      <c r="I249" s="740">
        <v>10635.97</v>
      </c>
      <c r="J249" s="740"/>
      <c r="K249" s="740"/>
      <c r="L249" s="740"/>
      <c r="M249" s="740"/>
      <c r="N249" s="740"/>
      <c r="O249" s="740"/>
      <c r="P249" s="753"/>
      <c r="Q249" s="741"/>
    </row>
    <row r="250" spans="1:17" ht="14.4" customHeight="1" x14ac:dyDescent="0.3">
      <c r="A250" s="736" t="s">
        <v>553</v>
      </c>
      <c r="B250" s="737" t="s">
        <v>5638</v>
      </c>
      <c r="C250" s="737" t="s">
        <v>5247</v>
      </c>
      <c r="D250" s="737" t="s">
        <v>5284</v>
      </c>
      <c r="E250" s="737" t="s">
        <v>5285</v>
      </c>
      <c r="F250" s="740"/>
      <c r="G250" s="740"/>
      <c r="H250" s="740"/>
      <c r="I250" s="740"/>
      <c r="J250" s="740">
        <v>7.97</v>
      </c>
      <c r="K250" s="740">
        <v>207413.98</v>
      </c>
      <c r="L250" s="740">
        <v>1</v>
      </c>
      <c r="M250" s="740">
        <v>26024.33877038896</v>
      </c>
      <c r="N250" s="740"/>
      <c r="O250" s="740"/>
      <c r="P250" s="753"/>
      <c r="Q250" s="741"/>
    </row>
    <row r="251" spans="1:17" ht="14.4" customHeight="1" x14ac:dyDescent="0.3">
      <c r="A251" s="736" t="s">
        <v>553</v>
      </c>
      <c r="B251" s="737" t="s">
        <v>5638</v>
      </c>
      <c r="C251" s="737" t="s">
        <v>5247</v>
      </c>
      <c r="D251" s="737" t="s">
        <v>5287</v>
      </c>
      <c r="E251" s="737" t="s">
        <v>5514</v>
      </c>
      <c r="F251" s="740">
        <v>0</v>
      </c>
      <c r="G251" s="740">
        <v>0</v>
      </c>
      <c r="H251" s="740"/>
      <c r="I251" s="740"/>
      <c r="J251" s="740"/>
      <c r="K251" s="740"/>
      <c r="L251" s="740"/>
      <c r="M251" s="740"/>
      <c r="N251" s="740"/>
      <c r="O251" s="740"/>
      <c r="P251" s="753"/>
      <c r="Q251" s="741"/>
    </row>
    <row r="252" spans="1:17" ht="14.4" customHeight="1" x14ac:dyDescent="0.3">
      <c r="A252" s="736" t="s">
        <v>553</v>
      </c>
      <c r="B252" s="737" t="s">
        <v>5638</v>
      </c>
      <c r="C252" s="737" t="s">
        <v>5247</v>
      </c>
      <c r="D252" s="737" t="s">
        <v>5287</v>
      </c>
      <c r="E252" s="737" t="s">
        <v>2669</v>
      </c>
      <c r="F252" s="740">
        <v>7.1499999999999995</v>
      </c>
      <c r="G252" s="740">
        <v>55595.58</v>
      </c>
      <c r="H252" s="740"/>
      <c r="I252" s="740">
        <v>7775.6055944055952</v>
      </c>
      <c r="J252" s="740"/>
      <c r="K252" s="740"/>
      <c r="L252" s="740"/>
      <c r="M252" s="740"/>
      <c r="N252" s="740"/>
      <c r="O252" s="740"/>
      <c r="P252" s="753"/>
      <c r="Q252" s="741"/>
    </row>
    <row r="253" spans="1:17" ht="14.4" customHeight="1" x14ac:dyDescent="0.3">
      <c r="A253" s="736" t="s">
        <v>553</v>
      </c>
      <c r="B253" s="737" t="s">
        <v>5638</v>
      </c>
      <c r="C253" s="737" t="s">
        <v>5247</v>
      </c>
      <c r="D253" s="737" t="s">
        <v>5288</v>
      </c>
      <c r="E253" s="737" t="s">
        <v>5514</v>
      </c>
      <c r="F253" s="740">
        <v>-3.1086244689504383E-15</v>
      </c>
      <c r="G253" s="740">
        <v>4.3655745685100555E-11</v>
      </c>
      <c r="H253" s="740"/>
      <c r="I253" s="740">
        <v>-14043.428571428571</v>
      </c>
      <c r="J253" s="740"/>
      <c r="K253" s="740"/>
      <c r="L253" s="740"/>
      <c r="M253" s="740"/>
      <c r="N253" s="740"/>
      <c r="O253" s="740"/>
      <c r="P253" s="753"/>
      <c r="Q253" s="741"/>
    </row>
    <row r="254" spans="1:17" ht="14.4" customHeight="1" x14ac:dyDescent="0.3">
      <c r="A254" s="736" t="s">
        <v>553</v>
      </c>
      <c r="B254" s="737" t="s">
        <v>5638</v>
      </c>
      <c r="C254" s="737" t="s">
        <v>5247</v>
      </c>
      <c r="D254" s="737" t="s">
        <v>5288</v>
      </c>
      <c r="E254" s="737" t="s">
        <v>2669</v>
      </c>
      <c r="F254" s="740">
        <v>19.079999999999998</v>
      </c>
      <c r="G254" s="740">
        <v>593434.29</v>
      </c>
      <c r="H254" s="740"/>
      <c r="I254" s="740">
        <v>31102.426100628934</v>
      </c>
      <c r="J254" s="740"/>
      <c r="K254" s="740"/>
      <c r="L254" s="740"/>
      <c r="M254" s="740"/>
      <c r="N254" s="740"/>
      <c r="O254" s="740"/>
      <c r="P254" s="753"/>
      <c r="Q254" s="741"/>
    </row>
    <row r="255" spans="1:17" ht="14.4" customHeight="1" x14ac:dyDescent="0.3">
      <c r="A255" s="736" t="s">
        <v>553</v>
      </c>
      <c r="B255" s="737" t="s">
        <v>5638</v>
      </c>
      <c r="C255" s="737" t="s">
        <v>5247</v>
      </c>
      <c r="D255" s="737" t="s">
        <v>5289</v>
      </c>
      <c r="E255" s="737" t="s">
        <v>5515</v>
      </c>
      <c r="F255" s="740">
        <v>0</v>
      </c>
      <c r="G255" s="740">
        <v>-1.4551915228366852E-11</v>
      </c>
      <c r="H255" s="740">
        <v>-1</v>
      </c>
      <c r="I255" s="740"/>
      <c r="J255" s="740">
        <v>1.7763568394002505E-15</v>
      </c>
      <c r="K255" s="740">
        <v>1.4551915228366852E-11</v>
      </c>
      <c r="L255" s="740">
        <v>1</v>
      </c>
      <c r="M255" s="740">
        <v>8192</v>
      </c>
      <c r="N255" s="740">
        <v>0</v>
      </c>
      <c r="O255" s="740">
        <v>1.4551915228366852E-11</v>
      </c>
      <c r="P255" s="753">
        <v>1</v>
      </c>
      <c r="Q255" s="741"/>
    </row>
    <row r="256" spans="1:17" ht="14.4" customHeight="1" x14ac:dyDescent="0.3">
      <c r="A256" s="736" t="s">
        <v>553</v>
      </c>
      <c r="B256" s="737" t="s">
        <v>5638</v>
      </c>
      <c r="C256" s="737" t="s">
        <v>5247</v>
      </c>
      <c r="D256" s="737" t="s">
        <v>5289</v>
      </c>
      <c r="E256" s="737" t="s">
        <v>3094</v>
      </c>
      <c r="F256" s="740">
        <v>60.18</v>
      </c>
      <c r="G256" s="740">
        <v>353820.45</v>
      </c>
      <c r="H256" s="740">
        <v>1.0317002939825988</v>
      </c>
      <c r="I256" s="740">
        <v>5879.3693918245262</v>
      </c>
      <c r="J256" s="740">
        <v>58.910000000000004</v>
      </c>
      <c r="K256" s="740">
        <v>342948.87</v>
      </c>
      <c r="L256" s="740">
        <v>1</v>
      </c>
      <c r="M256" s="740">
        <v>5821.573077575963</v>
      </c>
      <c r="N256" s="740">
        <v>71.64</v>
      </c>
      <c r="O256" s="740">
        <v>356982.12</v>
      </c>
      <c r="P256" s="753">
        <v>1.0409193650353767</v>
      </c>
      <c r="Q256" s="741">
        <v>4983</v>
      </c>
    </row>
    <row r="257" spans="1:17" ht="14.4" customHeight="1" x14ac:dyDescent="0.3">
      <c r="A257" s="736" t="s">
        <v>553</v>
      </c>
      <c r="B257" s="737" t="s">
        <v>5638</v>
      </c>
      <c r="C257" s="737" t="s">
        <v>5247</v>
      </c>
      <c r="D257" s="737" t="s">
        <v>5290</v>
      </c>
      <c r="E257" s="737" t="s">
        <v>5516</v>
      </c>
      <c r="F257" s="740">
        <v>0</v>
      </c>
      <c r="G257" s="740">
        <v>-2.9103830456733704E-11</v>
      </c>
      <c r="H257" s="740"/>
      <c r="I257" s="740"/>
      <c r="J257" s="740"/>
      <c r="K257" s="740"/>
      <c r="L257" s="740"/>
      <c r="M257" s="740"/>
      <c r="N257" s="740">
        <v>-8.8817841970012523E-16</v>
      </c>
      <c r="O257" s="740">
        <v>1.4551915228366852E-11</v>
      </c>
      <c r="P257" s="753"/>
      <c r="Q257" s="741">
        <v>-16384</v>
      </c>
    </row>
    <row r="258" spans="1:17" ht="14.4" customHeight="1" x14ac:dyDescent="0.3">
      <c r="A258" s="736" t="s">
        <v>553</v>
      </c>
      <c r="B258" s="737" t="s">
        <v>5638</v>
      </c>
      <c r="C258" s="737" t="s">
        <v>5247</v>
      </c>
      <c r="D258" s="737" t="s">
        <v>5290</v>
      </c>
      <c r="E258" s="737" t="s">
        <v>3100</v>
      </c>
      <c r="F258" s="740">
        <v>31.11</v>
      </c>
      <c r="G258" s="740">
        <v>363143.58999999997</v>
      </c>
      <c r="H258" s="740"/>
      <c r="I258" s="740">
        <v>11672.889424622306</v>
      </c>
      <c r="J258" s="740"/>
      <c r="K258" s="740"/>
      <c r="L258" s="740"/>
      <c r="M258" s="740"/>
      <c r="N258" s="740">
        <v>18.68</v>
      </c>
      <c r="O258" s="740">
        <v>196840.31</v>
      </c>
      <c r="P258" s="753"/>
      <c r="Q258" s="741">
        <v>10537.48982869379</v>
      </c>
    </row>
    <row r="259" spans="1:17" ht="14.4" customHeight="1" x14ac:dyDescent="0.3">
      <c r="A259" s="736" t="s">
        <v>553</v>
      </c>
      <c r="B259" s="737" t="s">
        <v>5638</v>
      </c>
      <c r="C259" s="737" t="s">
        <v>5247</v>
      </c>
      <c r="D259" s="737" t="s">
        <v>5293</v>
      </c>
      <c r="E259" s="737" t="s">
        <v>1238</v>
      </c>
      <c r="F259" s="740">
        <v>27.94</v>
      </c>
      <c r="G259" s="740">
        <v>2955.6899999999996</v>
      </c>
      <c r="H259" s="740">
        <v>1.9097675861133183</v>
      </c>
      <c r="I259" s="740">
        <v>105.7870436649964</v>
      </c>
      <c r="J259" s="740">
        <v>14.629999999999999</v>
      </c>
      <c r="K259" s="740">
        <v>1547.67</v>
      </c>
      <c r="L259" s="740">
        <v>1</v>
      </c>
      <c r="M259" s="740">
        <v>105.78742310321259</v>
      </c>
      <c r="N259" s="740">
        <v>8.14</v>
      </c>
      <c r="O259" s="740">
        <v>1119.54</v>
      </c>
      <c r="P259" s="753">
        <v>0.72337126131539664</v>
      </c>
      <c r="Q259" s="741">
        <v>137.53562653562653</v>
      </c>
    </row>
    <row r="260" spans="1:17" ht="14.4" customHeight="1" x14ac:dyDescent="0.3">
      <c r="A260" s="736" t="s">
        <v>553</v>
      </c>
      <c r="B260" s="737" t="s">
        <v>5638</v>
      </c>
      <c r="C260" s="737" t="s">
        <v>5247</v>
      </c>
      <c r="D260" s="737" t="s">
        <v>5294</v>
      </c>
      <c r="E260" s="737" t="s">
        <v>1238</v>
      </c>
      <c r="F260" s="740">
        <v>23.2</v>
      </c>
      <c r="G260" s="740">
        <v>12272.29</v>
      </c>
      <c r="H260" s="740">
        <v>1.1042378806187978</v>
      </c>
      <c r="I260" s="740">
        <v>528.97801724137935</v>
      </c>
      <c r="J260" s="740">
        <v>21.01</v>
      </c>
      <c r="K260" s="740">
        <v>11113.81</v>
      </c>
      <c r="L260" s="740">
        <v>1</v>
      </c>
      <c r="M260" s="740">
        <v>528.97715373631593</v>
      </c>
      <c r="N260" s="740">
        <v>10.59</v>
      </c>
      <c r="O260" s="740">
        <v>7282.3000000000011</v>
      </c>
      <c r="P260" s="753">
        <v>0.65524784029959138</v>
      </c>
      <c r="Q260" s="741">
        <v>687.65816808309739</v>
      </c>
    </row>
    <row r="261" spans="1:17" ht="14.4" customHeight="1" x14ac:dyDescent="0.3">
      <c r="A261" s="736" t="s">
        <v>553</v>
      </c>
      <c r="B261" s="737" t="s">
        <v>5638</v>
      </c>
      <c r="C261" s="737" t="s">
        <v>5247</v>
      </c>
      <c r="D261" s="737" t="s">
        <v>5651</v>
      </c>
      <c r="E261" s="737" t="s">
        <v>5652</v>
      </c>
      <c r="F261" s="740">
        <v>28.619999999999997</v>
      </c>
      <c r="G261" s="740">
        <v>10424.719999999999</v>
      </c>
      <c r="H261" s="740">
        <v>6.7340542356239421</v>
      </c>
      <c r="I261" s="740">
        <v>364.2459818308875</v>
      </c>
      <c r="J261" s="740">
        <v>4.25</v>
      </c>
      <c r="K261" s="740">
        <v>1548.06</v>
      </c>
      <c r="L261" s="740">
        <v>1</v>
      </c>
      <c r="M261" s="740">
        <v>364.24941176470588</v>
      </c>
      <c r="N261" s="740">
        <v>3</v>
      </c>
      <c r="O261" s="740">
        <v>1403.75</v>
      </c>
      <c r="P261" s="753">
        <v>0.9067800989625725</v>
      </c>
      <c r="Q261" s="741">
        <v>467.91666666666669</v>
      </c>
    </row>
    <row r="262" spans="1:17" ht="14.4" customHeight="1" x14ac:dyDescent="0.3">
      <c r="A262" s="736" t="s">
        <v>553</v>
      </c>
      <c r="B262" s="737" t="s">
        <v>5638</v>
      </c>
      <c r="C262" s="737" t="s">
        <v>5247</v>
      </c>
      <c r="D262" s="737" t="s">
        <v>5653</v>
      </c>
      <c r="E262" s="737" t="s">
        <v>5652</v>
      </c>
      <c r="F262" s="740">
        <v>13.49</v>
      </c>
      <c r="G262" s="740">
        <v>9827.56</v>
      </c>
      <c r="H262" s="740">
        <v>0.96356846123149709</v>
      </c>
      <c r="I262" s="740">
        <v>728.50704225352104</v>
      </c>
      <c r="J262" s="740">
        <v>14</v>
      </c>
      <c r="K262" s="740">
        <v>10199.130000000001</v>
      </c>
      <c r="L262" s="740">
        <v>1</v>
      </c>
      <c r="M262" s="740">
        <v>728.50928571428574</v>
      </c>
      <c r="N262" s="740">
        <v>10.66</v>
      </c>
      <c r="O262" s="740">
        <v>9976.15</v>
      </c>
      <c r="P262" s="753">
        <v>0.97813735093091259</v>
      </c>
      <c r="Q262" s="741">
        <v>935.84896810506564</v>
      </c>
    </row>
    <row r="263" spans="1:17" ht="14.4" customHeight="1" x14ac:dyDescent="0.3">
      <c r="A263" s="736" t="s">
        <v>553</v>
      </c>
      <c r="B263" s="737" t="s">
        <v>5638</v>
      </c>
      <c r="C263" s="737" t="s">
        <v>5247</v>
      </c>
      <c r="D263" s="737" t="s">
        <v>5654</v>
      </c>
      <c r="E263" s="737" t="s">
        <v>5652</v>
      </c>
      <c r="F263" s="740">
        <v>72.73</v>
      </c>
      <c r="G263" s="740">
        <v>105968.13</v>
      </c>
      <c r="H263" s="740">
        <v>3.9634805037228653</v>
      </c>
      <c r="I263" s="740">
        <v>1457.007149731885</v>
      </c>
      <c r="J263" s="740">
        <v>18.350000000000001</v>
      </c>
      <c r="K263" s="740">
        <v>26736.129999999997</v>
      </c>
      <c r="L263" s="740">
        <v>1</v>
      </c>
      <c r="M263" s="740">
        <v>1457.009809264305</v>
      </c>
      <c r="N263" s="740">
        <v>31</v>
      </c>
      <c r="O263" s="740">
        <v>58022.67</v>
      </c>
      <c r="P263" s="753">
        <v>2.1701970330036549</v>
      </c>
      <c r="Q263" s="741">
        <v>1871.6990322580646</v>
      </c>
    </row>
    <row r="264" spans="1:17" ht="14.4" customHeight="1" x14ac:dyDescent="0.3">
      <c r="A264" s="736" t="s">
        <v>553</v>
      </c>
      <c r="B264" s="737" t="s">
        <v>5638</v>
      </c>
      <c r="C264" s="737" t="s">
        <v>5247</v>
      </c>
      <c r="D264" s="737" t="s">
        <v>5655</v>
      </c>
      <c r="E264" s="737" t="s">
        <v>1269</v>
      </c>
      <c r="F264" s="740">
        <v>3</v>
      </c>
      <c r="G264" s="740">
        <v>13645.95</v>
      </c>
      <c r="H264" s="740"/>
      <c r="I264" s="740">
        <v>4548.6500000000005</v>
      </c>
      <c r="J264" s="740"/>
      <c r="K264" s="740"/>
      <c r="L264" s="740"/>
      <c r="M264" s="740"/>
      <c r="N264" s="740"/>
      <c r="O264" s="740"/>
      <c r="P264" s="753"/>
      <c r="Q264" s="741"/>
    </row>
    <row r="265" spans="1:17" ht="14.4" customHeight="1" x14ac:dyDescent="0.3">
      <c r="A265" s="736" t="s">
        <v>553</v>
      </c>
      <c r="B265" s="737" t="s">
        <v>5638</v>
      </c>
      <c r="C265" s="737" t="s">
        <v>5247</v>
      </c>
      <c r="D265" s="737" t="s">
        <v>5656</v>
      </c>
      <c r="E265" s="737" t="s">
        <v>5657</v>
      </c>
      <c r="F265" s="740"/>
      <c r="G265" s="740"/>
      <c r="H265" s="740"/>
      <c r="I265" s="740"/>
      <c r="J265" s="740"/>
      <c r="K265" s="740"/>
      <c r="L265" s="740"/>
      <c r="M265" s="740"/>
      <c r="N265" s="740">
        <v>52</v>
      </c>
      <c r="O265" s="740">
        <v>2229.7600000000002</v>
      </c>
      <c r="P265" s="753"/>
      <c r="Q265" s="741">
        <v>42.88</v>
      </c>
    </row>
    <row r="266" spans="1:17" ht="14.4" customHeight="1" x14ac:dyDescent="0.3">
      <c r="A266" s="736" t="s">
        <v>553</v>
      </c>
      <c r="B266" s="737" t="s">
        <v>5638</v>
      </c>
      <c r="C266" s="737" t="s">
        <v>5247</v>
      </c>
      <c r="D266" s="737" t="s">
        <v>5658</v>
      </c>
      <c r="E266" s="737" t="s">
        <v>2436</v>
      </c>
      <c r="F266" s="740"/>
      <c r="G266" s="740"/>
      <c r="H266" s="740"/>
      <c r="I266" s="740"/>
      <c r="J266" s="740"/>
      <c r="K266" s="740"/>
      <c r="L266" s="740"/>
      <c r="M266" s="740"/>
      <c r="N266" s="740">
        <v>38</v>
      </c>
      <c r="O266" s="740">
        <v>2934.3599999999997</v>
      </c>
      <c r="P266" s="753"/>
      <c r="Q266" s="741">
        <v>77.219999999999985</v>
      </c>
    </row>
    <row r="267" spans="1:17" ht="14.4" customHeight="1" x14ac:dyDescent="0.3">
      <c r="A267" s="736" t="s">
        <v>553</v>
      </c>
      <c r="B267" s="737" t="s">
        <v>5638</v>
      </c>
      <c r="C267" s="737" t="s">
        <v>5247</v>
      </c>
      <c r="D267" s="737" t="s">
        <v>5659</v>
      </c>
      <c r="E267" s="737" t="s">
        <v>5660</v>
      </c>
      <c r="F267" s="740"/>
      <c r="G267" s="740"/>
      <c r="H267" s="740"/>
      <c r="I267" s="740"/>
      <c r="J267" s="740"/>
      <c r="K267" s="740"/>
      <c r="L267" s="740"/>
      <c r="M267" s="740"/>
      <c r="N267" s="740">
        <v>90.5</v>
      </c>
      <c r="O267" s="740">
        <v>24590.41</v>
      </c>
      <c r="P267" s="753"/>
      <c r="Q267" s="741">
        <v>271.71723756906079</v>
      </c>
    </row>
    <row r="268" spans="1:17" ht="14.4" customHeight="1" x14ac:dyDescent="0.3">
      <c r="A268" s="736" t="s">
        <v>553</v>
      </c>
      <c r="B268" s="737" t="s">
        <v>5638</v>
      </c>
      <c r="C268" s="737" t="s">
        <v>5247</v>
      </c>
      <c r="D268" s="737" t="s">
        <v>5661</v>
      </c>
      <c r="E268" s="737" t="s">
        <v>5662</v>
      </c>
      <c r="F268" s="740"/>
      <c r="G268" s="740"/>
      <c r="H268" s="740"/>
      <c r="I268" s="740"/>
      <c r="J268" s="740"/>
      <c r="K268" s="740"/>
      <c r="L268" s="740"/>
      <c r="M268" s="740"/>
      <c r="N268" s="740">
        <v>4.9000000000000004</v>
      </c>
      <c r="O268" s="740">
        <v>15992.3</v>
      </c>
      <c r="P268" s="753"/>
      <c r="Q268" s="741">
        <v>3263.7346938775509</v>
      </c>
    </row>
    <row r="269" spans="1:17" ht="14.4" customHeight="1" x14ac:dyDescent="0.3">
      <c r="A269" s="736" t="s">
        <v>553</v>
      </c>
      <c r="B269" s="737" t="s">
        <v>5638</v>
      </c>
      <c r="C269" s="737" t="s">
        <v>5247</v>
      </c>
      <c r="D269" s="737" t="s">
        <v>5302</v>
      </c>
      <c r="E269" s="737" t="s">
        <v>3745</v>
      </c>
      <c r="F269" s="740">
        <v>1.47</v>
      </c>
      <c r="G269" s="740">
        <v>715.08999999999992</v>
      </c>
      <c r="H269" s="740">
        <v>0.90738249923865577</v>
      </c>
      <c r="I269" s="740">
        <v>486.45578231292512</v>
      </c>
      <c r="J269" s="740">
        <v>1.62</v>
      </c>
      <c r="K269" s="740">
        <v>788.08</v>
      </c>
      <c r="L269" s="740">
        <v>1</v>
      </c>
      <c r="M269" s="740">
        <v>486.46913580246911</v>
      </c>
      <c r="N269" s="740">
        <v>0.02</v>
      </c>
      <c r="O269" s="740">
        <v>9.7200000000000006</v>
      </c>
      <c r="P269" s="753">
        <v>1.2333773220992793E-2</v>
      </c>
      <c r="Q269" s="741">
        <v>486</v>
      </c>
    </row>
    <row r="270" spans="1:17" ht="14.4" customHeight="1" x14ac:dyDescent="0.3">
      <c r="A270" s="736" t="s">
        <v>553</v>
      </c>
      <c r="B270" s="737" t="s">
        <v>5638</v>
      </c>
      <c r="C270" s="737" t="s">
        <v>5247</v>
      </c>
      <c r="D270" s="737" t="s">
        <v>5303</v>
      </c>
      <c r="E270" s="737" t="s">
        <v>3745</v>
      </c>
      <c r="F270" s="740">
        <v>5</v>
      </c>
      <c r="G270" s="740">
        <v>608.04999999999995</v>
      </c>
      <c r="H270" s="740"/>
      <c r="I270" s="740">
        <v>121.60999999999999</v>
      </c>
      <c r="J270" s="740"/>
      <c r="K270" s="740"/>
      <c r="L270" s="740"/>
      <c r="M270" s="740"/>
      <c r="N270" s="740"/>
      <c r="O270" s="740"/>
      <c r="P270" s="753"/>
      <c r="Q270" s="741"/>
    </row>
    <row r="271" spans="1:17" ht="14.4" customHeight="1" x14ac:dyDescent="0.3">
      <c r="A271" s="736" t="s">
        <v>553</v>
      </c>
      <c r="B271" s="737" t="s">
        <v>5638</v>
      </c>
      <c r="C271" s="737" t="s">
        <v>5247</v>
      </c>
      <c r="D271" s="737" t="s">
        <v>5304</v>
      </c>
      <c r="E271" s="737" t="s">
        <v>3745</v>
      </c>
      <c r="F271" s="740">
        <v>2.95</v>
      </c>
      <c r="G271" s="740">
        <v>717.54</v>
      </c>
      <c r="H271" s="740">
        <v>0.58998519980266395</v>
      </c>
      <c r="I271" s="740">
        <v>243.23389830508472</v>
      </c>
      <c r="J271" s="740">
        <v>5</v>
      </c>
      <c r="K271" s="740">
        <v>1216.2</v>
      </c>
      <c r="L271" s="740">
        <v>1</v>
      </c>
      <c r="M271" s="740">
        <v>243.24</v>
      </c>
      <c r="N271" s="740">
        <v>2.93</v>
      </c>
      <c r="O271" s="740">
        <v>712.69</v>
      </c>
      <c r="P271" s="753">
        <v>0.58599736885380693</v>
      </c>
      <c r="Q271" s="741">
        <v>243.23890784982936</v>
      </c>
    </row>
    <row r="272" spans="1:17" ht="14.4" customHeight="1" x14ac:dyDescent="0.3">
      <c r="A272" s="736" t="s">
        <v>553</v>
      </c>
      <c r="B272" s="737" t="s">
        <v>5638</v>
      </c>
      <c r="C272" s="737" t="s">
        <v>5247</v>
      </c>
      <c r="D272" s="737" t="s">
        <v>5663</v>
      </c>
      <c r="E272" s="737" t="s">
        <v>5418</v>
      </c>
      <c r="F272" s="740">
        <v>17.509999999999998</v>
      </c>
      <c r="G272" s="740">
        <v>5247.73</v>
      </c>
      <c r="H272" s="740"/>
      <c r="I272" s="740">
        <v>299.69902912621359</v>
      </c>
      <c r="J272" s="740"/>
      <c r="K272" s="740"/>
      <c r="L272" s="740"/>
      <c r="M272" s="740"/>
      <c r="N272" s="740"/>
      <c r="O272" s="740"/>
      <c r="P272" s="753"/>
      <c r="Q272" s="741"/>
    </row>
    <row r="273" spans="1:17" ht="14.4" customHeight="1" x14ac:dyDescent="0.3">
      <c r="A273" s="736" t="s">
        <v>553</v>
      </c>
      <c r="B273" s="737" t="s">
        <v>5638</v>
      </c>
      <c r="C273" s="737" t="s">
        <v>5247</v>
      </c>
      <c r="D273" s="737" t="s">
        <v>5664</v>
      </c>
      <c r="E273" s="737" t="s">
        <v>5665</v>
      </c>
      <c r="F273" s="740"/>
      <c r="G273" s="740"/>
      <c r="H273" s="740"/>
      <c r="I273" s="740"/>
      <c r="J273" s="740"/>
      <c r="K273" s="740"/>
      <c r="L273" s="740"/>
      <c r="M273" s="740"/>
      <c r="N273" s="740">
        <v>1.2</v>
      </c>
      <c r="O273" s="740">
        <v>515.04</v>
      </c>
      <c r="P273" s="753"/>
      <c r="Q273" s="741">
        <v>429.2</v>
      </c>
    </row>
    <row r="274" spans="1:17" ht="14.4" customHeight="1" x14ac:dyDescent="0.3">
      <c r="A274" s="736" t="s">
        <v>553</v>
      </c>
      <c r="B274" s="737" t="s">
        <v>5638</v>
      </c>
      <c r="C274" s="737" t="s">
        <v>5247</v>
      </c>
      <c r="D274" s="737" t="s">
        <v>5666</v>
      </c>
      <c r="E274" s="737" t="s">
        <v>2896</v>
      </c>
      <c r="F274" s="740"/>
      <c r="G274" s="740"/>
      <c r="H274" s="740"/>
      <c r="I274" s="740"/>
      <c r="J274" s="740"/>
      <c r="K274" s="740"/>
      <c r="L274" s="740"/>
      <c r="M274" s="740"/>
      <c r="N274" s="740">
        <v>20.2</v>
      </c>
      <c r="O274" s="740">
        <v>1241.29</v>
      </c>
      <c r="P274" s="753"/>
      <c r="Q274" s="741">
        <v>61.45</v>
      </c>
    </row>
    <row r="275" spans="1:17" ht="14.4" customHeight="1" x14ac:dyDescent="0.3">
      <c r="A275" s="736" t="s">
        <v>553</v>
      </c>
      <c r="B275" s="737" t="s">
        <v>5638</v>
      </c>
      <c r="C275" s="737" t="s">
        <v>5247</v>
      </c>
      <c r="D275" s="737" t="s">
        <v>5667</v>
      </c>
      <c r="E275" s="737" t="s">
        <v>2389</v>
      </c>
      <c r="F275" s="740"/>
      <c r="G275" s="740"/>
      <c r="H275" s="740"/>
      <c r="I275" s="740"/>
      <c r="J275" s="740"/>
      <c r="K275" s="740"/>
      <c r="L275" s="740"/>
      <c r="M275" s="740"/>
      <c r="N275" s="740">
        <v>2.1</v>
      </c>
      <c r="O275" s="740">
        <v>165.48000000000002</v>
      </c>
      <c r="P275" s="753"/>
      <c r="Q275" s="741">
        <v>78.800000000000011</v>
      </c>
    </row>
    <row r="276" spans="1:17" ht="14.4" customHeight="1" x14ac:dyDescent="0.3">
      <c r="A276" s="736" t="s">
        <v>553</v>
      </c>
      <c r="B276" s="737" t="s">
        <v>5638</v>
      </c>
      <c r="C276" s="737" t="s">
        <v>5247</v>
      </c>
      <c r="D276" s="737" t="s">
        <v>5313</v>
      </c>
      <c r="E276" s="737" t="s">
        <v>2519</v>
      </c>
      <c r="F276" s="740">
        <v>0.1</v>
      </c>
      <c r="G276" s="740">
        <v>2966.74</v>
      </c>
      <c r="H276" s="740"/>
      <c r="I276" s="740">
        <v>29667.399999999998</v>
      </c>
      <c r="J276" s="740"/>
      <c r="K276" s="740"/>
      <c r="L276" s="740"/>
      <c r="M276" s="740"/>
      <c r="N276" s="740"/>
      <c r="O276" s="740"/>
      <c r="P276" s="753"/>
      <c r="Q276" s="741"/>
    </row>
    <row r="277" spans="1:17" ht="14.4" customHeight="1" x14ac:dyDescent="0.3">
      <c r="A277" s="736" t="s">
        <v>553</v>
      </c>
      <c r="B277" s="737" t="s">
        <v>5638</v>
      </c>
      <c r="C277" s="737" t="s">
        <v>5247</v>
      </c>
      <c r="D277" s="737" t="s">
        <v>5316</v>
      </c>
      <c r="E277" s="737" t="s">
        <v>5317</v>
      </c>
      <c r="F277" s="740">
        <v>16.13</v>
      </c>
      <c r="G277" s="740">
        <v>113666.55</v>
      </c>
      <c r="H277" s="740">
        <v>0.52729692166524567</v>
      </c>
      <c r="I277" s="740">
        <v>7046.9032858028522</v>
      </c>
      <c r="J277" s="740">
        <v>30.589999999999996</v>
      </c>
      <c r="K277" s="740">
        <v>215564.59999999998</v>
      </c>
      <c r="L277" s="740">
        <v>1</v>
      </c>
      <c r="M277" s="740">
        <v>7046.897678980059</v>
      </c>
      <c r="N277" s="740">
        <v>17.260000000000002</v>
      </c>
      <c r="O277" s="740">
        <v>40610.839999999997</v>
      </c>
      <c r="P277" s="753">
        <v>0.1883928993907163</v>
      </c>
      <c r="Q277" s="741">
        <v>2352.8876013904978</v>
      </c>
    </row>
    <row r="278" spans="1:17" ht="14.4" customHeight="1" x14ac:dyDescent="0.3">
      <c r="A278" s="736" t="s">
        <v>553</v>
      </c>
      <c r="B278" s="737" t="s">
        <v>5638</v>
      </c>
      <c r="C278" s="737" t="s">
        <v>5247</v>
      </c>
      <c r="D278" s="737" t="s">
        <v>5318</v>
      </c>
      <c r="E278" s="737" t="s">
        <v>2912</v>
      </c>
      <c r="F278" s="740">
        <v>47.93</v>
      </c>
      <c r="G278" s="740">
        <v>110458.93000000001</v>
      </c>
      <c r="H278" s="740">
        <v>1.7334542651454306</v>
      </c>
      <c r="I278" s="740">
        <v>2304.5885666597123</v>
      </c>
      <c r="J278" s="740">
        <v>27.65</v>
      </c>
      <c r="K278" s="740">
        <v>63721.86</v>
      </c>
      <c r="L278" s="740">
        <v>1</v>
      </c>
      <c r="M278" s="740">
        <v>2304.5880650994577</v>
      </c>
      <c r="N278" s="740"/>
      <c r="O278" s="740"/>
      <c r="P278" s="753"/>
      <c r="Q278" s="741"/>
    </row>
    <row r="279" spans="1:17" ht="14.4" customHeight="1" x14ac:dyDescent="0.3">
      <c r="A279" s="736" t="s">
        <v>553</v>
      </c>
      <c r="B279" s="737" t="s">
        <v>5638</v>
      </c>
      <c r="C279" s="737" t="s">
        <v>5247</v>
      </c>
      <c r="D279" s="737" t="s">
        <v>5319</v>
      </c>
      <c r="E279" s="737" t="s">
        <v>5320</v>
      </c>
      <c r="F279" s="740">
        <v>3.49</v>
      </c>
      <c r="G279" s="740">
        <v>2312.61</v>
      </c>
      <c r="H279" s="740">
        <v>0.23891413653564636</v>
      </c>
      <c r="I279" s="740">
        <v>662.6389684813754</v>
      </c>
      <c r="J279" s="740">
        <v>14.64</v>
      </c>
      <c r="K279" s="740">
        <v>9679.67</v>
      </c>
      <c r="L279" s="740">
        <v>1</v>
      </c>
      <c r="M279" s="740">
        <v>661.17964480874321</v>
      </c>
      <c r="N279" s="740">
        <v>26.909999999999997</v>
      </c>
      <c r="O279" s="740">
        <v>13394.330000000002</v>
      </c>
      <c r="P279" s="753">
        <v>1.3837589504600882</v>
      </c>
      <c r="Q279" s="741">
        <v>497.74544778892619</v>
      </c>
    </row>
    <row r="280" spans="1:17" ht="14.4" customHeight="1" x14ac:dyDescent="0.3">
      <c r="A280" s="736" t="s">
        <v>553</v>
      </c>
      <c r="B280" s="737" t="s">
        <v>5638</v>
      </c>
      <c r="C280" s="737" t="s">
        <v>5247</v>
      </c>
      <c r="D280" s="737" t="s">
        <v>5321</v>
      </c>
      <c r="E280" s="737" t="s">
        <v>5320</v>
      </c>
      <c r="F280" s="740">
        <v>189.51999999999998</v>
      </c>
      <c r="G280" s="740">
        <v>41792.899999999994</v>
      </c>
      <c r="H280" s="740">
        <v>7.7118346951278003</v>
      </c>
      <c r="I280" s="740">
        <v>220.51973406500633</v>
      </c>
      <c r="J280" s="740">
        <v>24.589999999999996</v>
      </c>
      <c r="K280" s="740">
        <v>5419.3200000000006</v>
      </c>
      <c r="L280" s="740">
        <v>1</v>
      </c>
      <c r="M280" s="740">
        <v>220.38714924766171</v>
      </c>
      <c r="N280" s="740">
        <v>87.61999999999999</v>
      </c>
      <c r="O280" s="740">
        <v>14537.19</v>
      </c>
      <c r="P280" s="753">
        <v>2.6824749230530767</v>
      </c>
      <c r="Q280" s="741">
        <v>165.91177813284639</v>
      </c>
    </row>
    <row r="281" spans="1:17" ht="14.4" customHeight="1" x14ac:dyDescent="0.3">
      <c r="A281" s="736" t="s">
        <v>553</v>
      </c>
      <c r="B281" s="737" t="s">
        <v>5638</v>
      </c>
      <c r="C281" s="737" t="s">
        <v>5247</v>
      </c>
      <c r="D281" s="737" t="s">
        <v>5324</v>
      </c>
      <c r="E281" s="737" t="s">
        <v>5325</v>
      </c>
      <c r="F281" s="740">
        <v>0.2</v>
      </c>
      <c r="G281" s="740">
        <v>195.77</v>
      </c>
      <c r="H281" s="740"/>
      <c r="I281" s="740">
        <v>978.85</v>
      </c>
      <c r="J281" s="740"/>
      <c r="K281" s="740"/>
      <c r="L281" s="740"/>
      <c r="M281" s="740"/>
      <c r="N281" s="740"/>
      <c r="O281" s="740"/>
      <c r="P281" s="753"/>
      <c r="Q281" s="741"/>
    </row>
    <row r="282" spans="1:17" ht="14.4" customHeight="1" x14ac:dyDescent="0.3">
      <c r="A282" s="736" t="s">
        <v>553</v>
      </c>
      <c r="B282" s="737" t="s">
        <v>5638</v>
      </c>
      <c r="C282" s="737" t="s">
        <v>5247</v>
      </c>
      <c r="D282" s="737" t="s">
        <v>5326</v>
      </c>
      <c r="E282" s="737" t="s">
        <v>5325</v>
      </c>
      <c r="F282" s="740">
        <v>5.0500000000000007</v>
      </c>
      <c r="G282" s="740">
        <v>19772.900000000001</v>
      </c>
      <c r="H282" s="740"/>
      <c r="I282" s="740">
        <v>3915.4257425742571</v>
      </c>
      <c r="J282" s="740"/>
      <c r="K282" s="740"/>
      <c r="L282" s="740"/>
      <c r="M282" s="740"/>
      <c r="N282" s="740"/>
      <c r="O282" s="740"/>
      <c r="P282" s="753"/>
      <c r="Q282" s="741"/>
    </row>
    <row r="283" spans="1:17" ht="14.4" customHeight="1" x14ac:dyDescent="0.3">
      <c r="A283" s="736" t="s">
        <v>553</v>
      </c>
      <c r="B283" s="737" t="s">
        <v>5638</v>
      </c>
      <c r="C283" s="737" t="s">
        <v>5247</v>
      </c>
      <c r="D283" s="737" t="s">
        <v>5327</v>
      </c>
      <c r="E283" s="737" t="s">
        <v>5328</v>
      </c>
      <c r="F283" s="740">
        <v>78.239999999999995</v>
      </c>
      <c r="G283" s="740">
        <v>55994.429999999993</v>
      </c>
      <c r="H283" s="740">
        <v>1.7191841659668987</v>
      </c>
      <c r="I283" s="740">
        <v>715.67523006134968</v>
      </c>
      <c r="J283" s="740">
        <v>45.510000000000005</v>
      </c>
      <c r="K283" s="740">
        <v>32570.350000000006</v>
      </c>
      <c r="L283" s="740">
        <v>1</v>
      </c>
      <c r="M283" s="740">
        <v>715.67457701604053</v>
      </c>
      <c r="N283" s="740">
        <v>41.489999999999995</v>
      </c>
      <c r="O283" s="740">
        <v>29693.279999999999</v>
      </c>
      <c r="P283" s="753">
        <v>0.91166597841288144</v>
      </c>
      <c r="Q283" s="741">
        <v>715.67317425885767</v>
      </c>
    </row>
    <row r="284" spans="1:17" ht="14.4" customHeight="1" x14ac:dyDescent="0.3">
      <c r="A284" s="736" t="s">
        <v>553</v>
      </c>
      <c r="B284" s="737" t="s">
        <v>5638</v>
      </c>
      <c r="C284" s="737" t="s">
        <v>5247</v>
      </c>
      <c r="D284" s="737" t="s">
        <v>5329</v>
      </c>
      <c r="E284" s="737" t="s">
        <v>5328</v>
      </c>
      <c r="F284" s="740">
        <v>189.55</v>
      </c>
      <c r="G284" s="740">
        <v>271580.11</v>
      </c>
      <c r="H284" s="740">
        <v>2.0831940280670351</v>
      </c>
      <c r="I284" s="740">
        <v>1432.7623845950934</v>
      </c>
      <c r="J284" s="740">
        <v>91.08</v>
      </c>
      <c r="K284" s="740">
        <v>130367.17000000001</v>
      </c>
      <c r="L284" s="740">
        <v>1</v>
      </c>
      <c r="M284" s="740">
        <v>1431.3479358805448</v>
      </c>
      <c r="N284" s="740">
        <v>107.06</v>
      </c>
      <c r="O284" s="740">
        <v>153240.11000000002</v>
      </c>
      <c r="P284" s="753">
        <v>1.175450153593117</v>
      </c>
      <c r="Q284" s="741">
        <v>1431.3479357369699</v>
      </c>
    </row>
    <row r="285" spans="1:17" ht="14.4" customHeight="1" x14ac:dyDescent="0.3">
      <c r="A285" s="736" t="s">
        <v>553</v>
      </c>
      <c r="B285" s="737" t="s">
        <v>5638</v>
      </c>
      <c r="C285" s="737" t="s">
        <v>5247</v>
      </c>
      <c r="D285" s="737" t="s">
        <v>5330</v>
      </c>
      <c r="E285" s="737" t="s">
        <v>5331</v>
      </c>
      <c r="F285" s="740">
        <v>16.260000000000002</v>
      </c>
      <c r="G285" s="740">
        <v>5407.9800000000005</v>
      </c>
      <c r="H285" s="740">
        <v>14.648626686169349</v>
      </c>
      <c r="I285" s="740">
        <v>332.59409594095939</v>
      </c>
      <c r="J285" s="740">
        <v>1.1099999999999999</v>
      </c>
      <c r="K285" s="740">
        <v>369.18</v>
      </c>
      <c r="L285" s="740">
        <v>1</v>
      </c>
      <c r="M285" s="740">
        <v>332.59459459459464</v>
      </c>
      <c r="N285" s="740">
        <v>1</v>
      </c>
      <c r="O285" s="740">
        <v>332.6</v>
      </c>
      <c r="P285" s="753">
        <v>0.90091554255376782</v>
      </c>
      <c r="Q285" s="741">
        <v>332.6</v>
      </c>
    </row>
    <row r="286" spans="1:17" ht="14.4" customHeight="1" x14ac:dyDescent="0.3">
      <c r="A286" s="736" t="s">
        <v>553</v>
      </c>
      <c r="B286" s="737" t="s">
        <v>5638</v>
      </c>
      <c r="C286" s="737" t="s">
        <v>5247</v>
      </c>
      <c r="D286" s="737" t="s">
        <v>5668</v>
      </c>
      <c r="E286" s="737" t="s">
        <v>5669</v>
      </c>
      <c r="F286" s="740"/>
      <c r="G286" s="740"/>
      <c r="H286" s="740"/>
      <c r="I286" s="740"/>
      <c r="J286" s="740"/>
      <c r="K286" s="740"/>
      <c r="L286" s="740"/>
      <c r="M286" s="740"/>
      <c r="N286" s="740">
        <v>4.3</v>
      </c>
      <c r="O286" s="740">
        <v>2579.14</v>
      </c>
      <c r="P286" s="753"/>
      <c r="Q286" s="741">
        <v>599.79999999999995</v>
      </c>
    </row>
    <row r="287" spans="1:17" ht="14.4" customHeight="1" x14ac:dyDescent="0.3">
      <c r="A287" s="736" t="s">
        <v>553</v>
      </c>
      <c r="B287" s="737" t="s">
        <v>5638</v>
      </c>
      <c r="C287" s="737" t="s">
        <v>5247</v>
      </c>
      <c r="D287" s="737" t="s">
        <v>5670</v>
      </c>
      <c r="E287" s="737" t="s">
        <v>5671</v>
      </c>
      <c r="F287" s="740">
        <v>24.919999999999998</v>
      </c>
      <c r="G287" s="740">
        <v>10359.73</v>
      </c>
      <c r="H287" s="740"/>
      <c r="I287" s="740">
        <v>415.71950240770468</v>
      </c>
      <c r="J287" s="740"/>
      <c r="K287" s="740"/>
      <c r="L287" s="740"/>
      <c r="M287" s="740"/>
      <c r="N287" s="740"/>
      <c r="O287" s="740"/>
      <c r="P287" s="753"/>
      <c r="Q287" s="741"/>
    </row>
    <row r="288" spans="1:17" ht="14.4" customHeight="1" x14ac:dyDescent="0.3">
      <c r="A288" s="736" t="s">
        <v>553</v>
      </c>
      <c r="B288" s="737" t="s">
        <v>5638</v>
      </c>
      <c r="C288" s="737" t="s">
        <v>5247</v>
      </c>
      <c r="D288" s="737" t="s">
        <v>5672</v>
      </c>
      <c r="E288" s="737" t="s">
        <v>5671</v>
      </c>
      <c r="F288" s="740">
        <v>7</v>
      </c>
      <c r="G288" s="740">
        <v>14549.990000000002</v>
      </c>
      <c r="H288" s="740"/>
      <c r="I288" s="740">
        <v>2078.5700000000002</v>
      </c>
      <c r="J288" s="740"/>
      <c r="K288" s="740"/>
      <c r="L288" s="740"/>
      <c r="M288" s="740"/>
      <c r="N288" s="740"/>
      <c r="O288" s="740"/>
      <c r="P288" s="753"/>
      <c r="Q288" s="741"/>
    </row>
    <row r="289" spans="1:17" ht="14.4" customHeight="1" x14ac:dyDescent="0.3">
      <c r="A289" s="736" t="s">
        <v>553</v>
      </c>
      <c r="B289" s="737" t="s">
        <v>5638</v>
      </c>
      <c r="C289" s="737" t="s">
        <v>5247</v>
      </c>
      <c r="D289" s="737" t="s">
        <v>5337</v>
      </c>
      <c r="E289" s="737" t="s">
        <v>5338</v>
      </c>
      <c r="F289" s="740">
        <v>1</v>
      </c>
      <c r="G289" s="740">
        <v>10757.4</v>
      </c>
      <c r="H289" s="740"/>
      <c r="I289" s="740">
        <v>10757.4</v>
      </c>
      <c r="J289" s="740"/>
      <c r="K289" s="740"/>
      <c r="L289" s="740"/>
      <c r="M289" s="740"/>
      <c r="N289" s="740"/>
      <c r="O289" s="740"/>
      <c r="P289" s="753"/>
      <c r="Q289" s="741"/>
    </row>
    <row r="290" spans="1:17" ht="14.4" customHeight="1" x14ac:dyDescent="0.3">
      <c r="A290" s="736" t="s">
        <v>553</v>
      </c>
      <c r="B290" s="737" t="s">
        <v>5638</v>
      </c>
      <c r="C290" s="737" t="s">
        <v>5247</v>
      </c>
      <c r="D290" s="737" t="s">
        <v>5673</v>
      </c>
      <c r="E290" s="737" t="s">
        <v>5674</v>
      </c>
      <c r="F290" s="740"/>
      <c r="G290" s="740"/>
      <c r="H290" s="740"/>
      <c r="I290" s="740"/>
      <c r="J290" s="740"/>
      <c r="K290" s="740"/>
      <c r="L290" s="740"/>
      <c r="M290" s="740"/>
      <c r="N290" s="740">
        <v>2.6</v>
      </c>
      <c r="O290" s="740">
        <v>1018.68</v>
      </c>
      <c r="P290" s="753"/>
      <c r="Q290" s="741">
        <v>391.79999999999995</v>
      </c>
    </row>
    <row r="291" spans="1:17" ht="14.4" customHeight="1" x14ac:dyDescent="0.3">
      <c r="A291" s="736" t="s">
        <v>553</v>
      </c>
      <c r="B291" s="737" t="s">
        <v>5638</v>
      </c>
      <c r="C291" s="737" t="s">
        <v>5247</v>
      </c>
      <c r="D291" s="737" t="s">
        <v>5675</v>
      </c>
      <c r="E291" s="737" t="s">
        <v>1623</v>
      </c>
      <c r="F291" s="740"/>
      <c r="G291" s="740"/>
      <c r="H291" s="740"/>
      <c r="I291" s="740"/>
      <c r="J291" s="740"/>
      <c r="K291" s="740"/>
      <c r="L291" s="740"/>
      <c r="M291" s="740"/>
      <c r="N291" s="740">
        <v>6.9</v>
      </c>
      <c r="O291" s="740">
        <v>5282.64</v>
      </c>
      <c r="P291" s="753"/>
      <c r="Q291" s="741">
        <v>765.6</v>
      </c>
    </row>
    <row r="292" spans="1:17" ht="14.4" customHeight="1" x14ac:dyDescent="0.3">
      <c r="A292" s="736" t="s">
        <v>553</v>
      </c>
      <c r="B292" s="737" t="s">
        <v>5638</v>
      </c>
      <c r="C292" s="737" t="s">
        <v>5247</v>
      </c>
      <c r="D292" s="737" t="s">
        <v>5339</v>
      </c>
      <c r="E292" s="737" t="s">
        <v>5340</v>
      </c>
      <c r="F292" s="740">
        <v>4.7300000000000004</v>
      </c>
      <c r="G292" s="740">
        <v>2081.1999999999998</v>
      </c>
      <c r="H292" s="740">
        <v>1.6036492807002674</v>
      </c>
      <c r="I292" s="740">
        <v>439.99999999999994</v>
      </c>
      <c r="J292" s="740">
        <v>4.92</v>
      </c>
      <c r="K292" s="740">
        <v>1297.79</v>
      </c>
      <c r="L292" s="740">
        <v>1</v>
      </c>
      <c r="M292" s="740">
        <v>263.77845528455282</v>
      </c>
      <c r="N292" s="740">
        <v>7.75</v>
      </c>
      <c r="O292" s="740">
        <v>2044.28</v>
      </c>
      <c r="P292" s="753">
        <v>1.5752009184845006</v>
      </c>
      <c r="Q292" s="741">
        <v>263.77806451612901</v>
      </c>
    </row>
    <row r="293" spans="1:17" ht="14.4" customHeight="1" x14ac:dyDescent="0.3">
      <c r="A293" s="736" t="s">
        <v>553</v>
      </c>
      <c r="B293" s="737" t="s">
        <v>5638</v>
      </c>
      <c r="C293" s="737" t="s">
        <v>5247</v>
      </c>
      <c r="D293" s="737" t="s">
        <v>5676</v>
      </c>
      <c r="E293" s="737" t="s">
        <v>1810</v>
      </c>
      <c r="F293" s="740"/>
      <c r="G293" s="740"/>
      <c r="H293" s="740"/>
      <c r="I293" s="740"/>
      <c r="J293" s="740"/>
      <c r="K293" s="740"/>
      <c r="L293" s="740"/>
      <c r="M293" s="740"/>
      <c r="N293" s="740">
        <v>1.9</v>
      </c>
      <c r="O293" s="740">
        <v>733.49</v>
      </c>
      <c r="P293" s="753"/>
      <c r="Q293" s="741">
        <v>386.04736842105268</v>
      </c>
    </row>
    <row r="294" spans="1:17" ht="14.4" customHeight="1" x14ac:dyDescent="0.3">
      <c r="A294" s="736" t="s">
        <v>553</v>
      </c>
      <c r="B294" s="737" t="s">
        <v>5638</v>
      </c>
      <c r="C294" s="737" t="s">
        <v>5247</v>
      </c>
      <c r="D294" s="737" t="s">
        <v>5677</v>
      </c>
      <c r="E294" s="737" t="s">
        <v>5678</v>
      </c>
      <c r="F294" s="740"/>
      <c r="G294" s="740"/>
      <c r="H294" s="740"/>
      <c r="I294" s="740"/>
      <c r="J294" s="740"/>
      <c r="K294" s="740"/>
      <c r="L294" s="740"/>
      <c r="M294" s="740"/>
      <c r="N294" s="740">
        <v>2.5</v>
      </c>
      <c r="O294" s="740">
        <v>1930.36</v>
      </c>
      <c r="P294" s="753"/>
      <c r="Q294" s="741">
        <v>772.14400000000001</v>
      </c>
    </row>
    <row r="295" spans="1:17" ht="14.4" customHeight="1" x14ac:dyDescent="0.3">
      <c r="A295" s="736" t="s">
        <v>553</v>
      </c>
      <c r="B295" s="737" t="s">
        <v>5638</v>
      </c>
      <c r="C295" s="737" t="s">
        <v>5247</v>
      </c>
      <c r="D295" s="737" t="s">
        <v>5342</v>
      </c>
      <c r="E295" s="737" t="s">
        <v>5343</v>
      </c>
      <c r="F295" s="740">
        <v>5.32</v>
      </c>
      <c r="G295" s="740">
        <v>9330.51</v>
      </c>
      <c r="H295" s="740">
        <v>0.20782663973606347</v>
      </c>
      <c r="I295" s="740">
        <v>1753.8552631578948</v>
      </c>
      <c r="J295" s="740">
        <v>18.86</v>
      </c>
      <c r="K295" s="740">
        <v>44895.64</v>
      </c>
      <c r="L295" s="740">
        <v>1</v>
      </c>
      <c r="M295" s="740">
        <v>2380.4687168610817</v>
      </c>
      <c r="N295" s="740"/>
      <c r="O295" s="740"/>
      <c r="P295" s="753"/>
      <c r="Q295" s="741"/>
    </row>
    <row r="296" spans="1:17" ht="14.4" customHeight="1" x14ac:dyDescent="0.3">
      <c r="A296" s="736" t="s">
        <v>553</v>
      </c>
      <c r="B296" s="737" t="s">
        <v>5638</v>
      </c>
      <c r="C296" s="737" t="s">
        <v>5247</v>
      </c>
      <c r="D296" s="737" t="s">
        <v>5679</v>
      </c>
      <c r="E296" s="737" t="s">
        <v>5345</v>
      </c>
      <c r="F296" s="740">
        <v>22.05</v>
      </c>
      <c r="G296" s="740">
        <v>1378.42</v>
      </c>
      <c r="H296" s="740"/>
      <c r="I296" s="740">
        <v>62.513378684807257</v>
      </c>
      <c r="J296" s="740"/>
      <c r="K296" s="740"/>
      <c r="L296" s="740"/>
      <c r="M296" s="740"/>
      <c r="N296" s="740"/>
      <c r="O296" s="740"/>
      <c r="P296" s="753"/>
      <c r="Q296" s="741"/>
    </row>
    <row r="297" spans="1:17" ht="14.4" customHeight="1" x14ac:dyDescent="0.3">
      <c r="A297" s="736" t="s">
        <v>553</v>
      </c>
      <c r="B297" s="737" t="s">
        <v>5638</v>
      </c>
      <c r="C297" s="737" t="s">
        <v>5247</v>
      </c>
      <c r="D297" s="737" t="s">
        <v>5680</v>
      </c>
      <c r="E297" s="737" t="s">
        <v>5345</v>
      </c>
      <c r="F297" s="740">
        <v>47.160000000000004</v>
      </c>
      <c r="G297" s="740">
        <v>5081.7399999999989</v>
      </c>
      <c r="H297" s="740">
        <v>10.846367284214118</v>
      </c>
      <c r="I297" s="740">
        <v>107.75530110262932</v>
      </c>
      <c r="J297" s="740">
        <v>4.3500000000000005</v>
      </c>
      <c r="K297" s="740">
        <v>468.52000000000004</v>
      </c>
      <c r="L297" s="740">
        <v>1</v>
      </c>
      <c r="M297" s="740">
        <v>107.70574712643678</v>
      </c>
      <c r="N297" s="740"/>
      <c r="O297" s="740"/>
      <c r="P297" s="753"/>
      <c r="Q297" s="741"/>
    </row>
    <row r="298" spans="1:17" ht="14.4" customHeight="1" x14ac:dyDescent="0.3">
      <c r="A298" s="736" t="s">
        <v>553</v>
      </c>
      <c r="B298" s="737" t="s">
        <v>5638</v>
      </c>
      <c r="C298" s="737" t="s">
        <v>5247</v>
      </c>
      <c r="D298" s="737" t="s">
        <v>5344</v>
      </c>
      <c r="E298" s="737" t="s">
        <v>5345</v>
      </c>
      <c r="F298" s="740">
        <v>8.11</v>
      </c>
      <c r="G298" s="740">
        <v>4425.9799999999996</v>
      </c>
      <c r="H298" s="740">
        <v>37.062301122090098</v>
      </c>
      <c r="I298" s="740">
        <v>545.74352651048082</v>
      </c>
      <c r="J298" s="740">
        <v>0.22</v>
      </c>
      <c r="K298" s="740">
        <v>119.42</v>
      </c>
      <c r="L298" s="740">
        <v>1</v>
      </c>
      <c r="M298" s="740">
        <v>542.81818181818187</v>
      </c>
      <c r="N298" s="740"/>
      <c r="O298" s="740"/>
      <c r="P298" s="753"/>
      <c r="Q298" s="741"/>
    </row>
    <row r="299" spans="1:17" ht="14.4" customHeight="1" x14ac:dyDescent="0.3">
      <c r="A299" s="736" t="s">
        <v>553</v>
      </c>
      <c r="B299" s="737" t="s">
        <v>5638</v>
      </c>
      <c r="C299" s="737" t="s">
        <v>5247</v>
      </c>
      <c r="D299" s="737" t="s">
        <v>5346</v>
      </c>
      <c r="E299" s="737" t="s">
        <v>5347</v>
      </c>
      <c r="F299" s="740">
        <v>7.1</v>
      </c>
      <c r="G299" s="740">
        <v>1087.92</v>
      </c>
      <c r="H299" s="740">
        <v>2.3666383867388898</v>
      </c>
      <c r="I299" s="740">
        <v>153.22816901408453</v>
      </c>
      <c r="J299" s="740">
        <v>3</v>
      </c>
      <c r="K299" s="740">
        <v>459.68999999999994</v>
      </c>
      <c r="L299" s="740">
        <v>1</v>
      </c>
      <c r="M299" s="740">
        <v>153.22999999999999</v>
      </c>
      <c r="N299" s="740">
        <v>1.52</v>
      </c>
      <c r="O299" s="740">
        <v>207.86</v>
      </c>
      <c r="P299" s="753">
        <v>0.45217429137027138</v>
      </c>
      <c r="Q299" s="741">
        <v>136.75</v>
      </c>
    </row>
    <row r="300" spans="1:17" ht="14.4" customHeight="1" x14ac:dyDescent="0.3">
      <c r="A300" s="736" t="s">
        <v>553</v>
      </c>
      <c r="B300" s="737" t="s">
        <v>5638</v>
      </c>
      <c r="C300" s="737" t="s">
        <v>5247</v>
      </c>
      <c r="D300" s="737" t="s">
        <v>5348</v>
      </c>
      <c r="E300" s="737" t="s">
        <v>5349</v>
      </c>
      <c r="F300" s="740">
        <v>37.26</v>
      </c>
      <c r="G300" s="740">
        <v>25609.879999999997</v>
      </c>
      <c r="H300" s="740"/>
      <c r="I300" s="740">
        <v>687.32903918411159</v>
      </c>
      <c r="J300" s="740"/>
      <c r="K300" s="740"/>
      <c r="L300" s="740"/>
      <c r="M300" s="740"/>
      <c r="N300" s="740"/>
      <c r="O300" s="740"/>
      <c r="P300" s="753"/>
      <c r="Q300" s="741"/>
    </row>
    <row r="301" spans="1:17" ht="14.4" customHeight="1" x14ac:dyDescent="0.3">
      <c r="A301" s="736" t="s">
        <v>553</v>
      </c>
      <c r="B301" s="737" t="s">
        <v>5638</v>
      </c>
      <c r="C301" s="737" t="s">
        <v>5247</v>
      </c>
      <c r="D301" s="737" t="s">
        <v>5350</v>
      </c>
      <c r="E301" s="737" t="s">
        <v>5351</v>
      </c>
      <c r="F301" s="740">
        <v>3.4</v>
      </c>
      <c r="G301" s="740">
        <v>2816.0499999999997</v>
      </c>
      <c r="H301" s="740"/>
      <c r="I301" s="740">
        <v>828.24999999999989</v>
      </c>
      <c r="J301" s="740"/>
      <c r="K301" s="740"/>
      <c r="L301" s="740"/>
      <c r="M301" s="740"/>
      <c r="N301" s="740"/>
      <c r="O301" s="740"/>
      <c r="P301" s="753"/>
      <c r="Q301" s="741"/>
    </row>
    <row r="302" spans="1:17" ht="14.4" customHeight="1" x14ac:dyDescent="0.3">
      <c r="A302" s="736" t="s">
        <v>553</v>
      </c>
      <c r="B302" s="737" t="s">
        <v>5638</v>
      </c>
      <c r="C302" s="737" t="s">
        <v>5247</v>
      </c>
      <c r="D302" s="737" t="s">
        <v>5352</v>
      </c>
      <c r="E302" s="737" t="s">
        <v>5353</v>
      </c>
      <c r="F302" s="740">
        <v>140.77000000000001</v>
      </c>
      <c r="G302" s="740">
        <v>48379.670000000006</v>
      </c>
      <c r="H302" s="740"/>
      <c r="I302" s="740">
        <v>343.67883782055839</v>
      </c>
      <c r="J302" s="740"/>
      <c r="K302" s="740"/>
      <c r="L302" s="740"/>
      <c r="M302" s="740"/>
      <c r="N302" s="740"/>
      <c r="O302" s="740"/>
      <c r="P302" s="753"/>
      <c r="Q302" s="741"/>
    </row>
    <row r="303" spans="1:17" ht="14.4" customHeight="1" x14ac:dyDescent="0.3">
      <c r="A303" s="736" t="s">
        <v>553</v>
      </c>
      <c r="B303" s="737" t="s">
        <v>5638</v>
      </c>
      <c r="C303" s="737" t="s">
        <v>5247</v>
      </c>
      <c r="D303" s="737" t="s">
        <v>5681</v>
      </c>
      <c r="E303" s="737" t="s">
        <v>2907</v>
      </c>
      <c r="F303" s="740"/>
      <c r="G303" s="740"/>
      <c r="H303" s="740"/>
      <c r="I303" s="740"/>
      <c r="J303" s="740"/>
      <c r="K303" s="740"/>
      <c r="L303" s="740"/>
      <c r="M303" s="740"/>
      <c r="N303" s="740">
        <v>2.2999999999999998</v>
      </c>
      <c r="O303" s="740">
        <v>898.42000000000007</v>
      </c>
      <c r="P303" s="753"/>
      <c r="Q303" s="741">
        <v>390.6173913043479</v>
      </c>
    </row>
    <row r="304" spans="1:17" ht="14.4" customHeight="1" x14ac:dyDescent="0.3">
      <c r="A304" s="736" t="s">
        <v>553</v>
      </c>
      <c r="B304" s="737" t="s">
        <v>5638</v>
      </c>
      <c r="C304" s="737" t="s">
        <v>5247</v>
      </c>
      <c r="D304" s="737" t="s">
        <v>5358</v>
      </c>
      <c r="E304" s="737" t="s">
        <v>5340</v>
      </c>
      <c r="F304" s="740">
        <v>1.87</v>
      </c>
      <c r="G304" s="740">
        <v>8228</v>
      </c>
      <c r="H304" s="740">
        <v>44.56239168110919</v>
      </c>
      <c r="I304" s="740">
        <v>4400</v>
      </c>
      <c r="J304" s="740">
        <v>7.0000000000000007E-2</v>
      </c>
      <c r="K304" s="740">
        <v>184.64</v>
      </c>
      <c r="L304" s="740">
        <v>1</v>
      </c>
      <c r="M304" s="740">
        <v>2637.7142857142853</v>
      </c>
      <c r="N304" s="740">
        <v>0.25</v>
      </c>
      <c r="O304" s="740">
        <v>659.46</v>
      </c>
      <c r="P304" s="753">
        <v>3.5715987868284231</v>
      </c>
      <c r="Q304" s="741">
        <v>2637.84</v>
      </c>
    </row>
    <row r="305" spans="1:17" ht="14.4" customHeight="1" x14ac:dyDescent="0.3">
      <c r="A305" s="736" t="s">
        <v>553</v>
      </c>
      <c r="B305" s="737" t="s">
        <v>5638</v>
      </c>
      <c r="C305" s="737" t="s">
        <v>5247</v>
      </c>
      <c r="D305" s="737" t="s">
        <v>5359</v>
      </c>
      <c r="E305" s="737" t="s">
        <v>5340</v>
      </c>
      <c r="F305" s="740">
        <v>1</v>
      </c>
      <c r="G305" s="740">
        <v>2200</v>
      </c>
      <c r="H305" s="740">
        <v>0.55601468889714478</v>
      </c>
      <c r="I305" s="740">
        <v>2200</v>
      </c>
      <c r="J305" s="740">
        <v>3</v>
      </c>
      <c r="K305" s="740">
        <v>3956.7300000000005</v>
      </c>
      <c r="L305" s="740">
        <v>1</v>
      </c>
      <c r="M305" s="740">
        <v>1318.91</v>
      </c>
      <c r="N305" s="740">
        <v>4</v>
      </c>
      <c r="O305" s="740">
        <v>5275.64</v>
      </c>
      <c r="P305" s="753">
        <v>1.3333333333333333</v>
      </c>
      <c r="Q305" s="741">
        <v>1318.91</v>
      </c>
    </row>
    <row r="306" spans="1:17" ht="14.4" customHeight="1" x14ac:dyDescent="0.3">
      <c r="A306" s="736" t="s">
        <v>553</v>
      </c>
      <c r="B306" s="737" t="s">
        <v>5638</v>
      </c>
      <c r="C306" s="737" t="s">
        <v>5247</v>
      </c>
      <c r="D306" s="737" t="s">
        <v>5682</v>
      </c>
      <c r="E306" s="737" t="s">
        <v>1269</v>
      </c>
      <c r="F306" s="740"/>
      <c r="G306" s="740"/>
      <c r="H306" s="740"/>
      <c r="I306" s="740"/>
      <c r="J306" s="740"/>
      <c r="K306" s="740"/>
      <c r="L306" s="740"/>
      <c r="M306" s="740"/>
      <c r="N306" s="740">
        <v>5</v>
      </c>
      <c r="O306" s="740">
        <v>22743.25</v>
      </c>
      <c r="P306" s="753"/>
      <c r="Q306" s="741">
        <v>4548.6499999999996</v>
      </c>
    </row>
    <row r="307" spans="1:17" ht="14.4" customHeight="1" x14ac:dyDescent="0.3">
      <c r="A307" s="736" t="s">
        <v>553</v>
      </c>
      <c r="B307" s="737" t="s">
        <v>5638</v>
      </c>
      <c r="C307" s="737" t="s">
        <v>5247</v>
      </c>
      <c r="D307" s="737" t="s">
        <v>5360</v>
      </c>
      <c r="E307" s="737" t="s">
        <v>2211</v>
      </c>
      <c r="F307" s="740"/>
      <c r="G307" s="740"/>
      <c r="H307" s="740"/>
      <c r="I307" s="740"/>
      <c r="J307" s="740"/>
      <c r="K307" s="740"/>
      <c r="L307" s="740"/>
      <c r="M307" s="740"/>
      <c r="N307" s="740">
        <v>6</v>
      </c>
      <c r="O307" s="740">
        <v>4735.74</v>
      </c>
      <c r="P307" s="753"/>
      <c r="Q307" s="741">
        <v>789.29</v>
      </c>
    </row>
    <row r="308" spans="1:17" ht="14.4" customHeight="1" x14ac:dyDescent="0.3">
      <c r="A308" s="736" t="s">
        <v>553</v>
      </c>
      <c r="B308" s="737" t="s">
        <v>5638</v>
      </c>
      <c r="C308" s="737" t="s">
        <v>5247</v>
      </c>
      <c r="D308" s="737" t="s">
        <v>5362</v>
      </c>
      <c r="E308" s="737" t="s">
        <v>2919</v>
      </c>
      <c r="F308" s="740"/>
      <c r="G308" s="740"/>
      <c r="H308" s="740"/>
      <c r="I308" s="740"/>
      <c r="J308" s="740">
        <v>0.4</v>
      </c>
      <c r="K308" s="740">
        <v>2692.58</v>
      </c>
      <c r="L308" s="740">
        <v>1</v>
      </c>
      <c r="M308" s="740">
        <v>6731.45</v>
      </c>
      <c r="N308" s="740">
        <v>2</v>
      </c>
      <c r="O308" s="740">
        <v>13462.9</v>
      </c>
      <c r="P308" s="753">
        <v>5</v>
      </c>
      <c r="Q308" s="741">
        <v>6731.45</v>
      </c>
    </row>
    <row r="309" spans="1:17" ht="14.4" customHeight="1" x14ac:dyDescent="0.3">
      <c r="A309" s="736" t="s">
        <v>553</v>
      </c>
      <c r="B309" s="737" t="s">
        <v>5638</v>
      </c>
      <c r="C309" s="737" t="s">
        <v>5247</v>
      </c>
      <c r="D309" s="737" t="s">
        <v>5683</v>
      </c>
      <c r="E309" s="737" t="s">
        <v>5684</v>
      </c>
      <c r="F309" s="740"/>
      <c r="G309" s="740"/>
      <c r="H309" s="740"/>
      <c r="I309" s="740"/>
      <c r="J309" s="740"/>
      <c r="K309" s="740"/>
      <c r="L309" s="740"/>
      <c r="M309" s="740"/>
      <c r="N309" s="740">
        <v>1</v>
      </c>
      <c r="O309" s="740">
        <v>10329.49</v>
      </c>
      <c r="P309" s="753"/>
      <c r="Q309" s="741">
        <v>10329.49</v>
      </c>
    </row>
    <row r="310" spans="1:17" ht="14.4" customHeight="1" x14ac:dyDescent="0.3">
      <c r="A310" s="736" t="s">
        <v>553</v>
      </c>
      <c r="B310" s="737" t="s">
        <v>5638</v>
      </c>
      <c r="C310" s="737" t="s">
        <v>5247</v>
      </c>
      <c r="D310" s="737" t="s">
        <v>5685</v>
      </c>
      <c r="E310" s="737" t="s">
        <v>2475</v>
      </c>
      <c r="F310" s="740"/>
      <c r="G310" s="740"/>
      <c r="H310" s="740"/>
      <c r="I310" s="740"/>
      <c r="J310" s="740"/>
      <c r="K310" s="740"/>
      <c r="L310" s="740"/>
      <c r="M310" s="740"/>
      <c r="N310" s="740">
        <v>1</v>
      </c>
      <c r="O310" s="740">
        <v>3172.78</v>
      </c>
      <c r="P310" s="753"/>
      <c r="Q310" s="741">
        <v>3172.78</v>
      </c>
    </row>
    <row r="311" spans="1:17" ht="14.4" customHeight="1" x14ac:dyDescent="0.3">
      <c r="A311" s="736" t="s">
        <v>553</v>
      </c>
      <c r="B311" s="737" t="s">
        <v>5638</v>
      </c>
      <c r="C311" s="737" t="s">
        <v>5247</v>
      </c>
      <c r="D311" s="737" t="s">
        <v>5686</v>
      </c>
      <c r="E311" s="737" t="s">
        <v>1269</v>
      </c>
      <c r="F311" s="740"/>
      <c r="G311" s="740"/>
      <c r="H311" s="740"/>
      <c r="I311" s="740"/>
      <c r="J311" s="740"/>
      <c r="K311" s="740"/>
      <c r="L311" s="740"/>
      <c r="M311" s="740"/>
      <c r="N311" s="740">
        <v>2</v>
      </c>
      <c r="O311" s="740">
        <v>909.72</v>
      </c>
      <c r="P311" s="753"/>
      <c r="Q311" s="741">
        <v>454.86</v>
      </c>
    </row>
    <row r="312" spans="1:17" ht="14.4" customHeight="1" x14ac:dyDescent="0.3">
      <c r="A312" s="736" t="s">
        <v>553</v>
      </c>
      <c r="B312" s="737" t="s">
        <v>5638</v>
      </c>
      <c r="C312" s="737" t="s">
        <v>5247</v>
      </c>
      <c r="D312" s="737" t="s">
        <v>5378</v>
      </c>
      <c r="E312" s="737" t="s">
        <v>5379</v>
      </c>
      <c r="F312" s="740">
        <v>17.71</v>
      </c>
      <c r="G312" s="740">
        <v>19591.05</v>
      </c>
      <c r="H312" s="740">
        <v>1.7276728550314122</v>
      </c>
      <c r="I312" s="740">
        <v>1106.2140033879164</v>
      </c>
      <c r="J312" s="740">
        <v>10.46</v>
      </c>
      <c r="K312" s="740">
        <v>11339.56</v>
      </c>
      <c r="L312" s="740">
        <v>1</v>
      </c>
      <c r="M312" s="740">
        <v>1084.0879541108986</v>
      </c>
      <c r="N312" s="740">
        <v>15.95</v>
      </c>
      <c r="O312" s="740">
        <v>17291.239999999998</v>
      </c>
      <c r="P312" s="753">
        <v>1.5248598711061099</v>
      </c>
      <c r="Q312" s="741">
        <v>1084.0902821316613</v>
      </c>
    </row>
    <row r="313" spans="1:17" ht="14.4" customHeight="1" x14ac:dyDescent="0.3">
      <c r="A313" s="736" t="s">
        <v>553</v>
      </c>
      <c r="B313" s="737" t="s">
        <v>5638</v>
      </c>
      <c r="C313" s="737" t="s">
        <v>5247</v>
      </c>
      <c r="D313" s="737" t="s">
        <v>5380</v>
      </c>
      <c r="E313" s="737" t="s">
        <v>5379</v>
      </c>
      <c r="F313" s="740">
        <v>23.470000000000002</v>
      </c>
      <c r="G313" s="740">
        <v>8654.2999999999993</v>
      </c>
      <c r="H313" s="740">
        <v>0.60187831824864624</v>
      </c>
      <c r="I313" s="740">
        <v>368.73881550916059</v>
      </c>
      <c r="J313" s="740">
        <v>39.79</v>
      </c>
      <c r="K313" s="740">
        <v>14378.82</v>
      </c>
      <c r="L313" s="740">
        <v>1</v>
      </c>
      <c r="M313" s="740">
        <v>361.36768032168885</v>
      </c>
      <c r="N313" s="740">
        <v>22.439999999999998</v>
      </c>
      <c r="O313" s="740">
        <v>8109.0699999999988</v>
      </c>
      <c r="P313" s="753">
        <v>0.56395935132368291</v>
      </c>
      <c r="Q313" s="741">
        <v>361.36675579322639</v>
      </c>
    </row>
    <row r="314" spans="1:17" ht="14.4" customHeight="1" x14ac:dyDescent="0.3">
      <c r="A314" s="736" t="s">
        <v>553</v>
      </c>
      <c r="B314" s="737" t="s">
        <v>5638</v>
      </c>
      <c r="C314" s="737" t="s">
        <v>5247</v>
      </c>
      <c r="D314" s="737" t="s">
        <v>5381</v>
      </c>
      <c r="E314" s="737" t="s">
        <v>5379</v>
      </c>
      <c r="F314" s="740">
        <v>28.32</v>
      </c>
      <c r="G314" s="740">
        <v>3480.66</v>
      </c>
      <c r="H314" s="740">
        <v>0.65572986038239878</v>
      </c>
      <c r="I314" s="740">
        <v>122.90466101694915</v>
      </c>
      <c r="J314" s="740">
        <v>44.07</v>
      </c>
      <c r="K314" s="740">
        <v>5308.0700000000006</v>
      </c>
      <c r="L314" s="740">
        <v>1</v>
      </c>
      <c r="M314" s="740">
        <v>120.44633537553892</v>
      </c>
      <c r="N314" s="740">
        <v>13.17</v>
      </c>
      <c r="O314" s="740">
        <v>1586.2700000000002</v>
      </c>
      <c r="P314" s="753">
        <v>0.29884119840167894</v>
      </c>
      <c r="Q314" s="741">
        <v>120.44570994684892</v>
      </c>
    </row>
    <row r="315" spans="1:17" ht="14.4" customHeight="1" x14ac:dyDescent="0.3">
      <c r="A315" s="736" t="s">
        <v>553</v>
      </c>
      <c r="B315" s="737" t="s">
        <v>5638</v>
      </c>
      <c r="C315" s="737" t="s">
        <v>5247</v>
      </c>
      <c r="D315" s="737" t="s">
        <v>5384</v>
      </c>
      <c r="E315" s="737" t="s">
        <v>5379</v>
      </c>
      <c r="F315" s="740">
        <v>1.6800000000000002</v>
      </c>
      <c r="G315" s="740">
        <v>2477.9300000000003</v>
      </c>
      <c r="H315" s="740">
        <v>0.32345155268963177</v>
      </c>
      <c r="I315" s="740">
        <v>1474.9583333333333</v>
      </c>
      <c r="J315" s="740">
        <v>5.3</v>
      </c>
      <c r="K315" s="740">
        <v>7660.9000000000005</v>
      </c>
      <c r="L315" s="740">
        <v>1</v>
      </c>
      <c r="M315" s="740">
        <v>1445.4528301886794</v>
      </c>
      <c r="N315" s="740">
        <v>4.5599999999999996</v>
      </c>
      <c r="O315" s="740">
        <v>6591.29</v>
      </c>
      <c r="P315" s="753">
        <v>0.86038063412914922</v>
      </c>
      <c r="Q315" s="741">
        <v>1445.4583333333335</v>
      </c>
    </row>
    <row r="316" spans="1:17" ht="14.4" customHeight="1" x14ac:dyDescent="0.3">
      <c r="A316" s="736" t="s">
        <v>553</v>
      </c>
      <c r="B316" s="737" t="s">
        <v>5638</v>
      </c>
      <c r="C316" s="737" t="s">
        <v>5247</v>
      </c>
      <c r="D316" s="737" t="s">
        <v>5385</v>
      </c>
      <c r="E316" s="737" t="s">
        <v>5386</v>
      </c>
      <c r="F316" s="740">
        <v>2</v>
      </c>
      <c r="G316" s="740">
        <v>22621.62</v>
      </c>
      <c r="H316" s="740"/>
      <c r="I316" s="740">
        <v>11310.81</v>
      </c>
      <c r="J316" s="740"/>
      <c r="K316" s="740"/>
      <c r="L316" s="740"/>
      <c r="M316" s="740"/>
      <c r="N316" s="740"/>
      <c r="O316" s="740"/>
      <c r="P316" s="753"/>
      <c r="Q316" s="741"/>
    </row>
    <row r="317" spans="1:17" ht="14.4" customHeight="1" x14ac:dyDescent="0.3">
      <c r="A317" s="736" t="s">
        <v>553</v>
      </c>
      <c r="B317" s="737" t="s">
        <v>5638</v>
      </c>
      <c r="C317" s="737" t="s">
        <v>5247</v>
      </c>
      <c r="D317" s="737" t="s">
        <v>5687</v>
      </c>
      <c r="E317" s="737" t="s">
        <v>5688</v>
      </c>
      <c r="F317" s="740"/>
      <c r="G317" s="740"/>
      <c r="H317" s="740"/>
      <c r="I317" s="740"/>
      <c r="J317" s="740"/>
      <c r="K317" s="740"/>
      <c r="L317" s="740"/>
      <c r="M317" s="740"/>
      <c r="N317" s="740">
        <v>17.7</v>
      </c>
      <c r="O317" s="740">
        <v>37623.120000000003</v>
      </c>
      <c r="P317" s="753"/>
      <c r="Q317" s="741">
        <v>2125.6000000000004</v>
      </c>
    </row>
    <row r="318" spans="1:17" ht="14.4" customHeight="1" x14ac:dyDescent="0.3">
      <c r="A318" s="736" t="s">
        <v>553</v>
      </c>
      <c r="B318" s="737" t="s">
        <v>5638</v>
      </c>
      <c r="C318" s="737" t="s">
        <v>5247</v>
      </c>
      <c r="D318" s="737" t="s">
        <v>5388</v>
      </c>
      <c r="E318" s="737" t="s">
        <v>5317</v>
      </c>
      <c r="F318" s="740">
        <v>38.6</v>
      </c>
      <c r="G318" s="740">
        <v>90670.15</v>
      </c>
      <c r="H318" s="740">
        <v>2.6712859479160493</v>
      </c>
      <c r="I318" s="740">
        <v>2348.9676165803107</v>
      </c>
      <c r="J318" s="740">
        <v>14.450000000000001</v>
      </c>
      <c r="K318" s="740">
        <v>33942.51</v>
      </c>
      <c r="L318" s="740">
        <v>1</v>
      </c>
      <c r="M318" s="740">
        <v>2348.9626297577856</v>
      </c>
      <c r="N318" s="740">
        <v>16.03</v>
      </c>
      <c r="O318" s="740">
        <v>12572.27</v>
      </c>
      <c r="P318" s="753">
        <v>0.37039894810372009</v>
      </c>
      <c r="Q318" s="741">
        <v>784.2963194011229</v>
      </c>
    </row>
    <row r="319" spans="1:17" ht="14.4" customHeight="1" x14ac:dyDescent="0.3">
      <c r="A319" s="736" t="s">
        <v>553</v>
      </c>
      <c r="B319" s="737" t="s">
        <v>5638</v>
      </c>
      <c r="C319" s="737" t="s">
        <v>5247</v>
      </c>
      <c r="D319" s="737" t="s">
        <v>5389</v>
      </c>
      <c r="E319" s="737" t="s">
        <v>5390</v>
      </c>
      <c r="F319" s="740">
        <v>19.829999999999998</v>
      </c>
      <c r="G319" s="740">
        <v>6249</v>
      </c>
      <c r="H319" s="740">
        <v>1.7658179023247533</v>
      </c>
      <c r="I319" s="740">
        <v>315.12859304084725</v>
      </c>
      <c r="J319" s="740">
        <v>11.23</v>
      </c>
      <c r="K319" s="740">
        <v>3538.87</v>
      </c>
      <c r="L319" s="740">
        <v>1</v>
      </c>
      <c r="M319" s="740">
        <v>315.12644701691897</v>
      </c>
      <c r="N319" s="740"/>
      <c r="O319" s="740"/>
      <c r="P319" s="753"/>
      <c r="Q319" s="741"/>
    </row>
    <row r="320" spans="1:17" ht="14.4" customHeight="1" x14ac:dyDescent="0.3">
      <c r="A320" s="736" t="s">
        <v>553</v>
      </c>
      <c r="B320" s="737" t="s">
        <v>5638</v>
      </c>
      <c r="C320" s="737" t="s">
        <v>5247</v>
      </c>
      <c r="D320" s="737" t="s">
        <v>5391</v>
      </c>
      <c r="E320" s="737" t="s">
        <v>5390</v>
      </c>
      <c r="F320" s="740">
        <v>15.09</v>
      </c>
      <c r="G320" s="740">
        <v>23776.65</v>
      </c>
      <c r="H320" s="740">
        <v>1.2574968584593125</v>
      </c>
      <c r="I320" s="740">
        <v>1575.6560636182903</v>
      </c>
      <c r="J320" s="740">
        <v>12</v>
      </c>
      <c r="K320" s="740">
        <v>18907.919999999998</v>
      </c>
      <c r="L320" s="740">
        <v>1</v>
      </c>
      <c r="M320" s="740">
        <v>1575.6599999999999</v>
      </c>
      <c r="N320" s="740"/>
      <c r="O320" s="740"/>
      <c r="P320" s="753"/>
      <c r="Q320" s="741"/>
    </row>
    <row r="321" spans="1:17" ht="14.4" customHeight="1" x14ac:dyDescent="0.3">
      <c r="A321" s="736" t="s">
        <v>553</v>
      </c>
      <c r="B321" s="737" t="s">
        <v>5638</v>
      </c>
      <c r="C321" s="737" t="s">
        <v>5247</v>
      </c>
      <c r="D321" s="737" t="s">
        <v>5689</v>
      </c>
      <c r="E321" s="737" t="s">
        <v>5671</v>
      </c>
      <c r="F321" s="740">
        <v>1.8900000000000001</v>
      </c>
      <c r="G321" s="740">
        <v>7856.97</v>
      </c>
      <c r="H321" s="740"/>
      <c r="I321" s="740">
        <v>4157.1269841269841</v>
      </c>
      <c r="J321" s="740"/>
      <c r="K321" s="740"/>
      <c r="L321" s="740"/>
      <c r="M321" s="740"/>
      <c r="N321" s="740"/>
      <c r="O321" s="740"/>
      <c r="P321" s="753"/>
      <c r="Q321" s="741"/>
    </row>
    <row r="322" spans="1:17" ht="14.4" customHeight="1" x14ac:dyDescent="0.3">
      <c r="A322" s="736" t="s">
        <v>553</v>
      </c>
      <c r="B322" s="737" t="s">
        <v>5638</v>
      </c>
      <c r="C322" s="737" t="s">
        <v>5247</v>
      </c>
      <c r="D322" s="737" t="s">
        <v>5392</v>
      </c>
      <c r="E322" s="737" t="s">
        <v>2912</v>
      </c>
      <c r="F322" s="740">
        <v>32.72</v>
      </c>
      <c r="G322" s="740">
        <v>10054.120000000001</v>
      </c>
      <c r="H322" s="740">
        <v>25.364851909783543</v>
      </c>
      <c r="I322" s="740">
        <v>307.2775061124695</v>
      </c>
      <c r="J322" s="740">
        <v>1.29</v>
      </c>
      <c r="K322" s="740">
        <v>396.38</v>
      </c>
      <c r="L322" s="740">
        <v>1</v>
      </c>
      <c r="M322" s="740">
        <v>307.27131782945736</v>
      </c>
      <c r="N322" s="740">
        <v>13.46</v>
      </c>
      <c r="O322" s="740">
        <v>4135.96</v>
      </c>
      <c r="P322" s="753">
        <v>10.434330692769565</v>
      </c>
      <c r="Q322" s="741">
        <v>307.27786032689448</v>
      </c>
    </row>
    <row r="323" spans="1:17" ht="14.4" customHeight="1" x14ac:dyDescent="0.3">
      <c r="A323" s="736" t="s">
        <v>553</v>
      </c>
      <c r="B323" s="737" t="s">
        <v>5638</v>
      </c>
      <c r="C323" s="737" t="s">
        <v>5247</v>
      </c>
      <c r="D323" s="737" t="s">
        <v>5393</v>
      </c>
      <c r="E323" s="737" t="s">
        <v>2912</v>
      </c>
      <c r="F323" s="740">
        <v>6.08</v>
      </c>
      <c r="G323" s="740">
        <v>4670.6400000000003</v>
      </c>
      <c r="H323" s="740">
        <v>0.27838812119131406</v>
      </c>
      <c r="I323" s="740">
        <v>768.19736842105272</v>
      </c>
      <c r="J323" s="740">
        <v>21.84</v>
      </c>
      <c r="K323" s="740">
        <v>16777.439999999999</v>
      </c>
      <c r="L323" s="740">
        <v>1</v>
      </c>
      <c r="M323" s="740">
        <v>768.19780219780216</v>
      </c>
      <c r="N323" s="740">
        <v>20.18</v>
      </c>
      <c r="O323" s="740">
        <v>15502.26</v>
      </c>
      <c r="P323" s="753">
        <v>0.92399436386004075</v>
      </c>
      <c r="Q323" s="741">
        <v>768.19920713577801</v>
      </c>
    </row>
    <row r="324" spans="1:17" ht="14.4" customHeight="1" x14ac:dyDescent="0.3">
      <c r="A324" s="736" t="s">
        <v>553</v>
      </c>
      <c r="B324" s="737" t="s">
        <v>5638</v>
      </c>
      <c r="C324" s="737" t="s">
        <v>5247</v>
      </c>
      <c r="D324" s="737" t="s">
        <v>5394</v>
      </c>
      <c r="E324" s="737" t="s">
        <v>5521</v>
      </c>
      <c r="F324" s="740"/>
      <c r="G324" s="740"/>
      <c r="H324" s="740"/>
      <c r="I324" s="740"/>
      <c r="J324" s="740"/>
      <c r="K324" s="740"/>
      <c r="L324" s="740"/>
      <c r="M324" s="740"/>
      <c r="N324" s="740">
        <v>0</v>
      </c>
      <c r="O324" s="740">
        <v>-2.9103830456733704E-11</v>
      </c>
      <c r="P324" s="753"/>
      <c r="Q324" s="741"/>
    </row>
    <row r="325" spans="1:17" ht="14.4" customHeight="1" x14ac:dyDescent="0.3">
      <c r="A325" s="736" t="s">
        <v>553</v>
      </c>
      <c r="B325" s="737" t="s">
        <v>5638</v>
      </c>
      <c r="C325" s="737" t="s">
        <v>5247</v>
      </c>
      <c r="D325" s="737" t="s">
        <v>5394</v>
      </c>
      <c r="E325" s="737" t="s">
        <v>5395</v>
      </c>
      <c r="F325" s="740"/>
      <c r="G325" s="740"/>
      <c r="H325" s="740"/>
      <c r="I325" s="740"/>
      <c r="J325" s="740"/>
      <c r="K325" s="740"/>
      <c r="L325" s="740"/>
      <c r="M325" s="740"/>
      <c r="N325" s="740">
        <v>5</v>
      </c>
      <c r="O325" s="740">
        <v>399924.92</v>
      </c>
      <c r="P325" s="753"/>
      <c r="Q325" s="741">
        <v>79984.983999999997</v>
      </c>
    </row>
    <row r="326" spans="1:17" ht="14.4" customHeight="1" x14ac:dyDescent="0.3">
      <c r="A326" s="736" t="s">
        <v>553</v>
      </c>
      <c r="B326" s="737" t="s">
        <v>5638</v>
      </c>
      <c r="C326" s="737" t="s">
        <v>5247</v>
      </c>
      <c r="D326" s="737" t="s">
        <v>5396</v>
      </c>
      <c r="E326" s="737" t="s">
        <v>5397</v>
      </c>
      <c r="F326" s="740">
        <v>256.43</v>
      </c>
      <c r="G326" s="740">
        <v>138129.92000000004</v>
      </c>
      <c r="H326" s="740">
        <v>2.3437962326503756</v>
      </c>
      <c r="I326" s="740">
        <v>538.66521077877019</v>
      </c>
      <c r="J326" s="740">
        <v>180.5</v>
      </c>
      <c r="K326" s="740">
        <v>58934.27</v>
      </c>
      <c r="L326" s="740">
        <v>1</v>
      </c>
      <c r="M326" s="740">
        <v>326.50565096952909</v>
      </c>
      <c r="N326" s="740">
        <v>46.129999999999995</v>
      </c>
      <c r="O326" s="740">
        <v>15061.6</v>
      </c>
      <c r="P326" s="753">
        <v>0.25556607386500252</v>
      </c>
      <c r="Q326" s="741">
        <v>326.50336006936919</v>
      </c>
    </row>
    <row r="327" spans="1:17" ht="14.4" customHeight="1" x14ac:dyDescent="0.3">
      <c r="A327" s="736" t="s">
        <v>553</v>
      </c>
      <c r="B327" s="737" t="s">
        <v>5638</v>
      </c>
      <c r="C327" s="737" t="s">
        <v>5247</v>
      </c>
      <c r="D327" s="737" t="s">
        <v>5398</v>
      </c>
      <c r="E327" s="737" t="s">
        <v>5397</v>
      </c>
      <c r="F327" s="740"/>
      <c r="G327" s="740"/>
      <c r="H327" s="740"/>
      <c r="I327" s="740"/>
      <c r="J327" s="740">
        <v>5.38</v>
      </c>
      <c r="K327" s="740">
        <v>351.28</v>
      </c>
      <c r="L327" s="740">
        <v>1</v>
      </c>
      <c r="M327" s="740">
        <v>65.293680297397771</v>
      </c>
      <c r="N327" s="740">
        <v>3.79</v>
      </c>
      <c r="O327" s="740">
        <v>247.47000000000003</v>
      </c>
      <c r="P327" s="753">
        <v>0.70448075609200655</v>
      </c>
      <c r="Q327" s="741">
        <v>65.295514511873364</v>
      </c>
    </row>
    <row r="328" spans="1:17" ht="14.4" customHeight="1" x14ac:dyDescent="0.3">
      <c r="A328" s="736" t="s">
        <v>553</v>
      </c>
      <c r="B328" s="737" t="s">
        <v>5638</v>
      </c>
      <c r="C328" s="737" t="s">
        <v>5247</v>
      </c>
      <c r="D328" s="737" t="s">
        <v>5400</v>
      </c>
      <c r="E328" s="737" t="s">
        <v>5397</v>
      </c>
      <c r="F328" s="740"/>
      <c r="G328" s="740"/>
      <c r="H328" s="740"/>
      <c r="I328" s="740"/>
      <c r="J328" s="740">
        <v>37.22</v>
      </c>
      <c r="K328" s="740">
        <v>1215.0899999999999</v>
      </c>
      <c r="L328" s="740">
        <v>1</v>
      </c>
      <c r="M328" s="740">
        <v>32.64615797958087</v>
      </c>
      <c r="N328" s="740"/>
      <c r="O328" s="740"/>
      <c r="P328" s="753"/>
      <c r="Q328" s="741"/>
    </row>
    <row r="329" spans="1:17" ht="14.4" customHeight="1" x14ac:dyDescent="0.3">
      <c r="A329" s="736" t="s">
        <v>553</v>
      </c>
      <c r="B329" s="737" t="s">
        <v>5638</v>
      </c>
      <c r="C329" s="737" t="s">
        <v>5247</v>
      </c>
      <c r="D329" s="737" t="s">
        <v>5403</v>
      </c>
      <c r="E329" s="737" t="s">
        <v>5317</v>
      </c>
      <c r="F329" s="740">
        <v>11.73</v>
      </c>
      <c r="G329" s="740">
        <v>8265.9199999999983</v>
      </c>
      <c r="H329" s="740">
        <v>2.0294127756527027</v>
      </c>
      <c r="I329" s="740">
        <v>704.68201193520872</v>
      </c>
      <c r="J329" s="740">
        <v>5.7799999999999994</v>
      </c>
      <c r="K329" s="740">
        <v>4073.0600000000004</v>
      </c>
      <c r="L329" s="740">
        <v>1</v>
      </c>
      <c r="M329" s="740">
        <v>704.68166089965416</v>
      </c>
      <c r="N329" s="740">
        <v>4.0299999999999994</v>
      </c>
      <c r="O329" s="740">
        <v>948.19999999999993</v>
      </c>
      <c r="P329" s="753">
        <v>0.23279794552498609</v>
      </c>
      <c r="Q329" s="741">
        <v>235.28535980148885</v>
      </c>
    </row>
    <row r="330" spans="1:17" ht="14.4" customHeight="1" x14ac:dyDescent="0.3">
      <c r="A330" s="736" t="s">
        <v>553</v>
      </c>
      <c r="B330" s="737" t="s">
        <v>5638</v>
      </c>
      <c r="C330" s="737" t="s">
        <v>5247</v>
      </c>
      <c r="D330" s="737" t="s">
        <v>5404</v>
      </c>
      <c r="E330" s="737" t="s">
        <v>5522</v>
      </c>
      <c r="F330" s="740">
        <v>0</v>
      </c>
      <c r="G330" s="740">
        <v>0</v>
      </c>
      <c r="H330" s="740"/>
      <c r="I330" s="740"/>
      <c r="J330" s="740"/>
      <c r="K330" s="740"/>
      <c r="L330" s="740"/>
      <c r="M330" s="740"/>
      <c r="N330" s="740"/>
      <c r="O330" s="740"/>
      <c r="P330" s="753"/>
      <c r="Q330" s="741"/>
    </row>
    <row r="331" spans="1:17" ht="14.4" customHeight="1" x14ac:dyDescent="0.3">
      <c r="A331" s="736" t="s">
        <v>553</v>
      </c>
      <c r="B331" s="737" t="s">
        <v>5638</v>
      </c>
      <c r="C331" s="737" t="s">
        <v>5247</v>
      </c>
      <c r="D331" s="737" t="s">
        <v>5404</v>
      </c>
      <c r="E331" s="737" t="s">
        <v>5405</v>
      </c>
      <c r="F331" s="740">
        <v>15.32</v>
      </c>
      <c r="G331" s="740">
        <v>134508.53</v>
      </c>
      <c r="H331" s="740"/>
      <c r="I331" s="740">
        <v>8779.9301566579634</v>
      </c>
      <c r="J331" s="740"/>
      <c r="K331" s="740"/>
      <c r="L331" s="740"/>
      <c r="M331" s="740"/>
      <c r="N331" s="740"/>
      <c r="O331" s="740"/>
      <c r="P331" s="753"/>
      <c r="Q331" s="741"/>
    </row>
    <row r="332" spans="1:17" ht="14.4" customHeight="1" x14ac:dyDescent="0.3">
      <c r="A332" s="736" t="s">
        <v>553</v>
      </c>
      <c r="B332" s="737" t="s">
        <v>5638</v>
      </c>
      <c r="C332" s="737" t="s">
        <v>5247</v>
      </c>
      <c r="D332" s="737" t="s">
        <v>5406</v>
      </c>
      <c r="E332" s="737" t="s">
        <v>5317</v>
      </c>
      <c r="F332" s="740">
        <v>26.93</v>
      </c>
      <c r="G332" s="740">
        <v>94886.43</v>
      </c>
      <c r="H332" s="740"/>
      <c r="I332" s="740">
        <v>3523.4470850352764</v>
      </c>
      <c r="J332" s="740"/>
      <c r="K332" s="740"/>
      <c r="L332" s="740"/>
      <c r="M332" s="740"/>
      <c r="N332" s="740"/>
      <c r="O332" s="740"/>
      <c r="P332" s="753"/>
      <c r="Q332" s="741"/>
    </row>
    <row r="333" spans="1:17" ht="14.4" customHeight="1" x14ac:dyDescent="0.3">
      <c r="A333" s="736" t="s">
        <v>553</v>
      </c>
      <c r="B333" s="737" t="s">
        <v>5638</v>
      </c>
      <c r="C333" s="737" t="s">
        <v>5247</v>
      </c>
      <c r="D333" s="737" t="s">
        <v>5690</v>
      </c>
      <c r="E333" s="737" t="s">
        <v>2902</v>
      </c>
      <c r="F333" s="740"/>
      <c r="G333" s="740"/>
      <c r="H333" s="740"/>
      <c r="I333" s="740"/>
      <c r="J333" s="740"/>
      <c r="K333" s="740"/>
      <c r="L333" s="740"/>
      <c r="M333" s="740"/>
      <c r="N333" s="740">
        <v>16</v>
      </c>
      <c r="O333" s="740">
        <v>2370.5499999999997</v>
      </c>
      <c r="P333" s="753"/>
      <c r="Q333" s="741">
        <v>148.15937499999998</v>
      </c>
    </row>
    <row r="334" spans="1:17" ht="14.4" customHeight="1" x14ac:dyDescent="0.3">
      <c r="A334" s="736" t="s">
        <v>553</v>
      </c>
      <c r="B334" s="737" t="s">
        <v>5638</v>
      </c>
      <c r="C334" s="737" t="s">
        <v>5247</v>
      </c>
      <c r="D334" s="737" t="s">
        <v>5407</v>
      </c>
      <c r="E334" s="737" t="s">
        <v>5408</v>
      </c>
      <c r="F334" s="740"/>
      <c r="G334" s="740"/>
      <c r="H334" s="740"/>
      <c r="I334" s="740"/>
      <c r="J334" s="740">
        <v>4.76</v>
      </c>
      <c r="K334" s="740">
        <v>6278</v>
      </c>
      <c r="L334" s="740">
        <v>1</v>
      </c>
      <c r="M334" s="740">
        <v>1318.90756302521</v>
      </c>
      <c r="N334" s="740"/>
      <c r="O334" s="740"/>
      <c r="P334" s="753"/>
      <c r="Q334" s="741"/>
    </row>
    <row r="335" spans="1:17" ht="14.4" customHeight="1" x14ac:dyDescent="0.3">
      <c r="A335" s="736" t="s">
        <v>553</v>
      </c>
      <c r="B335" s="737" t="s">
        <v>5638</v>
      </c>
      <c r="C335" s="737" t="s">
        <v>5247</v>
      </c>
      <c r="D335" s="737" t="s">
        <v>5410</v>
      </c>
      <c r="E335" s="737" t="s">
        <v>5411</v>
      </c>
      <c r="F335" s="740">
        <v>1</v>
      </c>
      <c r="G335" s="740">
        <v>978.86</v>
      </c>
      <c r="H335" s="740"/>
      <c r="I335" s="740">
        <v>978.86</v>
      </c>
      <c r="J335" s="740"/>
      <c r="K335" s="740"/>
      <c r="L335" s="740"/>
      <c r="M335" s="740"/>
      <c r="N335" s="740">
        <v>15</v>
      </c>
      <c r="O335" s="740">
        <v>5490.15</v>
      </c>
      <c r="P335" s="753"/>
      <c r="Q335" s="741">
        <v>366.01</v>
      </c>
    </row>
    <row r="336" spans="1:17" ht="14.4" customHeight="1" x14ac:dyDescent="0.3">
      <c r="A336" s="736" t="s">
        <v>553</v>
      </c>
      <c r="B336" s="737" t="s">
        <v>5638</v>
      </c>
      <c r="C336" s="737" t="s">
        <v>5247</v>
      </c>
      <c r="D336" s="737" t="s">
        <v>5414</v>
      </c>
      <c r="E336" s="737" t="s">
        <v>5411</v>
      </c>
      <c r="F336" s="740">
        <v>1</v>
      </c>
      <c r="G336" s="740">
        <v>3915.43</v>
      </c>
      <c r="H336" s="740"/>
      <c r="I336" s="740">
        <v>3915.43</v>
      </c>
      <c r="J336" s="740"/>
      <c r="K336" s="740"/>
      <c r="L336" s="740"/>
      <c r="M336" s="740"/>
      <c r="N336" s="740">
        <v>7</v>
      </c>
      <c r="O336" s="740">
        <v>10248.14</v>
      </c>
      <c r="P336" s="753"/>
      <c r="Q336" s="741">
        <v>1464.02</v>
      </c>
    </row>
    <row r="337" spans="1:17" ht="14.4" customHeight="1" x14ac:dyDescent="0.3">
      <c r="A337" s="736" t="s">
        <v>553</v>
      </c>
      <c r="B337" s="737" t="s">
        <v>5638</v>
      </c>
      <c r="C337" s="737" t="s">
        <v>5247</v>
      </c>
      <c r="D337" s="737" t="s">
        <v>5417</v>
      </c>
      <c r="E337" s="737" t="s">
        <v>5418</v>
      </c>
      <c r="F337" s="740"/>
      <c r="G337" s="740"/>
      <c r="H337" s="740"/>
      <c r="I337" s="740"/>
      <c r="J337" s="740">
        <v>117.82999999999998</v>
      </c>
      <c r="K337" s="740">
        <v>63456.630000000005</v>
      </c>
      <c r="L337" s="740">
        <v>1</v>
      </c>
      <c r="M337" s="740">
        <v>538.54391920563535</v>
      </c>
      <c r="N337" s="740">
        <v>114.86999999999999</v>
      </c>
      <c r="O337" s="740">
        <v>61862.580000000009</v>
      </c>
      <c r="P337" s="753">
        <v>0.9748796934221059</v>
      </c>
      <c r="Q337" s="741">
        <v>538.54426743275019</v>
      </c>
    </row>
    <row r="338" spans="1:17" ht="14.4" customHeight="1" x14ac:dyDescent="0.3">
      <c r="A338" s="736" t="s">
        <v>553</v>
      </c>
      <c r="B338" s="737" t="s">
        <v>5638</v>
      </c>
      <c r="C338" s="737" t="s">
        <v>5247</v>
      </c>
      <c r="D338" s="737" t="s">
        <v>5420</v>
      </c>
      <c r="E338" s="737" t="s">
        <v>5522</v>
      </c>
      <c r="F338" s="740">
        <v>0</v>
      </c>
      <c r="G338" s="740">
        <v>0</v>
      </c>
      <c r="H338" s="740"/>
      <c r="I338" s="740"/>
      <c r="J338" s="740"/>
      <c r="K338" s="740"/>
      <c r="L338" s="740"/>
      <c r="M338" s="740"/>
      <c r="N338" s="740">
        <v>0</v>
      </c>
      <c r="O338" s="740">
        <v>0</v>
      </c>
      <c r="P338" s="753"/>
      <c r="Q338" s="741"/>
    </row>
    <row r="339" spans="1:17" ht="14.4" customHeight="1" x14ac:dyDescent="0.3">
      <c r="A339" s="736" t="s">
        <v>553</v>
      </c>
      <c r="B339" s="737" t="s">
        <v>5638</v>
      </c>
      <c r="C339" s="737" t="s">
        <v>5247</v>
      </c>
      <c r="D339" s="737" t="s">
        <v>5420</v>
      </c>
      <c r="E339" s="737" t="s">
        <v>5405</v>
      </c>
      <c r="F339" s="740">
        <v>2</v>
      </c>
      <c r="G339" s="740">
        <v>35119.74</v>
      </c>
      <c r="H339" s="740"/>
      <c r="I339" s="740">
        <v>17559.87</v>
      </c>
      <c r="J339" s="740"/>
      <c r="K339" s="740"/>
      <c r="L339" s="740"/>
      <c r="M339" s="740"/>
      <c r="N339" s="740">
        <v>1</v>
      </c>
      <c r="O339" s="740">
        <v>16468.7</v>
      </c>
      <c r="P339" s="753"/>
      <c r="Q339" s="741">
        <v>16468.7</v>
      </c>
    </row>
    <row r="340" spans="1:17" ht="14.4" customHeight="1" x14ac:dyDescent="0.3">
      <c r="A340" s="736" t="s">
        <v>553</v>
      </c>
      <c r="B340" s="737" t="s">
        <v>5638</v>
      </c>
      <c r="C340" s="737" t="s">
        <v>5247</v>
      </c>
      <c r="D340" s="737" t="s">
        <v>5427</v>
      </c>
      <c r="E340" s="737" t="s">
        <v>3046</v>
      </c>
      <c r="F340" s="740"/>
      <c r="G340" s="740"/>
      <c r="H340" s="740"/>
      <c r="I340" s="740"/>
      <c r="J340" s="740"/>
      <c r="K340" s="740"/>
      <c r="L340" s="740"/>
      <c r="M340" s="740"/>
      <c r="N340" s="740">
        <v>1</v>
      </c>
      <c r="O340" s="740">
        <v>1749.08</v>
      </c>
      <c r="P340" s="753"/>
      <c r="Q340" s="741">
        <v>1749.08</v>
      </c>
    </row>
    <row r="341" spans="1:17" ht="14.4" customHeight="1" x14ac:dyDescent="0.3">
      <c r="A341" s="736" t="s">
        <v>553</v>
      </c>
      <c r="B341" s="737" t="s">
        <v>5638</v>
      </c>
      <c r="C341" s="737" t="s">
        <v>5247</v>
      </c>
      <c r="D341" s="737" t="s">
        <v>5429</v>
      </c>
      <c r="E341" s="737" t="s">
        <v>5320</v>
      </c>
      <c r="F341" s="740"/>
      <c r="G341" s="740"/>
      <c r="H341" s="740"/>
      <c r="I341" s="740"/>
      <c r="J341" s="740">
        <v>10.25</v>
      </c>
      <c r="K341" s="740">
        <v>6552.4100000000008</v>
      </c>
      <c r="L341" s="740">
        <v>1</v>
      </c>
      <c r="M341" s="740">
        <v>639.25951219512206</v>
      </c>
      <c r="N341" s="740">
        <v>4.92</v>
      </c>
      <c r="O341" s="740">
        <v>3145.68</v>
      </c>
      <c r="P341" s="753">
        <v>0.48007984848322977</v>
      </c>
      <c r="Q341" s="741">
        <v>639.36585365853659</v>
      </c>
    </row>
    <row r="342" spans="1:17" ht="14.4" customHeight="1" x14ac:dyDescent="0.3">
      <c r="A342" s="736" t="s">
        <v>553</v>
      </c>
      <c r="B342" s="737" t="s">
        <v>5638</v>
      </c>
      <c r="C342" s="737" t="s">
        <v>5247</v>
      </c>
      <c r="D342" s="737" t="s">
        <v>5691</v>
      </c>
      <c r="E342" s="737" t="s">
        <v>5692</v>
      </c>
      <c r="F342" s="740"/>
      <c r="G342" s="740"/>
      <c r="H342" s="740"/>
      <c r="I342" s="740"/>
      <c r="J342" s="740">
        <v>1</v>
      </c>
      <c r="K342" s="740">
        <v>4765.55</v>
      </c>
      <c r="L342" s="740">
        <v>1</v>
      </c>
      <c r="M342" s="740">
        <v>4765.55</v>
      </c>
      <c r="N342" s="740"/>
      <c r="O342" s="740"/>
      <c r="P342" s="753"/>
      <c r="Q342" s="741"/>
    </row>
    <row r="343" spans="1:17" ht="14.4" customHeight="1" x14ac:dyDescent="0.3">
      <c r="A343" s="736" t="s">
        <v>553</v>
      </c>
      <c r="B343" s="737" t="s">
        <v>5638</v>
      </c>
      <c r="C343" s="737" t="s">
        <v>5247</v>
      </c>
      <c r="D343" s="737" t="s">
        <v>5693</v>
      </c>
      <c r="E343" s="737" t="s">
        <v>2899</v>
      </c>
      <c r="F343" s="740"/>
      <c r="G343" s="740"/>
      <c r="H343" s="740"/>
      <c r="I343" s="740"/>
      <c r="J343" s="740"/>
      <c r="K343" s="740"/>
      <c r="L343" s="740"/>
      <c r="M343" s="740"/>
      <c r="N343" s="740">
        <v>7</v>
      </c>
      <c r="O343" s="740">
        <v>22846.14</v>
      </c>
      <c r="P343" s="753"/>
      <c r="Q343" s="741">
        <v>3263.7342857142858</v>
      </c>
    </row>
    <row r="344" spans="1:17" ht="14.4" customHeight="1" x14ac:dyDescent="0.3">
      <c r="A344" s="736" t="s">
        <v>553</v>
      </c>
      <c r="B344" s="737" t="s">
        <v>5638</v>
      </c>
      <c r="C344" s="737" t="s">
        <v>5247</v>
      </c>
      <c r="D344" s="737" t="s">
        <v>5694</v>
      </c>
      <c r="E344" s="737" t="s">
        <v>5695</v>
      </c>
      <c r="F344" s="740"/>
      <c r="G344" s="740"/>
      <c r="H344" s="740"/>
      <c r="I344" s="740"/>
      <c r="J344" s="740"/>
      <c r="K344" s="740"/>
      <c r="L344" s="740"/>
      <c r="M344" s="740"/>
      <c r="N344" s="740">
        <v>2</v>
      </c>
      <c r="O344" s="740">
        <v>12691.14</v>
      </c>
      <c r="P344" s="753"/>
      <c r="Q344" s="741">
        <v>6345.57</v>
      </c>
    </row>
    <row r="345" spans="1:17" ht="14.4" customHeight="1" x14ac:dyDescent="0.3">
      <c r="A345" s="736" t="s">
        <v>553</v>
      </c>
      <c r="B345" s="737" t="s">
        <v>5638</v>
      </c>
      <c r="C345" s="737" t="s">
        <v>5247</v>
      </c>
      <c r="D345" s="737" t="s">
        <v>5446</v>
      </c>
      <c r="E345" s="737" t="s">
        <v>5526</v>
      </c>
      <c r="F345" s="740"/>
      <c r="G345" s="740"/>
      <c r="H345" s="740"/>
      <c r="I345" s="740"/>
      <c r="J345" s="740"/>
      <c r="K345" s="740"/>
      <c r="L345" s="740"/>
      <c r="M345" s="740"/>
      <c r="N345" s="740">
        <v>0</v>
      </c>
      <c r="O345" s="740">
        <v>0</v>
      </c>
      <c r="P345" s="753"/>
      <c r="Q345" s="741"/>
    </row>
    <row r="346" spans="1:17" ht="14.4" customHeight="1" x14ac:dyDescent="0.3">
      <c r="A346" s="736" t="s">
        <v>553</v>
      </c>
      <c r="B346" s="737" t="s">
        <v>5638</v>
      </c>
      <c r="C346" s="737" t="s">
        <v>5247</v>
      </c>
      <c r="D346" s="737" t="s">
        <v>5446</v>
      </c>
      <c r="E346" s="737" t="s">
        <v>3078</v>
      </c>
      <c r="F346" s="740"/>
      <c r="G346" s="740"/>
      <c r="H346" s="740"/>
      <c r="I346" s="740"/>
      <c r="J346" s="740"/>
      <c r="K346" s="740"/>
      <c r="L346" s="740"/>
      <c r="M346" s="740"/>
      <c r="N346" s="740">
        <v>6.17</v>
      </c>
      <c r="O346" s="740">
        <v>23561.21</v>
      </c>
      <c r="P346" s="753"/>
      <c r="Q346" s="741">
        <v>3818.6726094003238</v>
      </c>
    </row>
    <row r="347" spans="1:17" ht="14.4" customHeight="1" x14ac:dyDescent="0.3">
      <c r="A347" s="736" t="s">
        <v>553</v>
      </c>
      <c r="B347" s="737" t="s">
        <v>5638</v>
      </c>
      <c r="C347" s="737" t="s">
        <v>5247</v>
      </c>
      <c r="D347" s="737" t="s">
        <v>5447</v>
      </c>
      <c r="E347" s="737" t="s">
        <v>3078</v>
      </c>
      <c r="F347" s="740"/>
      <c r="G347" s="740"/>
      <c r="H347" s="740"/>
      <c r="I347" s="740"/>
      <c r="J347" s="740"/>
      <c r="K347" s="740"/>
      <c r="L347" s="740"/>
      <c r="M347" s="740"/>
      <c r="N347" s="740">
        <v>0.95</v>
      </c>
      <c r="O347" s="740">
        <v>34130.39</v>
      </c>
      <c r="P347" s="753"/>
      <c r="Q347" s="741">
        <v>35926.726315789478</v>
      </c>
    </row>
    <row r="348" spans="1:17" ht="14.4" customHeight="1" x14ac:dyDescent="0.3">
      <c r="A348" s="736" t="s">
        <v>553</v>
      </c>
      <c r="B348" s="737" t="s">
        <v>5638</v>
      </c>
      <c r="C348" s="737" t="s">
        <v>5247</v>
      </c>
      <c r="D348" s="737" t="s">
        <v>5448</v>
      </c>
      <c r="E348" s="737" t="s">
        <v>1490</v>
      </c>
      <c r="F348" s="740"/>
      <c r="G348" s="740"/>
      <c r="H348" s="740"/>
      <c r="I348" s="740"/>
      <c r="J348" s="740"/>
      <c r="K348" s="740"/>
      <c r="L348" s="740"/>
      <c r="M348" s="740"/>
      <c r="N348" s="740">
        <v>6.46</v>
      </c>
      <c r="O348" s="740">
        <v>1985.01</v>
      </c>
      <c r="P348" s="753"/>
      <c r="Q348" s="741">
        <v>307.27708978328172</v>
      </c>
    </row>
    <row r="349" spans="1:17" ht="14.4" customHeight="1" x14ac:dyDescent="0.3">
      <c r="A349" s="736" t="s">
        <v>553</v>
      </c>
      <c r="B349" s="737" t="s">
        <v>5638</v>
      </c>
      <c r="C349" s="737" t="s">
        <v>5247</v>
      </c>
      <c r="D349" s="737" t="s">
        <v>5696</v>
      </c>
      <c r="E349" s="737" t="s">
        <v>5697</v>
      </c>
      <c r="F349" s="740"/>
      <c r="G349" s="740"/>
      <c r="H349" s="740"/>
      <c r="I349" s="740"/>
      <c r="J349" s="740"/>
      <c r="K349" s="740"/>
      <c r="L349" s="740"/>
      <c r="M349" s="740"/>
      <c r="N349" s="740">
        <v>1.4</v>
      </c>
      <c r="O349" s="740">
        <v>1534.26</v>
      </c>
      <c r="P349" s="753"/>
      <c r="Q349" s="741">
        <v>1095.9000000000001</v>
      </c>
    </row>
    <row r="350" spans="1:17" ht="14.4" customHeight="1" x14ac:dyDescent="0.3">
      <c r="A350" s="736" t="s">
        <v>553</v>
      </c>
      <c r="B350" s="737" t="s">
        <v>5638</v>
      </c>
      <c r="C350" s="737" t="s">
        <v>5247</v>
      </c>
      <c r="D350" s="737" t="s">
        <v>5449</v>
      </c>
      <c r="E350" s="737" t="s">
        <v>1490</v>
      </c>
      <c r="F350" s="740"/>
      <c r="G350" s="740"/>
      <c r="H350" s="740"/>
      <c r="I350" s="740"/>
      <c r="J350" s="740"/>
      <c r="K350" s="740"/>
      <c r="L350" s="740"/>
      <c r="M350" s="740"/>
      <c r="N350" s="740">
        <v>42.42</v>
      </c>
      <c r="O350" s="740">
        <v>32587.03</v>
      </c>
      <c r="P350" s="753"/>
      <c r="Q350" s="741">
        <v>768.19966996699668</v>
      </c>
    </row>
    <row r="351" spans="1:17" ht="14.4" customHeight="1" x14ac:dyDescent="0.3">
      <c r="A351" s="736" t="s">
        <v>553</v>
      </c>
      <c r="B351" s="737" t="s">
        <v>5638</v>
      </c>
      <c r="C351" s="737" t="s">
        <v>5247</v>
      </c>
      <c r="D351" s="737" t="s">
        <v>5698</v>
      </c>
      <c r="E351" s="737" t="s">
        <v>5699</v>
      </c>
      <c r="F351" s="740"/>
      <c r="G351" s="740"/>
      <c r="H351" s="740"/>
      <c r="I351" s="740"/>
      <c r="J351" s="740"/>
      <c r="K351" s="740"/>
      <c r="L351" s="740"/>
      <c r="M351" s="740"/>
      <c r="N351" s="740">
        <v>0.28000000000000003</v>
      </c>
      <c r="O351" s="740">
        <v>1298.69</v>
      </c>
      <c r="P351" s="753"/>
      <c r="Q351" s="741">
        <v>4638.1785714285716</v>
      </c>
    </row>
    <row r="352" spans="1:17" ht="14.4" customHeight="1" x14ac:dyDescent="0.3">
      <c r="A352" s="736" t="s">
        <v>553</v>
      </c>
      <c r="B352" s="737" t="s">
        <v>5638</v>
      </c>
      <c r="C352" s="737" t="s">
        <v>5247</v>
      </c>
      <c r="D352" s="737" t="s">
        <v>5700</v>
      </c>
      <c r="E352" s="737" t="s">
        <v>1315</v>
      </c>
      <c r="F352" s="740"/>
      <c r="G352" s="740"/>
      <c r="H352" s="740"/>
      <c r="I352" s="740"/>
      <c r="J352" s="740"/>
      <c r="K352" s="740"/>
      <c r="L352" s="740"/>
      <c r="M352" s="740"/>
      <c r="N352" s="740">
        <v>0.3</v>
      </c>
      <c r="O352" s="740">
        <v>10.97</v>
      </c>
      <c r="P352" s="753"/>
      <c r="Q352" s="741">
        <v>36.56666666666667</v>
      </c>
    </row>
    <row r="353" spans="1:17" ht="14.4" customHeight="1" x14ac:dyDescent="0.3">
      <c r="A353" s="736" t="s">
        <v>553</v>
      </c>
      <c r="B353" s="737" t="s">
        <v>5638</v>
      </c>
      <c r="C353" s="737" t="s">
        <v>5455</v>
      </c>
      <c r="D353" s="737" t="s">
        <v>5456</v>
      </c>
      <c r="E353" s="737" t="s">
        <v>5457</v>
      </c>
      <c r="F353" s="740">
        <v>223</v>
      </c>
      <c r="G353" s="740">
        <v>416024.34000000008</v>
      </c>
      <c r="H353" s="740">
        <v>1.0923574062041537</v>
      </c>
      <c r="I353" s="740">
        <v>1865.5800000000004</v>
      </c>
      <c r="J353" s="740">
        <v>190</v>
      </c>
      <c r="K353" s="740">
        <v>380850.02</v>
      </c>
      <c r="L353" s="740">
        <v>1</v>
      </c>
      <c r="M353" s="740">
        <v>2004.4737894736843</v>
      </c>
      <c r="N353" s="740">
        <v>247.2</v>
      </c>
      <c r="O353" s="740">
        <v>532008.98</v>
      </c>
      <c r="P353" s="753">
        <v>1.3968989157464136</v>
      </c>
      <c r="Q353" s="741">
        <v>2152.1398867313915</v>
      </c>
    </row>
    <row r="354" spans="1:17" ht="14.4" customHeight="1" x14ac:dyDescent="0.3">
      <c r="A354" s="736" t="s">
        <v>553</v>
      </c>
      <c r="B354" s="737" t="s">
        <v>5638</v>
      </c>
      <c r="C354" s="737" t="s">
        <v>5455</v>
      </c>
      <c r="D354" s="737" t="s">
        <v>5701</v>
      </c>
      <c r="E354" s="737" t="s">
        <v>5702</v>
      </c>
      <c r="F354" s="740"/>
      <c r="G354" s="740"/>
      <c r="H354" s="740"/>
      <c r="I354" s="740"/>
      <c r="J354" s="740">
        <v>4</v>
      </c>
      <c r="K354" s="740">
        <v>33143.879999999997</v>
      </c>
      <c r="L354" s="740">
        <v>1</v>
      </c>
      <c r="M354" s="740">
        <v>8285.9699999999993</v>
      </c>
      <c r="N354" s="740">
        <v>2</v>
      </c>
      <c r="O354" s="740">
        <v>17804.72</v>
      </c>
      <c r="P354" s="753">
        <v>0.537194800367368</v>
      </c>
      <c r="Q354" s="741">
        <v>8902.36</v>
      </c>
    </row>
    <row r="355" spans="1:17" ht="14.4" customHeight="1" x14ac:dyDescent="0.3">
      <c r="A355" s="736" t="s">
        <v>553</v>
      </c>
      <c r="B355" s="737" t="s">
        <v>5638</v>
      </c>
      <c r="C355" s="737" t="s">
        <v>5455</v>
      </c>
      <c r="D355" s="737" t="s">
        <v>5703</v>
      </c>
      <c r="E355" s="737" t="s">
        <v>5704</v>
      </c>
      <c r="F355" s="740">
        <v>7</v>
      </c>
      <c r="G355" s="740">
        <v>67802.7</v>
      </c>
      <c r="H355" s="740">
        <v>3.4215896738719045</v>
      </c>
      <c r="I355" s="740">
        <v>9686.1</v>
      </c>
      <c r="J355" s="740">
        <v>2</v>
      </c>
      <c r="K355" s="740">
        <v>19816.14</v>
      </c>
      <c r="L355" s="740">
        <v>1</v>
      </c>
      <c r="M355" s="740">
        <v>9908.07</v>
      </c>
      <c r="N355" s="740">
        <v>3</v>
      </c>
      <c r="O355" s="740">
        <v>30927.449999999997</v>
      </c>
      <c r="P355" s="753">
        <v>1.5607202008060095</v>
      </c>
      <c r="Q355" s="741">
        <v>10309.15</v>
      </c>
    </row>
    <row r="356" spans="1:17" ht="14.4" customHeight="1" x14ac:dyDescent="0.3">
      <c r="A356" s="736" t="s">
        <v>553</v>
      </c>
      <c r="B356" s="737" t="s">
        <v>5638</v>
      </c>
      <c r="C356" s="737" t="s">
        <v>5455</v>
      </c>
      <c r="D356" s="737" t="s">
        <v>5705</v>
      </c>
      <c r="E356" s="737" t="s">
        <v>5706</v>
      </c>
      <c r="F356" s="740"/>
      <c r="G356" s="740"/>
      <c r="H356" s="740"/>
      <c r="I356" s="740"/>
      <c r="J356" s="740">
        <v>2</v>
      </c>
      <c r="K356" s="740">
        <v>2125.13</v>
      </c>
      <c r="L356" s="740">
        <v>1</v>
      </c>
      <c r="M356" s="740">
        <v>1062.5650000000001</v>
      </c>
      <c r="N356" s="740">
        <v>25</v>
      </c>
      <c r="O356" s="740">
        <v>29993.09</v>
      </c>
      <c r="P356" s="753">
        <v>14.113531878049812</v>
      </c>
      <c r="Q356" s="741">
        <v>1199.7236</v>
      </c>
    </row>
    <row r="357" spans="1:17" ht="14.4" customHeight="1" x14ac:dyDescent="0.3">
      <c r="A357" s="736" t="s">
        <v>553</v>
      </c>
      <c r="B357" s="737" t="s">
        <v>5638</v>
      </c>
      <c r="C357" s="737" t="s">
        <v>5469</v>
      </c>
      <c r="D357" s="737" t="s">
        <v>5707</v>
      </c>
      <c r="E357" s="737" t="s">
        <v>5708</v>
      </c>
      <c r="F357" s="740">
        <v>2964</v>
      </c>
      <c r="G357" s="740">
        <v>3035406</v>
      </c>
      <c r="H357" s="740">
        <v>0.99132939576185808</v>
      </c>
      <c r="I357" s="740">
        <v>1024.0910931174089</v>
      </c>
      <c r="J357" s="740">
        <v>2996</v>
      </c>
      <c r="K357" s="740">
        <v>3061955</v>
      </c>
      <c r="L357" s="740">
        <v>1</v>
      </c>
      <c r="M357" s="740">
        <v>1022.0143524699599</v>
      </c>
      <c r="N357" s="740">
        <v>3384</v>
      </c>
      <c r="O357" s="740">
        <v>3367744</v>
      </c>
      <c r="P357" s="753">
        <v>1.0998672416805604</v>
      </c>
      <c r="Q357" s="741">
        <v>995.19621749408986</v>
      </c>
    </row>
    <row r="358" spans="1:17" ht="14.4" customHeight="1" x14ac:dyDescent="0.3">
      <c r="A358" s="736" t="s">
        <v>553</v>
      </c>
      <c r="B358" s="737" t="s">
        <v>5638</v>
      </c>
      <c r="C358" s="737" t="s">
        <v>5469</v>
      </c>
      <c r="D358" s="737" t="s">
        <v>5470</v>
      </c>
      <c r="E358" s="737" t="s">
        <v>5471</v>
      </c>
      <c r="F358" s="740">
        <v>7</v>
      </c>
      <c r="G358" s="740">
        <v>1959</v>
      </c>
      <c r="H358" s="740">
        <v>0.21932377966860725</v>
      </c>
      <c r="I358" s="740">
        <v>279.85714285714283</v>
      </c>
      <c r="J358" s="740">
        <v>30</v>
      </c>
      <c r="K358" s="740">
        <v>8932</v>
      </c>
      <c r="L358" s="740">
        <v>1</v>
      </c>
      <c r="M358" s="740">
        <v>297.73333333333335</v>
      </c>
      <c r="N358" s="740">
        <v>13</v>
      </c>
      <c r="O358" s="740">
        <v>3899</v>
      </c>
      <c r="P358" s="753">
        <v>0.43652037617554856</v>
      </c>
      <c r="Q358" s="741">
        <v>299.92307692307691</v>
      </c>
    </row>
    <row r="359" spans="1:17" ht="14.4" customHeight="1" x14ac:dyDescent="0.3">
      <c r="A359" s="736" t="s">
        <v>553</v>
      </c>
      <c r="B359" s="737" t="s">
        <v>5638</v>
      </c>
      <c r="C359" s="737" t="s">
        <v>5469</v>
      </c>
      <c r="D359" s="737" t="s">
        <v>5476</v>
      </c>
      <c r="E359" s="737" t="s">
        <v>5477</v>
      </c>
      <c r="F359" s="740">
        <v>157</v>
      </c>
      <c r="G359" s="740">
        <v>29667</v>
      </c>
      <c r="H359" s="740">
        <v>1.1191715708465368</v>
      </c>
      <c r="I359" s="740">
        <v>188.96178343949043</v>
      </c>
      <c r="J359" s="740">
        <v>136</v>
      </c>
      <c r="K359" s="740">
        <v>26508</v>
      </c>
      <c r="L359" s="740">
        <v>1</v>
      </c>
      <c r="M359" s="740">
        <v>194.91176470588235</v>
      </c>
      <c r="N359" s="740">
        <v>182</v>
      </c>
      <c r="O359" s="740">
        <v>35667</v>
      </c>
      <c r="P359" s="753">
        <v>1.3455183340878225</v>
      </c>
      <c r="Q359" s="741">
        <v>195.97252747252747</v>
      </c>
    </row>
    <row r="360" spans="1:17" ht="14.4" customHeight="1" x14ac:dyDescent="0.3">
      <c r="A360" s="736" t="s">
        <v>553</v>
      </c>
      <c r="B360" s="737" t="s">
        <v>5638</v>
      </c>
      <c r="C360" s="737" t="s">
        <v>5469</v>
      </c>
      <c r="D360" s="737" t="s">
        <v>5709</v>
      </c>
      <c r="E360" s="737" t="s">
        <v>5710</v>
      </c>
      <c r="F360" s="740">
        <v>0</v>
      </c>
      <c r="G360" s="740">
        <v>0</v>
      </c>
      <c r="H360" s="740"/>
      <c r="I360" s="740"/>
      <c r="J360" s="740">
        <v>0</v>
      </c>
      <c r="K360" s="740">
        <v>0</v>
      </c>
      <c r="L360" s="740"/>
      <c r="M360" s="740"/>
      <c r="N360" s="740">
        <v>0</v>
      </c>
      <c r="O360" s="740">
        <v>0</v>
      </c>
      <c r="P360" s="753"/>
      <c r="Q360" s="741"/>
    </row>
    <row r="361" spans="1:17" ht="14.4" customHeight="1" x14ac:dyDescent="0.3">
      <c r="A361" s="736" t="s">
        <v>553</v>
      </c>
      <c r="B361" s="737" t="s">
        <v>5638</v>
      </c>
      <c r="C361" s="737" t="s">
        <v>5469</v>
      </c>
      <c r="D361" s="737" t="s">
        <v>5711</v>
      </c>
      <c r="E361" s="737" t="s">
        <v>5712</v>
      </c>
      <c r="F361" s="740">
        <v>3282</v>
      </c>
      <c r="G361" s="740">
        <v>0</v>
      </c>
      <c r="H361" s="740"/>
      <c r="I361" s="740">
        <v>0</v>
      </c>
      <c r="J361" s="740">
        <v>2437</v>
      </c>
      <c r="K361" s="740">
        <v>0</v>
      </c>
      <c r="L361" s="740"/>
      <c r="M361" s="740">
        <v>0</v>
      </c>
      <c r="N361" s="740">
        <v>2801</v>
      </c>
      <c r="O361" s="740">
        <v>0</v>
      </c>
      <c r="P361" s="753"/>
      <c r="Q361" s="741">
        <v>0</v>
      </c>
    </row>
    <row r="362" spans="1:17" ht="14.4" customHeight="1" x14ac:dyDescent="0.3">
      <c r="A362" s="736" t="s">
        <v>553</v>
      </c>
      <c r="B362" s="737" t="s">
        <v>5638</v>
      </c>
      <c r="C362" s="737" t="s">
        <v>5469</v>
      </c>
      <c r="D362" s="737" t="s">
        <v>5484</v>
      </c>
      <c r="E362" s="737" t="s">
        <v>5485</v>
      </c>
      <c r="F362" s="740">
        <v>42</v>
      </c>
      <c r="G362" s="740">
        <v>0</v>
      </c>
      <c r="H362" s="740"/>
      <c r="I362" s="740">
        <v>0</v>
      </c>
      <c r="J362" s="740">
        <v>10</v>
      </c>
      <c r="K362" s="740">
        <v>0</v>
      </c>
      <c r="L362" s="740"/>
      <c r="M362" s="740">
        <v>0</v>
      </c>
      <c r="N362" s="740">
        <v>32</v>
      </c>
      <c r="O362" s="740">
        <v>0</v>
      </c>
      <c r="P362" s="753"/>
      <c r="Q362" s="741">
        <v>0</v>
      </c>
    </row>
    <row r="363" spans="1:17" ht="14.4" customHeight="1" x14ac:dyDescent="0.3">
      <c r="A363" s="736" t="s">
        <v>553</v>
      </c>
      <c r="B363" s="737" t="s">
        <v>5638</v>
      </c>
      <c r="C363" s="737" t="s">
        <v>5469</v>
      </c>
      <c r="D363" s="737" t="s">
        <v>5486</v>
      </c>
      <c r="E363" s="737" t="s">
        <v>5487</v>
      </c>
      <c r="F363" s="740">
        <v>2883</v>
      </c>
      <c r="G363" s="740">
        <v>305575</v>
      </c>
      <c r="H363" s="740">
        <v>1.370365221446894</v>
      </c>
      <c r="I363" s="740">
        <v>105.99202219909816</v>
      </c>
      <c r="J363" s="740">
        <v>2028</v>
      </c>
      <c r="K363" s="740">
        <v>222988</v>
      </c>
      <c r="L363" s="740">
        <v>1</v>
      </c>
      <c r="M363" s="740">
        <v>109.95463510848126</v>
      </c>
      <c r="N363" s="740">
        <v>2370</v>
      </c>
      <c r="O363" s="740">
        <v>572585</v>
      </c>
      <c r="P363" s="753">
        <v>2.5677839166233158</v>
      </c>
      <c r="Q363" s="741">
        <v>241.59704641350211</v>
      </c>
    </row>
    <row r="364" spans="1:17" ht="14.4" customHeight="1" x14ac:dyDescent="0.3">
      <c r="A364" s="736" t="s">
        <v>553</v>
      </c>
      <c r="B364" s="737" t="s">
        <v>5638</v>
      </c>
      <c r="C364" s="737" t="s">
        <v>5469</v>
      </c>
      <c r="D364" s="737" t="s">
        <v>5556</v>
      </c>
      <c r="E364" s="737" t="s">
        <v>5557</v>
      </c>
      <c r="F364" s="740">
        <v>70</v>
      </c>
      <c r="G364" s="740">
        <v>23168</v>
      </c>
      <c r="H364" s="740">
        <v>0.60671450269732363</v>
      </c>
      <c r="I364" s="740">
        <v>330.97142857142859</v>
      </c>
      <c r="J364" s="740">
        <v>108</v>
      </c>
      <c r="K364" s="740">
        <v>38186</v>
      </c>
      <c r="L364" s="740">
        <v>1</v>
      </c>
      <c r="M364" s="740">
        <v>353.57407407407408</v>
      </c>
      <c r="N364" s="740">
        <v>132</v>
      </c>
      <c r="O364" s="740">
        <v>46855</v>
      </c>
      <c r="P364" s="753">
        <v>1.2270203739590426</v>
      </c>
      <c r="Q364" s="741">
        <v>354.96212121212119</v>
      </c>
    </row>
    <row r="365" spans="1:17" ht="14.4" customHeight="1" x14ac:dyDescent="0.3">
      <c r="A365" s="736" t="s">
        <v>553</v>
      </c>
      <c r="B365" s="737" t="s">
        <v>5638</v>
      </c>
      <c r="C365" s="737" t="s">
        <v>5469</v>
      </c>
      <c r="D365" s="737" t="s">
        <v>5558</v>
      </c>
      <c r="E365" s="737" t="s">
        <v>5559</v>
      </c>
      <c r="F365" s="740">
        <v>34</v>
      </c>
      <c r="G365" s="740">
        <v>22196</v>
      </c>
      <c r="H365" s="740">
        <v>0.75635521025011931</v>
      </c>
      <c r="I365" s="740">
        <v>652.82352941176475</v>
      </c>
      <c r="J365" s="740">
        <v>42</v>
      </c>
      <c r="K365" s="740">
        <v>29346</v>
      </c>
      <c r="L365" s="740">
        <v>1</v>
      </c>
      <c r="M365" s="740">
        <v>698.71428571428567</v>
      </c>
      <c r="N365" s="740">
        <v>38</v>
      </c>
      <c r="O365" s="740">
        <v>26638</v>
      </c>
      <c r="P365" s="753">
        <v>0.90772166564438084</v>
      </c>
      <c r="Q365" s="741">
        <v>701</v>
      </c>
    </row>
    <row r="366" spans="1:17" ht="14.4" customHeight="1" x14ac:dyDescent="0.3">
      <c r="A366" s="736" t="s">
        <v>553</v>
      </c>
      <c r="B366" s="737" t="s">
        <v>5638</v>
      </c>
      <c r="C366" s="737" t="s">
        <v>5469</v>
      </c>
      <c r="D366" s="737" t="s">
        <v>2553</v>
      </c>
      <c r="E366" s="737" t="s">
        <v>5500</v>
      </c>
      <c r="F366" s="740"/>
      <c r="G366" s="740"/>
      <c r="H366" s="740"/>
      <c r="I366" s="740"/>
      <c r="J366" s="740"/>
      <c r="K366" s="740"/>
      <c r="L366" s="740"/>
      <c r="M366" s="740"/>
      <c r="N366" s="740">
        <v>7</v>
      </c>
      <c r="O366" s="740">
        <v>0</v>
      </c>
      <c r="P366" s="753"/>
      <c r="Q366" s="741">
        <v>0</v>
      </c>
    </row>
    <row r="367" spans="1:17" ht="14.4" customHeight="1" x14ac:dyDescent="0.3">
      <c r="A367" s="736" t="s">
        <v>553</v>
      </c>
      <c r="B367" s="737" t="s">
        <v>5638</v>
      </c>
      <c r="C367" s="737" t="s">
        <v>5469</v>
      </c>
      <c r="D367" s="737" t="s">
        <v>5501</v>
      </c>
      <c r="E367" s="737" t="s">
        <v>5502</v>
      </c>
      <c r="F367" s="740">
        <v>999</v>
      </c>
      <c r="G367" s="740">
        <v>330658</v>
      </c>
      <c r="H367" s="740">
        <v>1.1521104382547858</v>
      </c>
      <c r="I367" s="740">
        <v>330.98898898898898</v>
      </c>
      <c r="J367" s="740">
        <v>811</v>
      </c>
      <c r="K367" s="740">
        <v>287002</v>
      </c>
      <c r="L367" s="740">
        <v>1</v>
      </c>
      <c r="M367" s="740">
        <v>353.88655980271272</v>
      </c>
      <c r="N367" s="740">
        <v>771</v>
      </c>
      <c r="O367" s="740">
        <v>273694</v>
      </c>
      <c r="P367" s="753">
        <v>0.95363098514992928</v>
      </c>
      <c r="Q367" s="741">
        <v>354.98573281452661</v>
      </c>
    </row>
    <row r="368" spans="1:17" ht="14.4" customHeight="1" x14ac:dyDescent="0.3">
      <c r="A368" s="736" t="s">
        <v>553</v>
      </c>
      <c r="B368" s="737" t="s">
        <v>5638</v>
      </c>
      <c r="C368" s="737" t="s">
        <v>5469</v>
      </c>
      <c r="D368" s="737" t="s">
        <v>5505</v>
      </c>
      <c r="E368" s="737" t="s">
        <v>5506</v>
      </c>
      <c r="F368" s="740">
        <v>125</v>
      </c>
      <c r="G368" s="740">
        <v>81623</v>
      </c>
      <c r="H368" s="740">
        <v>1.1327245729194133</v>
      </c>
      <c r="I368" s="740">
        <v>652.98400000000004</v>
      </c>
      <c r="J368" s="740">
        <v>103</v>
      </c>
      <c r="K368" s="740">
        <v>72059</v>
      </c>
      <c r="L368" s="740">
        <v>1</v>
      </c>
      <c r="M368" s="740">
        <v>699.60194174757282</v>
      </c>
      <c r="N368" s="740">
        <v>90</v>
      </c>
      <c r="O368" s="740">
        <v>63090</v>
      </c>
      <c r="P368" s="753">
        <v>0.87553254971620476</v>
      </c>
      <c r="Q368" s="741">
        <v>701</v>
      </c>
    </row>
    <row r="369" spans="1:17" ht="14.4" customHeight="1" x14ac:dyDescent="0.3">
      <c r="A369" s="736" t="s">
        <v>553</v>
      </c>
      <c r="B369" s="737" t="s">
        <v>5638</v>
      </c>
      <c r="C369" s="737" t="s">
        <v>5469</v>
      </c>
      <c r="D369" s="737" t="s">
        <v>5713</v>
      </c>
      <c r="E369" s="737" t="s">
        <v>5714</v>
      </c>
      <c r="F369" s="740">
        <v>100</v>
      </c>
      <c r="G369" s="740">
        <v>0</v>
      </c>
      <c r="H369" s="740"/>
      <c r="I369" s="740">
        <v>0</v>
      </c>
      <c r="J369" s="740">
        <v>73</v>
      </c>
      <c r="K369" s="740">
        <v>0</v>
      </c>
      <c r="L369" s="740"/>
      <c r="M369" s="740">
        <v>0</v>
      </c>
      <c r="N369" s="740">
        <v>81</v>
      </c>
      <c r="O369" s="740">
        <v>0</v>
      </c>
      <c r="P369" s="753"/>
      <c r="Q369" s="741">
        <v>0</v>
      </c>
    </row>
    <row r="370" spans="1:17" ht="14.4" customHeight="1" x14ac:dyDescent="0.3">
      <c r="A370" s="736" t="s">
        <v>553</v>
      </c>
      <c r="B370" s="737" t="s">
        <v>5638</v>
      </c>
      <c r="C370" s="737" t="s">
        <v>5469</v>
      </c>
      <c r="D370" s="737" t="s">
        <v>5715</v>
      </c>
      <c r="E370" s="737" t="s">
        <v>5716</v>
      </c>
      <c r="F370" s="740">
        <v>1135</v>
      </c>
      <c r="G370" s="740">
        <v>560654</v>
      </c>
      <c r="H370" s="740">
        <v>1.3498058306188141</v>
      </c>
      <c r="I370" s="740">
        <v>493.96828193832602</v>
      </c>
      <c r="J370" s="740">
        <v>810</v>
      </c>
      <c r="K370" s="740">
        <v>415359</v>
      </c>
      <c r="L370" s="740">
        <v>1</v>
      </c>
      <c r="M370" s="740">
        <v>512.78888888888889</v>
      </c>
      <c r="N370" s="740">
        <v>936</v>
      </c>
      <c r="O370" s="740">
        <v>481088</v>
      </c>
      <c r="P370" s="753">
        <v>1.1582462399996147</v>
      </c>
      <c r="Q370" s="741">
        <v>513.982905982906</v>
      </c>
    </row>
    <row r="371" spans="1:17" ht="14.4" customHeight="1" x14ac:dyDescent="0.3">
      <c r="A371" s="736" t="s">
        <v>553</v>
      </c>
      <c r="B371" s="737" t="s">
        <v>5717</v>
      </c>
      <c r="C371" s="737" t="s">
        <v>5469</v>
      </c>
      <c r="D371" s="737" t="s">
        <v>5718</v>
      </c>
      <c r="E371" s="737" t="s">
        <v>5719</v>
      </c>
      <c r="F371" s="740"/>
      <c r="G371" s="740"/>
      <c r="H371" s="740"/>
      <c r="I371" s="740"/>
      <c r="J371" s="740"/>
      <c r="K371" s="740"/>
      <c r="L371" s="740"/>
      <c r="M371" s="740"/>
      <c r="N371" s="740">
        <v>1</v>
      </c>
      <c r="O371" s="740">
        <v>2771</v>
      </c>
      <c r="P371" s="753"/>
      <c r="Q371" s="741">
        <v>2771</v>
      </c>
    </row>
    <row r="372" spans="1:17" ht="14.4" customHeight="1" x14ac:dyDescent="0.3">
      <c r="A372" s="736" t="s">
        <v>553</v>
      </c>
      <c r="B372" s="737" t="s">
        <v>5717</v>
      </c>
      <c r="C372" s="737" t="s">
        <v>5469</v>
      </c>
      <c r="D372" s="737" t="s">
        <v>5720</v>
      </c>
      <c r="E372" s="737" t="s">
        <v>5721</v>
      </c>
      <c r="F372" s="740"/>
      <c r="G372" s="740"/>
      <c r="H372" s="740"/>
      <c r="I372" s="740"/>
      <c r="J372" s="740"/>
      <c r="K372" s="740"/>
      <c r="L372" s="740"/>
      <c r="M372" s="740"/>
      <c r="N372" s="740">
        <v>1</v>
      </c>
      <c r="O372" s="740">
        <v>4115</v>
      </c>
      <c r="P372" s="753"/>
      <c r="Q372" s="741">
        <v>4115</v>
      </c>
    </row>
    <row r="373" spans="1:17" ht="14.4" customHeight="1" x14ac:dyDescent="0.3">
      <c r="A373" s="736" t="s">
        <v>5722</v>
      </c>
      <c r="B373" s="737" t="s">
        <v>5246</v>
      </c>
      <c r="C373" s="737" t="s">
        <v>5247</v>
      </c>
      <c r="D373" s="737" t="s">
        <v>5289</v>
      </c>
      <c r="E373" s="737" t="s">
        <v>5515</v>
      </c>
      <c r="F373" s="740">
        <v>0</v>
      </c>
      <c r="G373" s="740">
        <v>0</v>
      </c>
      <c r="H373" s="740"/>
      <c r="I373" s="740"/>
      <c r="J373" s="740"/>
      <c r="K373" s="740"/>
      <c r="L373" s="740"/>
      <c r="M373" s="740"/>
      <c r="N373" s="740"/>
      <c r="O373" s="740"/>
      <c r="P373" s="753"/>
      <c r="Q373" s="741"/>
    </row>
    <row r="374" spans="1:17" ht="14.4" customHeight="1" x14ac:dyDescent="0.3">
      <c r="A374" s="736" t="s">
        <v>5722</v>
      </c>
      <c r="B374" s="737" t="s">
        <v>5246</v>
      </c>
      <c r="C374" s="737" t="s">
        <v>5247</v>
      </c>
      <c r="D374" s="737" t="s">
        <v>5289</v>
      </c>
      <c r="E374" s="737" t="s">
        <v>3094</v>
      </c>
      <c r="F374" s="740">
        <v>5</v>
      </c>
      <c r="G374" s="740">
        <v>29396.85</v>
      </c>
      <c r="H374" s="740"/>
      <c r="I374" s="740">
        <v>5879.37</v>
      </c>
      <c r="J374" s="740"/>
      <c r="K374" s="740"/>
      <c r="L374" s="740"/>
      <c r="M374" s="740"/>
      <c r="N374" s="740"/>
      <c r="O374" s="740"/>
      <c r="P374" s="753"/>
      <c r="Q374" s="741"/>
    </row>
    <row r="375" spans="1:17" ht="14.4" customHeight="1" x14ac:dyDescent="0.3">
      <c r="A375" s="736" t="s">
        <v>5722</v>
      </c>
      <c r="B375" s="737" t="s">
        <v>5246</v>
      </c>
      <c r="C375" s="737" t="s">
        <v>5469</v>
      </c>
      <c r="D375" s="737" t="s">
        <v>5482</v>
      </c>
      <c r="E375" s="737" t="s">
        <v>5483</v>
      </c>
      <c r="F375" s="740">
        <v>2</v>
      </c>
      <c r="G375" s="740">
        <v>330</v>
      </c>
      <c r="H375" s="740"/>
      <c r="I375" s="740">
        <v>165</v>
      </c>
      <c r="J375" s="740"/>
      <c r="K375" s="740"/>
      <c r="L375" s="740"/>
      <c r="M375" s="740"/>
      <c r="N375" s="740"/>
      <c r="O375" s="740"/>
      <c r="P375" s="753"/>
      <c r="Q375" s="741"/>
    </row>
    <row r="376" spans="1:17" ht="14.4" customHeight="1" x14ac:dyDescent="0.3">
      <c r="A376" s="736" t="s">
        <v>5722</v>
      </c>
      <c r="B376" s="737" t="s">
        <v>5246</v>
      </c>
      <c r="C376" s="737" t="s">
        <v>5469</v>
      </c>
      <c r="D376" s="737" t="s">
        <v>5484</v>
      </c>
      <c r="E376" s="737" t="s">
        <v>5485</v>
      </c>
      <c r="F376" s="740">
        <v>2</v>
      </c>
      <c r="G376" s="740">
        <v>0</v>
      </c>
      <c r="H376" s="740"/>
      <c r="I376" s="740">
        <v>0</v>
      </c>
      <c r="J376" s="740"/>
      <c r="K376" s="740"/>
      <c r="L376" s="740"/>
      <c r="M376" s="740"/>
      <c r="N376" s="740"/>
      <c r="O376" s="740"/>
      <c r="P376" s="753"/>
      <c r="Q376" s="741"/>
    </row>
    <row r="377" spans="1:17" ht="14.4" customHeight="1" x14ac:dyDescent="0.3">
      <c r="A377" s="736" t="s">
        <v>5722</v>
      </c>
      <c r="B377" s="737" t="s">
        <v>5246</v>
      </c>
      <c r="C377" s="737" t="s">
        <v>5469</v>
      </c>
      <c r="D377" s="737" t="s">
        <v>5486</v>
      </c>
      <c r="E377" s="737" t="s">
        <v>5487</v>
      </c>
      <c r="F377" s="740">
        <v>1</v>
      </c>
      <c r="G377" s="740">
        <v>106</v>
      </c>
      <c r="H377" s="740"/>
      <c r="I377" s="740">
        <v>106</v>
      </c>
      <c r="J377" s="740"/>
      <c r="K377" s="740"/>
      <c r="L377" s="740"/>
      <c r="M377" s="740"/>
      <c r="N377" s="740"/>
      <c r="O377" s="740"/>
      <c r="P377" s="753"/>
      <c r="Q377" s="741"/>
    </row>
    <row r="378" spans="1:17" ht="14.4" customHeight="1" x14ac:dyDescent="0.3">
      <c r="A378" s="736" t="s">
        <v>5722</v>
      </c>
      <c r="B378" s="737" t="s">
        <v>5527</v>
      </c>
      <c r="C378" s="737" t="s">
        <v>5247</v>
      </c>
      <c r="D378" s="737" t="s">
        <v>5417</v>
      </c>
      <c r="E378" s="737" t="s">
        <v>5418</v>
      </c>
      <c r="F378" s="740"/>
      <c r="G378" s="740"/>
      <c r="H378" s="740"/>
      <c r="I378" s="740"/>
      <c r="J378" s="740"/>
      <c r="K378" s="740"/>
      <c r="L378" s="740"/>
      <c r="M378" s="740"/>
      <c r="N378" s="740">
        <v>1.8</v>
      </c>
      <c r="O378" s="740">
        <v>969.38</v>
      </c>
      <c r="P378" s="753"/>
      <c r="Q378" s="741">
        <v>538.54444444444448</v>
      </c>
    </row>
    <row r="379" spans="1:17" ht="14.4" customHeight="1" x14ac:dyDescent="0.3">
      <c r="A379" s="736" t="s">
        <v>5722</v>
      </c>
      <c r="B379" s="737" t="s">
        <v>5527</v>
      </c>
      <c r="C379" s="737" t="s">
        <v>5460</v>
      </c>
      <c r="D379" s="737" t="s">
        <v>5574</v>
      </c>
      <c r="E379" s="737" t="s">
        <v>5575</v>
      </c>
      <c r="F379" s="740">
        <v>2</v>
      </c>
      <c r="G379" s="740">
        <v>4022.8</v>
      </c>
      <c r="H379" s="740"/>
      <c r="I379" s="740">
        <v>2011.4</v>
      </c>
      <c r="J379" s="740"/>
      <c r="K379" s="740"/>
      <c r="L379" s="740"/>
      <c r="M379" s="740"/>
      <c r="N379" s="740"/>
      <c r="O379" s="740"/>
      <c r="P379" s="753"/>
      <c r="Q379" s="741"/>
    </row>
    <row r="380" spans="1:17" ht="14.4" customHeight="1" x14ac:dyDescent="0.3">
      <c r="A380" s="736" t="s">
        <v>5722</v>
      </c>
      <c r="B380" s="737" t="s">
        <v>5527</v>
      </c>
      <c r="C380" s="737" t="s">
        <v>5460</v>
      </c>
      <c r="D380" s="737" t="s">
        <v>5578</v>
      </c>
      <c r="E380" s="737" t="s">
        <v>5579</v>
      </c>
      <c r="F380" s="740"/>
      <c r="G380" s="740"/>
      <c r="H380" s="740"/>
      <c r="I380" s="740"/>
      <c r="J380" s="740">
        <v>1</v>
      </c>
      <c r="K380" s="740">
        <v>2012.57</v>
      </c>
      <c r="L380" s="740">
        <v>1</v>
      </c>
      <c r="M380" s="740">
        <v>2012.57</v>
      </c>
      <c r="N380" s="740"/>
      <c r="O380" s="740"/>
      <c r="P380" s="753"/>
      <c r="Q380" s="741"/>
    </row>
    <row r="381" spans="1:17" ht="14.4" customHeight="1" x14ac:dyDescent="0.3">
      <c r="A381" s="736" t="s">
        <v>5722</v>
      </c>
      <c r="B381" s="737" t="s">
        <v>5527</v>
      </c>
      <c r="C381" s="737" t="s">
        <v>5469</v>
      </c>
      <c r="D381" s="737" t="s">
        <v>5478</v>
      </c>
      <c r="E381" s="737" t="s">
        <v>5479</v>
      </c>
      <c r="F381" s="740"/>
      <c r="G381" s="740"/>
      <c r="H381" s="740"/>
      <c r="I381" s="740"/>
      <c r="J381" s="740">
        <v>1</v>
      </c>
      <c r="K381" s="740">
        <v>37</v>
      </c>
      <c r="L381" s="740">
        <v>1</v>
      </c>
      <c r="M381" s="740">
        <v>37</v>
      </c>
      <c r="N381" s="740">
        <v>4</v>
      </c>
      <c r="O381" s="740">
        <v>148</v>
      </c>
      <c r="P381" s="753">
        <v>4</v>
      </c>
      <c r="Q381" s="741">
        <v>37</v>
      </c>
    </row>
    <row r="382" spans="1:17" ht="14.4" customHeight="1" x14ac:dyDescent="0.3">
      <c r="A382" s="736" t="s">
        <v>5722</v>
      </c>
      <c r="B382" s="737" t="s">
        <v>5527</v>
      </c>
      <c r="C382" s="737" t="s">
        <v>5469</v>
      </c>
      <c r="D382" s="737" t="s">
        <v>5540</v>
      </c>
      <c r="E382" s="737" t="s">
        <v>5541</v>
      </c>
      <c r="F382" s="740"/>
      <c r="G382" s="740"/>
      <c r="H382" s="740"/>
      <c r="I382" s="740"/>
      <c r="J382" s="740">
        <v>1</v>
      </c>
      <c r="K382" s="740">
        <v>177</v>
      </c>
      <c r="L382" s="740">
        <v>1</v>
      </c>
      <c r="M382" s="740">
        <v>177</v>
      </c>
      <c r="N382" s="740">
        <v>3</v>
      </c>
      <c r="O382" s="740">
        <v>531</v>
      </c>
      <c r="P382" s="753">
        <v>3</v>
      </c>
      <c r="Q382" s="741">
        <v>177</v>
      </c>
    </row>
    <row r="383" spans="1:17" ht="14.4" customHeight="1" x14ac:dyDescent="0.3">
      <c r="A383" s="736" t="s">
        <v>5722</v>
      </c>
      <c r="B383" s="737" t="s">
        <v>5527</v>
      </c>
      <c r="C383" s="737" t="s">
        <v>5469</v>
      </c>
      <c r="D383" s="737" t="s">
        <v>5542</v>
      </c>
      <c r="E383" s="737" t="s">
        <v>5543</v>
      </c>
      <c r="F383" s="740"/>
      <c r="G383" s="740"/>
      <c r="H383" s="740"/>
      <c r="I383" s="740"/>
      <c r="J383" s="740">
        <v>1</v>
      </c>
      <c r="K383" s="740">
        <v>715</v>
      </c>
      <c r="L383" s="740">
        <v>1</v>
      </c>
      <c r="M383" s="740">
        <v>715</v>
      </c>
      <c r="N383" s="740"/>
      <c r="O383" s="740"/>
      <c r="P383" s="753"/>
      <c r="Q383" s="741"/>
    </row>
    <row r="384" spans="1:17" ht="14.4" customHeight="1" x14ac:dyDescent="0.3">
      <c r="A384" s="736" t="s">
        <v>5722</v>
      </c>
      <c r="B384" s="737" t="s">
        <v>5527</v>
      </c>
      <c r="C384" s="737" t="s">
        <v>5469</v>
      </c>
      <c r="D384" s="737" t="s">
        <v>5550</v>
      </c>
      <c r="E384" s="737" t="s">
        <v>5551</v>
      </c>
      <c r="F384" s="740"/>
      <c r="G384" s="740"/>
      <c r="H384" s="740"/>
      <c r="I384" s="740"/>
      <c r="J384" s="740">
        <v>1</v>
      </c>
      <c r="K384" s="740">
        <v>129</v>
      </c>
      <c r="L384" s="740">
        <v>1</v>
      </c>
      <c r="M384" s="740">
        <v>129</v>
      </c>
      <c r="N384" s="740"/>
      <c r="O384" s="740"/>
      <c r="P384" s="753"/>
      <c r="Q384" s="741"/>
    </row>
    <row r="385" spans="1:17" ht="14.4" customHeight="1" x14ac:dyDescent="0.3">
      <c r="A385" s="736" t="s">
        <v>5722</v>
      </c>
      <c r="B385" s="737" t="s">
        <v>5527</v>
      </c>
      <c r="C385" s="737" t="s">
        <v>5469</v>
      </c>
      <c r="D385" s="737" t="s">
        <v>5584</v>
      </c>
      <c r="E385" s="737" t="s">
        <v>5585</v>
      </c>
      <c r="F385" s="740">
        <v>2</v>
      </c>
      <c r="G385" s="740">
        <v>1380</v>
      </c>
      <c r="H385" s="740">
        <v>1.9166666666666667</v>
      </c>
      <c r="I385" s="740">
        <v>690</v>
      </c>
      <c r="J385" s="740">
        <v>1</v>
      </c>
      <c r="K385" s="740">
        <v>720</v>
      </c>
      <c r="L385" s="740">
        <v>1</v>
      </c>
      <c r="M385" s="740">
        <v>720</v>
      </c>
      <c r="N385" s="740"/>
      <c r="O385" s="740"/>
      <c r="P385" s="753"/>
      <c r="Q385" s="741"/>
    </row>
    <row r="386" spans="1:17" ht="14.4" customHeight="1" x14ac:dyDescent="0.3">
      <c r="A386" s="736" t="s">
        <v>5722</v>
      </c>
      <c r="B386" s="737" t="s">
        <v>5527</v>
      </c>
      <c r="C386" s="737" t="s">
        <v>5469</v>
      </c>
      <c r="D386" s="737" t="s">
        <v>5552</v>
      </c>
      <c r="E386" s="737" t="s">
        <v>5553</v>
      </c>
      <c r="F386" s="740"/>
      <c r="G386" s="740"/>
      <c r="H386" s="740"/>
      <c r="I386" s="740"/>
      <c r="J386" s="740">
        <v>110</v>
      </c>
      <c r="K386" s="740">
        <v>96690</v>
      </c>
      <c r="L386" s="740">
        <v>1</v>
      </c>
      <c r="M386" s="740">
        <v>879</v>
      </c>
      <c r="N386" s="740">
        <v>150</v>
      </c>
      <c r="O386" s="740">
        <v>131850</v>
      </c>
      <c r="P386" s="753">
        <v>1.3636363636363635</v>
      </c>
      <c r="Q386" s="741">
        <v>879</v>
      </c>
    </row>
    <row r="387" spans="1:17" ht="14.4" customHeight="1" x14ac:dyDescent="0.3">
      <c r="A387" s="736" t="s">
        <v>5722</v>
      </c>
      <c r="B387" s="737" t="s">
        <v>5527</v>
      </c>
      <c r="C387" s="737" t="s">
        <v>5469</v>
      </c>
      <c r="D387" s="737" t="s">
        <v>5486</v>
      </c>
      <c r="E387" s="737" t="s">
        <v>5487</v>
      </c>
      <c r="F387" s="740"/>
      <c r="G387" s="740"/>
      <c r="H387" s="740"/>
      <c r="I387" s="740"/>
      <c r="J387" s="740"/>
      <c r="K387" s="740"/>
      <c r="L387" s="740"/>
      <c r="M387" s="740"/>
      <c r="N387" s="740">
        <v>3</v>
      </c>
      <c r="O387" s="740">
        <v>729</v>
      </c>
      <c r="P387" s="753"/>
      <c r="Q387" s="741">
        <v>243</v>
      </c>
    </row>
    <row r="388" spans="1:17" ht="14.4" customHeight="1" x14ac:dyDescent="0.3">
      <c r="A388" s="736" t="s">
        <v>5722</v>
      </c>
      <c r="B388" s="737" t="s">
        <v>5527</v>
      </c>
      <c r="C388" s="737" t="s">
        <v>5469</v>
      </c>
      <c r="D388" s="737" t="s">
        <v>5488</v>
      </c>
      <c r="E388" s="737" t="s">
        <v>5489</v>
      </c>
      <c r="F388" s="740">
        <v>1</v>
      </c>
      <c r="G388" s="740">
        <v>0</v>
      </c>
      <c r="H388" s="740"/>
      <c r="I388" s="740">
        <v>0</v>
      </c>
      <c r="J388" s="740"/>
      <c r="K388" s="740"/>
      <c r="L388" s="740"/>
      <c r="M388" s="740"/>
      <c r="N388" s="740"/>
      <c r="O388" s="740"/>
      <c r="P388" s="753"/>
      <c r="Q388" s="741"/>
    </row>
    <row r="389" spans="1:17" ht="14.4" customHeight="1" x14ac:dyDescent="0.3">
      <c r="A389" s="736" t="s">
        <v>5722</v>
      </c>
      <c r="B389" s="737" t="s">
        <v>5527</v>
      </c>
      <c r="C389" s="737" t="s">
        <v>5469</v>
      </c>
      <c r="D389" s="737" t="s">
        <v>5556</v>
      </c>
      <c r="E389" s="737" t="s">
        <v>5557</v>
      </c>
      <c r="F389" s="740">
        <v>1</v>
      </c>
      <c r="G389" s="740">
        <v>331</v>
      </c>
      <c r="H389" s="740"/>
      <c r="I389" s="740">
        <v>331</v>
      </c>
      <c r="J389" s="740"/>
      <c r="K389" s="740"/>
      <c r="L389" s="740"/>
      <c r="M389" s="740"/>
      <c r="N389" s="740"/>
      <c r="O389" s="740"/>
      <c r="P389" s="753"/>
      <c r="Q389" s="741"/>
    </row>
    <row r="390" spans="1:17" ht="14.4" customHeight="1" x14ac:dyDescent="0.3">
      <c r="A390" s="736" t="s">
        <v>5722</v>
      </c>
      <c r="B390" s="737" t="s">
        <v>5527</v>
      </c>
      <c r="C390" s="737" t="s">
        <v>5469</v>
      </c>
      <c r="D390" s="737" t="s">
        <v>5586</v>
      </c>
      <c r="E390" s="737" t="s">
        <v>5587</v>
      </c>
      <c r="F390" s="740">
        <v>1</v>
      </c>
      <c r="G390" s="740">
        <v>503</v>
      </c>
      <c r="H390" s="740"/>
      <c r="I390" s="740">
        <v>503</v>
      </c>
      <c r="J390" s="740"/>
      <c r="K390" s="740"/>
      <c r="L390" s="740"/>
      <c r="M390" s="740"/>
      <c r="N390" s="740"/>
      <c r="O390" s="740"/>
      <c r="P390" s="753"/>
      <c r="Q390" s="741"/>
    </row>
    <row r="391" spans="1:17" ht="14.4" customHeight="1" x14ac:dyDescent="0.3">
      <c r="A391" s="736" t="s">
        <v>5722</v>
      </c>
      <c r="B391" s="737" t="s">
        <v>5527</v>
      </c>
      <c r="C391" s="737" t="s">
        <v>5469</v>
      </c>
      <c r="D391" s="737" t="s">
        <v>5509</v>
      </c>
      <c r="E391" s="737" t="s">
        <v>5510</v>
      </c>
      <c r="F391" s="740">
        <v>2</v>
      </c>
      <c r="G391" s="740">
        <v>228</v>
      </c>
      <c r="H391" s="740">
        <v>0.18688524590163935</v>
      </c>
      <c r="I391" s="740">
        <v>114</v>
      </c>
      <c r="J391" s="740">
        <v>10</v>
      </c>
      <c r="K391" s="740">
        <v>1220</v>
      </c>
      <c r="L391" s="740">
        <v>1</v>
      </c>
      <c r="M391" s="740">
        <v>122</v>
      </c>
      <c r="N391" s="740">
        <v>7</v>
      </c>
      <c r="O391" s="740">
        <v>812</v>
      </c>
      <c r="P391" s="753">
        <v>0.66557377049180333</v>
      </c>
      <c r="Q391" s="741">
        <v>116</v>
      </c>
    </row>
    <row r="392" spans="1:17" ht="14.4" customHeight="1" x14ac:dyDescent="0.3">
      <c r="A392" s="736" t="s">
        <v>5722</v>
      </c>
      <c r="B392" s="737" t="s">
        <v>5527</v>
      </c>
      <c r="C392" s="737" t="s">
        <v>5469</v>
      </c>
      <c r="D392" s="737" t="s">
        <v>5588</v>
      </c>
      <c r="E392" s="737" t="s">
        <v>5589</v>
      </c>
      <c r="F392" s="740"/>
      <c r="G392" s="740"/>
      <c r="H392" s="740"/>
      <c r="I392" s="740"/>
      <c r="J392" s="740">
        <v>1</v>
      </c>
      <c r="K392" s="740">
        <v>3829</v>
      </c>
      <c r="L392" s="740">
        <v>1</v>
      </c>
      <c r="M392" s="740">
        <v>3829</v>
      </c>
      <c r="N392" s="740">
        <v>1</v>
      </c>
      <c r="O392" s="740">
        <v>3830</v>
      </c>
      <c r="P392" s="753">
        <v>1.0002611647949857</v>
      </c>
      <c r="Q392" s="741">
        <v>3830</v>
      </c>
    </row>
    <row r="393" spans="1:17" ht="14.4" customHeight="1" x14ac:dyDescent="0.3">
      <c r="A393" s="736" t="s">
        <v>5722</v>
      </c>
      <c r="B393" s="737" t="s">
        <v>5527</v>
      </c>
      <c r="C393" s="737" t="s">
        <v>5469</v>
      </c>
      <c r="D393" s="737" t="s">
        <v>5560</v>
      </c>
      <c r="E393" s="737" t="s">
        <v>5561</v>
      </c>
      <c r="F393" s="740">
        <v>2</v>
      </c>
      <c r="G393" s="740">
        <v>3792</v>
      </c>
      <c r="H393" s="740">
        <v>0.32510288065843623</v>
      </c>
      <c r="I393" s="740">
        <v>1896</v>
      </c>
      <c r="J393" s="740">
        <v>6</v>
      </c>
      <c r="K393" s="740">
        <v>11664</v>
      </c>
      <c r="L393" s="740">
        <v>1</v>
      </c>
      <c r="M393" s="740">
        <v>1944</v>
      </c>
      <c r="N393" s="740">
        <v>1</v>
      </c>
      <c r="O393" s="740">
        <v>1944</v>
      </c>
      <c r="P393" s="753">
        <v>0.16666666666666666</v>
      </c>
      <c r="Q393" s="741">
        <v>1944</v>
      </c>
    </row>
    <row r="394" spans="1:17" ht="14.4" customHeight="1" x14ac:dyDescent="0.3">
      <c r="A394" s="736" t="s">
        <v>5723</v>
      </c>
      <c r="B394" s="737" t="s">
        <v>5246</v>
      </c>
      <c r="C394" s="737" t="s">
        <v>5469</v>
      </c>
      <c r="D394" s="737" t="s">
        <v>5482</v>
      </c>
      <c r="E394" s="737" t="s">
        <v>5483</v>
      </c>
      <c r="F394" s="740">
        <v>1</v>
      </c>
      <c r="G394" s="740">
        <v>165</v>
      </c>
      <c r="H394" s="740">
        <v>0.46610169491525422</v>
      </c>
      <c r="I394" s="740">
        <v>165</v>
      </c>
      <c r="J394" s="740">
        <v>2</v>
      </c>
      <c r="K394" s="740">
        <v>354</v>
      </c>
      <c r="L394" s="740">
        <v>1</v>
      </c>
      <c r="M394" s="740">
        <v>177</v>
      </c>
      <c r="N394" s="740"/>
      <c r="O394" s="740"/>
      <c r="P394" s="753"/>
      <c r="Q394" s="741"/>
    </row>
    <row r="395" spans="1:17" ht="14.4" customHeight="1" x14ac:dyDescent="0.3">
      <c r="A395" s="736" t="s">
        <v>5723</v>
      </c>
      <c r="B395" s="737" t="s">
        <v>5527</v>
      </c>
      <c r="C395" s="737" t="s">
        <v>5460</v>
      </c>
      <c r="D395" s="737" t="s">
        <v>5578</v>
      </c>
      <c r="E395" s="737" t="s">
        <v>5579</v>
      </c>
      <c r="F395" s="740"/>
      <c r="G395" s="740"/>
      <c r="H395" s="740"/>
      <c r="I395" s="740"/>
      <c r="J395" s="740"/>
      <c r="K395" s="740"/>
      <c r="L395" s="740"/>
      <c r="M395" s="740"/>
      <c r="N395" s="740">
        <v>1</v>
      </c>
      <c r="O395" s="740">
        <v>2012.57</v>
      </c>
      <c r="P395" s="753"/>
      <c r="Q395" s="741">
        <v>2012.57</v>
      </c>
    </row>
    <row r="396" spans="1:17" ht="14.4" customHeight="1" x14ac:dyDescent="0.3">
      <c r="A396" s="736" t="s">
        <v>5723</v>
      </c>
      <c r="B396" s="737" t="s">
        <v>5527</v>
      </c>
      <c r="C396" s="737" t="s">
        <v>5469</v>
      </c>
      <c r="D396" s="737" t="s">
        <v>5540</v>
      </c>
      <c r="E396" s="737" t="s">
        <v>5541</v>
      </c>
      <c r="F396" s="740"/>
      <c r="G396" s="740"/>
      <c r="H396" s="740"/>
      <c r="I396" s="740"/>
      <c r="J396" s="740"/>
      <c r="K396" s="740"/>
      <c r="L396" s="740"/>
      <c r="M396" s="740"/>
      <c r="N396" s="740">
        <v>2</v>
      </c>
      <c r="O396" s="740">
        <v>354</v>
      </c>
      <c r="P396" s="753"/>
      <c r="Q396" s="741">
        <v>177</v>
      </c>
    </row>
    <row r="397" spans="1:17" ht="14.4" customHeight="1" x14ac:dyDescent="0.3">
      <c r="A397" s="736" t="s">
        <v>5723</v>
      </c>
      <c r="B397" s="737" t="s">
        <v>5527</v>
      </c>
      <c r="C397" s="737" t="s">
        <v>5469</v>
      </c>
      <c r="D397" s="737" t="s">
        <v>5580</v>
      </c>
      <c r="E397" s="737" t="s">
        <v>5581</v>
      </c>
      <c r="F397" s="740"/>
      <c r="G397" s="740"/>
      <c r="H397" s="740"/>
      <c r="I397" s="740"/>
      <c r="J397" s="740"/>
      <c r="K397" s="740"/>
      <c r="L397" s="740"/>
      <c r="M397" s="740"/>
      <c r="N397" s="740">
        <v>1</v>
      </c>
      <c r="O397" s="740">
        <v>1242</v>
      </c>
      <c r="P397" s="753"/>
      <c r="Q397" s="741">
        <v>1242</v>
      </c>
    </row>
    <row r="398" spans="1:17" ht="14.4" customHeight="1" x14ac:dyDescent="0.3">
      <c r="A398" s="736" t="s">
        <v>5723</v>
      </c>
      <c r="B398" s="737" t="s">
        <v>5527</v>
      </c>
      <c r="C398" s="737" t="s">
        <v>5469</v>
      </c>
      <c r="D398" s="737" t="s">
        <v>5542</v>
      </c>
      <c r="E398" s="737" t="s">
        <v>5543</v>
      </c>
      <c r="F398" s="740"/>
      <c r="G398" s="740"/>
      <c r="H398" s="740"/>
      <c r="I398" s="740"/>
      <c r="J398" s="740"/>
      <c r="K398" s="740"/>
      <c r="L398" s="740"/>
      <c r="M398" s="740"/>
      <c r="N398" s="740">
        <v>30</v>
      </c>
      <c r="O398" s="740">
        <v>21450</v>
      </c>
      <c r="P398" s="753"/>
      <c r="Q398" s="741">
        <v>715</v>
      </c>
    </row>
    <row r="399" spans="1:17" ht="14.4" customHeight="1" x14ac:dyDescent="0.3">
      <c r="A399" s="736" t="s">
        <v>5723</v>
      </c>
      <c r="B399" s="737" t="s">
        <v>5527</v>
      </c>
      <c r="C399" s="737" t="s">
        <v>5469</v>
      </c>
      <c r="D399" s="737" t="s">
        <v>5550</v>
      </c>
      <c r="E399" s="737" t="s">
        <v>5551</v>
      </c>
      <c r="F399" s="740"/>
      <c r="G399" s="740"/>
      <c r="H399" s="740"/>
      <c r="I399" s="740"/>
      <c r="J399" s="740"/>
      <c r="K399" s="740"/>
      <c r="L399" s="740"/>
      <c r="M399" s="740"/>
      <c r="N399" s="740">
        <v>1</v>
      </c>
      <c r="O399" s="740">
        <v>129</v>
      </c>
      <c r="P399" s="753"/>
      <c r="Q399" s="741">
        <v>129</v>
      </c>
    </row>
    <row r="400" spans="1:17" ht="14.4" customHeight="1" x14ac:dyDescent="0.3">
      <c r="A400" s="736" t="s">
        <v>5723</v>
      </c>
      <c r="B400" s="737" t="s">
        <v>5527</v>
      </c>
      <c r="C400" s="737" t="s">
        <v>5469</v>
      </c>
      <c r="D400" s="737" t="s">
        <v>5584</v>
      </c>
      <c r="E400" s="737" t="s">
        <v>5585</v>
      </c>
      <c r="F400" s="740"/>
      <c r="G400" s="740"/>
      <c r="H400" s="740"/>
      <c r="I400" s="740"/>
      <c r="J400" s="740"/>
      <c r="K400" s="740"/>
      <c r="L400" s="740"/>
      <c r="M400" s="740"/>
      <c r="N400" s="740">
        <v>1</v>
      </c>
      <c r="O400" s="740">
        <v>721</v>
      </c>
      <c r="P400" s="753"/>
      <c r="Q400" s="741">
        <v>721</v>
      </c>
    </row>
    <row r="401" spans="1:17" ht="14.4" customHeight="1" x14ac:dyDescent="0.3">
      <c r="A401" s="736" t="s">
        <v>5723</v>
      </c>
      <c r="B401" s="737" t="s">
        <v>5527</v>
      </c>
      <c r="C401" s="737" t="s">
        <v>5469</v>
      </c>
      <c r="D401" s="737" t="s">
        <v>5560</v>
      </c>
      <c r="E401" s="737" t="s">
        <v>5561</v>
      </c>
      <c r="F401" s="740"/>
      <c r="G401" s="740"/>
      <c r="H401" s="740"/>
      <c r="I401" s="740"/>
      <c r="J401" s="740"/>
      <c r="K401" s="740"/>
      <c r="L401" s="740"/>
      <c r="M401" s="740"/>
      <c r="N401" s="740">
        <v>2</v>
      </c>
      <c r="O401" s="740">
        <v>3888</v>
      </c>
      <c r="P401" s="753"/>
      <c r="Q401" s="741">
        <v>1944</v>
      </c>
    </row>
    <row r="402" spans="1:17" ht="14.4" customHeight="1" x14ac:dyDescent="0.3">
      <c r="A402" s="736" t="s">
        <v>5724</v>
      </c>
      <c r="B402" s="737" t="s">
        <v>5246</v>
      </c>
      <c r="C402" s="737" t="s">
        <v>5469</v>
      </c>
      <c r="D402" s="737" t="s">
        <v>5478</v>
      </c>
      <c r="E402" s="737" t="s">
        <v>5479</v>
      </c>
      <c r="F402" s="740"/>
      <c r="G402" s="740"/>
      <c r="H402" s="740"/>
      <c r="I402" s="740"/>
      <c r="J402" s="740"/>
      <c r="K402" s="740"/>
      <c r="L402" s="740"/>
      <c r="M402" s="740"/>
      <c r="N402" s="740">
        <v>1</v>
      </c>
      <c r="O402" s="740">
        <v>37</v>
      </c>
      <c r="P402" s="753"/>
      <c r="Q402" s="741">
        <v>37</v>
      </c>
    </row>
    <row r="403" spans="1:17" ht="14.4" customHeight="1" x14ac:dyDescent="0.3">
      <c r="A403" s="736" t="s">
        <v>5724</v>
      </c>
      <c r="B403" s="737" t="s">
        <v>5246</v>
      </c>
      <c r="C403" s="737" t="s">
        <v>5469</v>
      </c>
      <c r="D403" s="737" t="s">
        <v>5482</v>
      </c>
      <c r="E403" s="737" t="s">
        <v>5483</v>
      </c>
      <c r="F403" s="740"/>
      <c r="G403" s="740"/>
      <c r="H403" s="740"/>
      <c r="I403" s="740"/>
      <c r="J403" s="740">
        <v>1</v>
      </c>
      <c r="K403" s="740">
        <v>177</v>
      </c>
      <c r="L403" s="740">
        <v>1</v>
      </c>
      <c r="M403" s="740">
        <v>177</v>
      </c>
      <c r="N403" s="740"/>
      <c r="O403" s="740"/>
      <c r="P403" s="753"/>
      <c r="Q403" s="741"/>
    </row>
    <row r="404" spans="1:17" ht="14.4" customHeight="1" x14ac:dyDescent="0.3">
      <c r="A404" s="736" t="s">
        <v>5724</v>
      </c>
      <c r="B404" s="737" t="s">
        <v>5246</v>
      </c>
      <c r="C404" s="737" t="s">
        <v>5469</v>
      </c>
      <c r="D404" s="737" t="s">
        <v>5505</v>
      </c>
      <c r="E404" s="737" t="s">
        <v>5506</v>
      </c>
      <c r="F404" s="740"/>
      <c r="G404" s="740"/>
      <c r="H404" s="740"/>
      <c r="I404" s="740"/>
      <c r="J404" s="740"/>
      <c r="K404" s="740"/>
      <c r="L404" s="740"/>
      <c r="M404" s="740"/>
      <c r="N404" s="740">
        <v>1</v>
      </c>
      <c r="O404" s="740">
        <v>701</v>
      </c>
      <c r="P404" s="753"/>
      <c r="Q404" s="741">
        <v>701</v>
      </c>
    </row>
    <row r="405" spans="1:17" ht="14.4" customHeight="1" x14ac:dyDescent="0.3">
      <c r="A405" s="736" t="s">
        <v>5724</v>
      </c>
      <c r="B405" s="737" t="s">
        <v>5246</v>
      </c>
      <c r="C405" s="737" t="s">
        <v>5469</v>
      </c>
      <c r="D405" s="737" t="s">
        <v>5509</v>
      </c>
      <c r="E405" s="737" t="s">
        <v>5510</v>
      </c>
      <c r="F405" s="740"/>
      <c r="G405" s="740"/>
      <c r="H405" s="740"/>
      <c r="I405" s="740"/>
      <c r="J405" s="740"/>
      <c r="K405" s="740"/>
      <c r="L405" s="740"/>
      <c r="M405" s="740"/>
      <c r="N405" s="740">
        <v>1</v>
      </c>
      <c r="O405" s="740">
        <v>116</v>
      </c>
      <c r="P405" s="753"/>
      <c r="Q405" s="741">
        <v>116</v>
      </c>
    </row>
    <row r="406" spans="1:17" ht="14.4" customHeight="1" x14ac:dyDescent="0.3">
      <c r="A406" s="736" t="s">
        <v>5724</v>
      </c>
      <c r="B406" s="737" t="s">
        <v>5527</v>
      </c>
      <c r="C406" s="737" t="s">
        <v>5469</v>
      </c>
      <c r="D406" s="737" t="s">
        <v>5478</v>
      </c>
      <c r="E406" s="737" t="s">
        <v>5479</v>
      </c>
      <c r="F406" s="740">
        <v>1</v>
      </c>
      <c r="G406" s="740">
        <v>35</v>
      </c>
      <c r="H406" s="740">
        <v>0.47297297297297297</v>
      </c>
      <c r="I406" s="740">
        <v>35</v>
      </c>
      <c r="J406" s="740">
        <v>2</v>
      </c>
      <c r="K406" s="740">
        <v>74</v>
      </c>
      <c r="L406" s="740">
        <v>1</v>
      </c>
      <c r="M406" s="740">
        <v>37</v>
      </c>
      <c r="N406" s="740"/>
      <c r="O406" s="740"/>
      <c r="P406" s="753"/>
      <c r="Q406" s="741"/>
    </row>
    <row r="407" spans="1:17" ht="14.4" customHeight="1" x14ac:dyDescent="0.3">
      <c r="A407" s="736" t="s">
        <v>5724</v>
      </c>
      <c r="B407" s="737" t="s">
        <v>5527</v>
      </c>
      <c r="C407" s="737" t="s">
        <v>5469</v>
      </c>
      <c r="D407" s="737" t="s">
        <v>5556</v>
      </c>
      <c r="E407" s="737" t="s">
        <v>5557</v>
      </c>
      <c r="F407" s="740"/>
      <c r="G407" s="740"/>
      <c r="H407" s="740"/>
      <c r="I407" s="740"/>
      <c r="J407" s="740">
        <v>1</v>
      </c>
      <c r="K407" s="740">
        <v>354</v>
      </c>
      <c r="L407" s="740">
        <v>1</v>
      </c>
      <c r="M407" s="740">
        <v>354</v>
      </c>
      <c r="N407" s="740">
        <v>1</v>
      </c>
      <c r="O407" s="740">
        <v>355</v>
      </c>
      <c r="P407" s="753">
        <v>1.0028248587570621</v>
      </c>
      <c r="Q407" s="741">
        <v>355</v>
      </c>
    </row>
    <row r="408" spans="1:17" ht="14.4" customHeight="1" x14ac:dyDescent="0.3">
      <c r="A408" s="736" t="s">
        <v>5725</v>
      </c>
      <c r="B408" s="737" t="s">
        <v>5527</v>
      </c>
      <c r="C408" s="737" t="s">
        <v>5469</v>
      </c>
      <c r="D408" s="737" t="s">
        <v>5540</v>
      </c>
      <c r="E408" s="737" t="s">
        <v>5541</v>
      </c>
      <c r="F408" s="740"/>
      <c r="G408" s="740"/>
      <c r="H408" s="740"/>
      <c r="I408" s="740"/>
      <c r="J408" s="740"/>
      <c r="K408" s="740"/>
      <c r="L408" s="740"/>
      <c r="M408" s="740"/>
      <c r="N408" s="740">
        <v>1</v>
      </c>
      <c r="O408" s="740">
        <v>177</v>
      </c>
      <c r="P408" s="753"/>
      <c r="Q408" s="741">
        <v>177</v>
      </c>
    </row>
    <row r="409" spans="1:17" ht="14.4" customHeight="1" x14ac:dyDescent="0.3">
      <c r="A409" s="736" t="s">
        <v>5725</v>
      </c>
      <c r="B409" s="737" t="s">
        <v>5527</v>
      </c>
      <c r="C409" s="737" t="s">
        <v>5469</v>
      </c>
      <c r="D409" s="737" t="s">
        <v>5542</v>
      </c>
      <c r="E409" s="737" t="s">
        <v>5543</v>
      </c>
      <c r="F409" s="740"/>
      <c r="G409" s="740"/>
      <c r="H409" s="740"/>
      <c r="I409" s="740"/>
      <c r="J409" s="740"/>
      <c r="K409" s="740"/>
      <c r="L409" s="740"/>
      <c r="M409" s="740"/>
      <c r="N409" s="740">
        <v>1</v>
      </c>
      <c r="O409" s="740">
        <v>715</v>
      </c>
      <c r="P409" s="753"/>
      <c r="Q409" s="741">
        <v>715</v>
      </c>
    </row>
    <row r="410" spans="1:17" ht="14.4" customHeight="1" x14ac:dyDescent="0.3">
      <c r="A410" s="736" t="s">
        <v>5725</v>
      </c>
      <c r="B410" s="737" t="s">
        <v>5527</v>
      </c>
      <c r="C410" s="737" t="s">
        <v>5469</v>
      </c>
      <c r="D410" s="737" t="s">
        <v>5550</v>
      </c>
      <c r="E410" s="737" t="s">
        <v>5551</v>
      </c>
      <c r="F410" s="740"/>
      <c r="G410" s="740"/>
      <c r="H410" s="740"/>
      <c r="I410" s="740"/>
      <c r="J410" s="740"/>
      <c r="K410" s="740"/>
      <c r="L410" s="740"/>
      <c r="M410" s="740"/>
      <c r="N410" s="740">
        <v>1</v>
      </c>
      <c r="O410" s="740">
        <v>129</v>
      </c>
      <c r="P410" s="753"/>
      <c r="Q410" s="741">
        <v>129</v>
      </c>
    </row>
    <row r="411" spans="1:17" ht="14.4" customHeight="1" x14ac:dyDescent="0.3">
      <c r="A411" s="736" t="s">
        <v>5725</v>
      </c>
      <c r="B411" s="737" t="s">
        <v>5527</v>
      </c>
      <c r="C411" s="737" t="s">
        <v>5469</v>
      </c>
      <c r="D411" s="737" t="s">
        <v>5586</v>
      </c>
      <c r="E411" s="737" t="s">
        <v>5587</v>
      </c>
      <c r="F411" s="740"/>
      <c r="G411" s="740"/>
      <c r="H411" s="740"/>
      <c r="I411" s="740"/>
      <c r="J411" s="740"/>
      <c r="K411" s="740"/>
      <c r="L411" s="740"/>
      <c r="M411" s="740"/>
      <c r="N411" s="740">
        <v>1</v>
      </c>
      <c r="O411" s="740">
        <v>539</v>
      </c>
      <c r="P411" s="753"/>
      <c r="Q411" s="741">
        <v>539</v>
      </c>
    </row>
    <row r="412" spans="1:17" ht="14.4" customHeight="1" x14ac:dyDescent="0.3">
      <c r="A412" s="736" t="s">
        <v>5725</v>
      </c>
      <c r="B412" s="737" t="s">
        <v>5527</v>
      </c>
      <c r="C412" s="737" t="s">
        <v>5469</v>
      </c>
      <c r="D412" s="737" t="s">
        <v>5560</v>
      </c>
      <c r="E412" s="737" t="s">
        <v>5561</v>
      </c>
      <c r="F412" s="740"/>
      <c r="G412" s="740"/>
      <c r="H412" s="740"/>
      <c r="I412" s="740"/>
      <c r="J412" s="740"/>
      <c r="K412" s="740"/>
      <c r="L412" s="740"/>
      <c r="M412" s="740"/>
      <c r="N412" s="740">
        <v>1</v>
      </c>
      <c r="O412" s="740">
        <v>1944</v>
      </c>
      <c r="P412" s="753"/>
      <c r="Q412" s="741">
        <v>1944</v>
      </c>
    </row>
    <row r="413" spans="1:17" ht="14.4" customHeight="1" x14ac:dyDescent="0.3">
      <c r="A413" s="736" t="s">
        <v>5726</v>
      </c>
      <c r="B413" s="737" t="s">
        <v>5246</v>
      </c>
      <c r="C413" s="737" t="s">
        <v>5469</v>
      </c>
      <c r="D413" s="737" t="s">
        <v>5505</v>
      </c>
      <c r="E413" s="737" t="s">
        <v>5506</v>
      </c>
      <c r="F413" s="740"/>
      <c r="G413" s="740"/>
      <c r="H413" s="740"/>
      <c r="I413" s="740"/>
      <c r="J413" s="740">
        <v>1</v>
      </c>
      <c r="K413" s="740">
        <v>701</v>
      </c>
      <c r="L413" s="740">
        <v>1</v>
      </c>
      <c r="M413" s="740">
        <v>701</v>
      </c>
      <c r="N413" s="740"/>
      <c r="O413" s="740"/>
      <c r="P413" s="753"/>
      <c r="Q413" s="741"/>
    </row>
    <row r="414" spans="1:17" ht="14.4" customHeight="1" x14ac:dyDescent="0.3">
      <c r="A414" s="736" t="s">
        <v>5726</v>
      </c>
      <c r="B414" s="737" t="s">
        <v>5527</v>
      </c>
      <c r="C414" s="737" t="s">
        <v>5460</v>
      </c>
      <c r="D414" s="737" t="s">
        <v>5572</v>
      </c>
      <c r="E414" s="737" t="s">
        <v>5573</v>
      </c>
      <c r="F414" s="740">
        <v>1</v>
      </c>
      <c r="G414" s="740">
        <v>710.6</v>
      </c>
      <c r="H414" s="740"/>
      <c r="I414" s="740">
        <v>710.6</v>
      </c>
      <c r="J414" s="740"/>
      <c r="K414" s="740"/>
      <c r="L414" s="740"/>
      <c r="M414" s="740"/>
      <c r="N414" s="740"/>
      <c r="O414" s="740"/>
      <c r="P414" s="753"/>
      <c r="Q414" s="741"/>
    </row>
    <row r="415" spans="1:17" ht="14.4" customHeight="1" x14ac:dyDescent="0.3">
      <c r="A415" s="736" t="s">
        <v>5726</v>
      </c>
      <c r="B415" s="737" t="s">
        <v>5527</v>
      </c>
      <c r="C415" s="737" t="s">
        <v>5460</v>
      </c>
      <c r="D415" s="737" t="s">
        <v>5576</v>
      </c>
      <c r="E415" s="737" t="s">
        <v>5577</v>
      </c>
      <c r="F415" s="740"/>
      <c r="G415" s="740"/>
      <c r="H415" s="740"/>
      <c r="I415" s="740"/>
      <c r="J415" s="740"/>
      <c r="K415" s="740"/>
      <c r="L415" s="740"/>
      <c r="M415" s="740"/>
      <c r="N415" s="740">
        <v>2</v>
      </c>
      <c r="O415" s="740">
        <v>2043.54</v>
      </c>
      <c r="P415" s="753"/>
      <c r="Q415" s="741">
        <v>1021.77</v>
      </c>
    </row>
    <row r="416" spans="1:17" ht="14.4" customHeight="1" x14ac:dyDescent="0.3">
      <c r="A416" s="736" t="s">
        <v>5726</v>
      </c>
      <c r="B416" s="737" t="s">
        <v>5527</v>
      </c>
      <c r="C416" s="737" t="s">
        <v>5469</v>
      </c>
      <c r="D416" s="737" t="s">
        <v>5478</v>
      </c>
      <c r="E416" s="737" t="s">
        <v>5479</v>
      </c>
      <c r="F416" s="740">
        <v>3</v>
      </c>
      <c r="G416" s="740">
        <v>105</v>
      </c>
      <c r="H416" s="740">
        <v>2.8378378378378377</v>
      </c>
      <c r="I416" s="740">
        <v>35</v>
      </c>
      <c r="J416" s="740">
        <v>1</v>
      </c>
      <c r="K416" s="740">
        <v>37</v>
      </c>
      <c r="L416" s="740">
        <v>1</v>
      </c>
      <c r="M416" s="740">
        <v>37</v>
      </c>
      <c r="N416" s="740">
        <v>1</v>
      </c>
      <c r="O416" s="740">
        <v>37</v>
      </c>
      <c r="P416" s="753">
        <v>1</v>
      </c>
      <c r="Q416" s="741">
        <v>37</v>
      </c>
    </row>
    <row r="417" spans="1:17" ht="14.4" customHeight="1" x14ac:dyDescent="0.3">
      <c r="A417" s="736" t="s">
        <v>5726</v>
      </c>
      <c r="B417" s="737" t="s">
        <v>5527</v>
      </c>
      <c r="C417" s="737" t="s">
        <v>5469</v>
      </c>
      <c r="D417" s="737" t="s">
        <v>5540</v>
      </c>
      <c r="E417" s="737" t="s">
        <v>5541</v>
      </c>
      <c r="F417" s="740">
        <v>1</v>
      </c>
      <c r="G417" s="740">
        <v>165</v>
      </c>
      <c r="H417" s="740">
        <v>0.31073446327683618</v>
      </c>
      <c r="I417" s="740">
        <v>165</v>
      </c>
      <c r="J417" s="740">
        <v>3</v>
      </c>
      <c r="K417" s="740">
        <v>531</v>
      </c>
      <c r="L417" s="740">
        <v>1</v>
      </c>
      <c r="M417" s="740">
        <v>177</v>
      </c>
      <c r="N417" s="740">
        <v>4</v>
      </c>
      <c r="O417" s="740">
        <v>708</v>
      </c>
      <c r="P417" s="753">
        <v>1.3333333333333333</v>
      </c>
      <c r="Q417" s="741">
        <v>177</v>
      </c>
    </row>
    <row r="418" spans="1:17" ht="14.4" customHeight="1" x14ac:dyDescent="0.3">
      <c r="A418" s="736" t="s">
        <v>5726</v>
      </c>
      <c r="B418" s="737" t="s">
        <v>5527</v>
      </c>
      <c r="C418" s="737" t="s">
        <v>5469</v>
      </c>
      <c r="D418" s="737" t="s">
        <v>5580</v>
      </c>
      <c r="E418" s="737" t="s">
        <v>5581</v>
      </c>
      <c r="F418" s="740">
        <v>1</v>
      </c>
      <c r="G418" s="740">
        <v>1194</v>
      </c>
      <c r="H418" s="740"/>
      <c r="I418" s="740">
        <v>1194</v>
      </c>
      <c r="J418" s="740"/>
      <c r="K418" s="740"/>
      <c r="L418" s="740"/>
      <c r="M418" s="740"/>
      <c r="N418" s="740">
        <v>2</v>
      </c>
      <c r="O418" s="740">
        <v>2484</v>
      </c>
      <c r="P418" s="753"/>
      <c r="Q418" s="741">
        <v>1242</v>
      </c>
    </row>
    <row r="419" spans="1:17" ht="14.4" customHeight="1" x14ac:dyDescent="0.3">
      <c r="A419" s="736" t="s">
        <v>5726</v>
      </c>
      <c r="B419" s="737" t="s">
        <v>5527</v>
      </c>
      <c r="C419" s="737" t="s">
        <v>5469</v>
      </c>
      <c r="D419" s="737" t="s">
        <v>5542</v>
      </c>
      <c r="E419" s="737" t="s">
        <v>5543</v>
      </c>
      <c r="F419" s="740">
        <v>39</v>
      </c>
      <c r="G419" s="740">
        <v>27573</v>
      </c>
      <c r="H419" s="740">
        <v>2.7545454545454544</v>
      </c>
      <c r="I419" s="740">
        <v>707</v>
      </c>
      <c r="J419" s="740">
        <v>14</v>
      </c>
      <c r="K419" s="740">
        <v>10010</v>
      </c>
      <c r="L419" s="740">
        <v>1</v>
      </c>
      <c r="M419" s="740">
        <v>715</v>
      </c>
      <c r="N419" s="740">
        <v>66</v>
      </c>
      <c r="O419" s="740">
        <v>47190</v>
      </c>
      <c r="P419" s="753">
        <v>4.7142857142857144</v>
      </c>
      <c r="Q419" s="741">
        <v>715</v>
      </c>
    </row>
    <row r="420" spans="1:17" ht="14.4" customHeight="1" x14ac:dyDescent="0.3">
      <c r="A420" s="736" t="s">
        <v>5726</v>
      </c>
      <c r="B420" s="737" t="s">
        <v>5527</v>
      </c>
      <c r="C420" s="737" t="s">
        <v>5469</v>
      </c>
      <c r="D420" s="737" t="s">
        <v>5550</v>
      </c>
      <c r="E420" s="737" t="s">
        <v>5551</v>
      </c>
      <c r="F420" s="740"/>
      <c r="G420" s="740"/>
      <c r="H420" s="740"/>
      <c r="I420" s="740"/>
      <c r="J420" s="740"/>
      <c r="K420" s="740"/>
      <c r="L420" s="740"/>
      <c r="M420" s="740"/>
      <c r="N420" s="740">
        <v>2</v>
      </c>
      <c r="O420" s="740">
        <v>258</v>
      </c>
      <c r="P420" s="753"/>
      <c r="Q420" s="741">
        <v>129</v>
      </c>
    </row>
    <row r="421" spans="1:17" ht="14.4" customHeight="1" x14ac:dyDescent="0.3">
      <c r="A421" s="736" t="s">
        <v>5726</v>
      </c>
      <c r="B421" s="737" t="s">
        <v>5527</v>
      </c>
      <c r="C421" s="737" t="s">
        <v>5469</v>
      </c>
      <c r="D421" s="737" t="s">
        <v>5584</v>
      </c>
      <c r="E421" s="737" t="s">
        <v>5585</v>
      </c>
      <c r="F421" s="740">
        <v>1</v>
      </c>
      <c r="G421" s="740">
        <v>690</v>
      </c>
      <c r="H421" s="740"/>
      <c r="I421" s="740">
        <v>690</v>
      </c>
      <c r="J421" s="740"/>
      <c r="K421" s="740"/>
      <c r="L421" s="740"/>
      <c r="M421" s="740"/>
      <c r="N421" s="740">
        <v>2</v>
      </c>
      <c r="O421" s="740">
        <v>1442</v>
      </c>
      <c r="P421" s="753"/>
      <c r="Q421" s="741">
        <v>721</v>
      </c>
    </row>
    <row r="422" spans="1:17" ht="14.4" customHeight="1" x14ac:dyDescent="0.3">
      <c r="A422" s="736" t="s">
        <v>5726</v>
      </c>
      <c r="B422" s="737" t="s">
        <v>5527</v>
      </c>
      <c r="C422" s="737" t="s">
        <v>5469</v>
      </c>
      <c r="D422" s="737" t="s">
        <v>5488</v>
      </c>
      <c r="E422" s="737" t="s">
        <v>5489</v>
      </c>
      <c r="F422" s="740">
        <v>1</v>
      </c>
      <c r="G422" s="740">
        <v>0</v>
      </c>
      <c r="H422" s="740"/>
      <c r="I422" s="740">
        <v>0</v>
      </c>
      <c r="J422" s="740"/>
      <c r="K422" s="740"/>
      <c r="L422" s="740"/>
      <c r="M422" s="740"/>
      <c r="N422" s="740"/>
      <c r="O422" s="740"/>
      <c r="P422" s="753"/>
      <c r="Q422" s="741"/>
    </row>
    <row r="423" spans="1:17" ht="14.4" customHeight="1" x14ac:dyDescent="0.3">
      <c r="A423" s="736" t="s">
        <v>5726</v>
      </c>
      <c r="B423" s="737" t="s">
        <v>5527</v>
      </c>
      <c r="C423" s="737" t="s">
        <v>5469</v>
      </c>
      <c r="D423" s="737" t="s">
        <v>5556</v>
      </c>
      <c r="E423" s="737" t="s">
        <v>5557</v>
      </c>
      <c r="F423" s="740">
        <v>1</v>
      </c>
      <c r="G423" s="740">
        <v>331</v>
      </c>
      <c r="H423" s="740"/>
      <c r="I423" s="740">
        <v>331</v>
      </c>
      <c r="J423" s="740"/>
      <c r="K423" s="740"/>
      <c r="L423" s="740"/>
      <c r="M423" s="740"/>
      <c r="N423" s="740">
        <v>1</v>
      </c>
      <c r="O423" s="740">
        <v>355</v>
      </c>
      <c r="P423" s="753"/>
      <c r="Q423" s="741">
        <v>355</v>
      </c>
    </row>
    <row r="424" spans="1:17" ht="14.4" customHeight="1" x14ac:dyDescent="0.3">
      <c r="A424" s="736" t="s">
        <v>5726</v>
      </c>
      <c r="B424" s="737" t="s">
        <v>5527</v>
      </c>
      <c r="C424" s="737" t="s">
        <v>5469</v>
      </c>
      <c r="D424" s="737" t="s">
        <v>5586</v>
      </c>
      <c r="E424" s="737" t="s">
        <v>5587</v>
      </c>
      <c r="F424" s="740">
        <v>4</v>
      </c>
      <c r="G424" s="740">
        <v>2012</v>
      </c>
      <c r="H424" s="740">
        <v>1.2465923172242874</v>
      </c>
      <c r="I424" s="740">
        <v>503</v>
      </c>
      <c r="J424" s="740">
        <v>3</v>
      </c>
      <c r="K424" s="740">
        <v>1614</v>
      </c>
      <c r="L424" s="740">
        <v>1</v>
      </c>
      <c r="M424" s="740">
        <v>538</v>
      </c>
      <c r="N424" s="740">
        <v>3</v>
      </c>
      <c r="O424" s="740">
        <v>1617</v>
      </c>
      <c r="P424" s="753">
        <v>1.0018587360594795</v>
      </c>
      <c r="Q424" s="741">
        <v>539</v>
      </c>
    </row>
    <row r="425" spans="1:17" ht="14.4" customHeight="1" x14ac:dyDescent="0.3">
      <c r="A425" s="736" t="s">
        <v>5726</v>
      </c>
      <c r="B425" s="737" t="s">
        <v>5527</v>
      </c>
      <c r="C425" s="737" t="s">
        <v>5469</v>
      </c>
      <c r="D425" s="737" t="s">
        <v>5509</v>
      </c>
      <c r="E425" s="737" t="s">
        <v>5510</v>
      </c>
      <c r="F425" s="740">
        <v>5</v>
      </c>
      <c r="G425" s="740">
        <v>570</v>
      </c>
      <c r="H425" s="740">
        <v>0.66744730679156905</v>
      </c>
      <c r="I425" s="740">
        <v>114</v>
      </c>
      <c r="J425" s="740">
        <v>7</v>
      </c>
      <c r="K425" s="740">
        <v>854</v>
      </c>
      <c r="L425" s="740">
        <v>1</v>
      </c>
      <c r="M425" s="740">
        <v>122</v>
      </c>
      <c r="N425" s="740">
        <v>6</v>
      </c>
      <c r="O425" s="740">
        <v>696</v>
      </c>
      <c r="P425" s="753">
        <v>0.81498829039812648</v>
      </c>
      <c r="Q425" s="741">
        <v>116</v>
      </c>
    </row>
    <row r="426" spans="1:17" ht="14.4" customHeight="1" x14ac:dyDescent="0.3">
      <c r="A426" s="736" t="s">
        <v>5726</v>
      </c>
      <c r="B426" s="737" t="s">
        <v>5527</v>
      </c>
      <c r="C426" s="737" t="s">
        <v>5469</v>
      </c>
      <c r="D426" s="737" t="s">
        <v>5560</v>
      </c>
      <c r="E426" s="737" t="s">
        <v>5561</v>
      </c>
      <c r="F426" s="740">
        <v>5</v>
      </c>
      <c r="G426" s="740">
        <v>9480</v>
      </c>
      <c r="H426" s="740">
        <v>1.2191358024691359</v>
      </c>
      <c r="I426" s="740">
        <v>1896</v>
      </c>
      <c r="J426" s="740">
        <v>4</v>
      </c>
      <c r="K426" s="740">
        <v>7776</v>
      </c>
      <c r="L426" s="740">
        <v>1</v>
      </c>
      <c r="M426" s="740">
        <v>1944</v>
      </c>
      <c r="N426" s="740">
        <v>10</v>
      </c>
      <c r="O426" s="740">
        <v>19440</v>
      </c>
      <c r="P426" s="753">
        <v>2.5</v>
      </c>
      <c r="Q426" s="741">
        <v>1944</v>
      </c>
    </row>
    <row r="427" spans="1:17" ht="14.4" customHeight="1" x14ac:dyDescent="0.3">
      <c r="A427" s="736" t="s">
        <v>5726</v>
      </c>
      <c r="B427" s="737" t="s">
        <v>5527</v>
      </c>
      <c r="C427" s="737" t="s">
        <v>5469</v>
      </c>
      <c r="D427" s="737" t="s">
        <v>5564</v>
      </c>
      <c r="E427" s="737" t="s">
        <v>5565</v>
      </c>
      <c r="F427" s="740"/>
      <c r="G427" s="740"/>
      <c r="H427" s="740"/>
      <c r="I427" s="740"/>
      <c r="J427" s="740">
        <v>1</v>
      </c>
      <c r="K427" s="740">
        <v>300</v>
      </c>
      <c r="L427" s="740">
        <v>1</v>
      </c>
      <c r="M427" s="740">
        <v>300</v>
      </c>
      <c r="N427" s="740"/>
      <c r="O427" s="740"/>
      <c r="P427" s="753"/>
      <c r="Q427" s="741"/>
    </row>
    <row r="428" spans="1:17" ht="14.4" customHeight="1" x14ac:dyDescent="0.3">
      <c r="A428" s="736" t="s">
        <v>5727</v>
      </c>
      <c r="B428" s="737" t="s">
        <v>5246</v>
      </c>
      <c r="C428" s="737" t="s">
        <v>5247</v>
      </c>
      <c r="D428" s="737" t="s">
        <v>5327</v>
      </c>
      <c r="E428" s="737" t="s">
        <v>5328</v>
      </c>
      <c r="F428" s="740"/>
      <c r="G428" s="740"/>
      <c r="H428" s="740"/>
      <c r="I428" s="740"/>
      <c r="J428" s="740"/>
      <c r="K428" s="740"/>
      <c r="L428" s="740"/>
      <c r="M428" s="740"/>
      <c r="N428" s="740">
        <v>1.76</v>
      </c>
      <c r="O428" s="740">
        <v>1259.58</v>
      </c>
      <c r="P428" s="753"/>
      <c r="Q428" s="741">
        <v>715.6704545454545</v>
      </c>
    </row>
    <row r="429" spans="1:17" ht="14.4" customHeight="1" x14ac:dyDescent="0.3">
      <c r="A429" s="736" t="s">
        <v>5727</v>
      </c>
      <c r="B429" s="737" t="s">
        <v>5246</v>
      </c>
      <c r="C429" s="737" t="s">
        <v>5247</v>
      </c>
      <c r="D429" s="737" t="s">
        <v>5329</v>
      </c>
      <c r="E429" s="737" t="s">
        <v>5328</v>
      </c>
      <c r="F429" s="740"/>
      <c r="G429" s="740"/>
      <c r="H429" s="740"/>
      <c r="I429" s="740"/>
      <c r="J429" s="740"/>
      <c r="K429" s="740"/>
      <c r="L429" s="740"/>
      <c r="M429" s="740"/>
      <c r="N429" s="740">
        <v>15.309999999999999</v>
      </c>
      <c r="O429" s="740">
        <v>21913.96</v>
      </c>
      <c r="P429" s="753"/>
      <c r="Q429" s="741">
        <v>1431.3494448073156</v>
      </c>
    </row>
    <row r="430" spans="1:17" ht="14.4" customHeight="1" x14ac:dyDescent="0.3">
      <c r="A430" s="736" t="s">
        <v>5727</v>
      </c>
      <c r="B430" s="737" t="s">
        <v>5246</v>
      </c>
      <c r="C430" s="737" t="s">
        <v>5469</v>
      </c>
      <c r="D430" s="737" t="s">
        <v>5478</v>
      </c>
      <c r="E430" s="737" t="s">
        <v>5479</v>
      </c>
      <c r="F430" s="740"/>
      <c r="G430" s="740"/>
      <c r="H430" s="740"/>
      <c r="I430" s="740"/>
      <c r="J430" s="740"/>
      <c r="K430" s="740"/>
      <c r="L430" s="740"/>
      <c r="M430" s="740"/>
      <c r="N430" s="740">
        <v>1</v>
      </c>
      <c r="O430" s="740">
        <v>37</v>
      </c>
      <c r="P430" s="753"/>
      <c r="Q430" s="741">
        <v>37</v>
      </c>
    </row>
    <row r="431" spans="1:17" ht="14.4" customHeight="1" x14ac:dyDescent="0.3">
      <c r="A431" s="736" t="s">
        <v>5727</v>
      </c>
      <c r="B431" s="737" t="s">
        <v>5246</v>
      </c>
      <c r="C431" s="737" t="s">
        <v>5469</v>
      </c>
      <c r="D431" s="737" t="s">
        <v>5486</v>
      </c>
      <c r="E431" s="737" t="s">
        <v>5487</v>
      </c>
      <c r="F431" s="740"/>
      <c r="G431" s="740"/>
      <c r="H431" s="740"/>
      <c r="I431" s="740"/>
      <c r="J431" s="740"/>
      <c r="K431" s="740"/>
      <c r="L431" s="740"/>
      <c r="M431" s="740"/>
      <c r="N431" s="740">
        <v>2</v>
      </c>
      <c r="O431" s="740">
        <v>486</v>
      </c>
      <c r="P431" s="753"/>
      <c r="Q431" s="741">
        <v>243</v>
      </c>
    </row>
    <row r="432" spans="1:17" ht="14.4" customHeight="1" x14ac:dyDescent="0.3">
      <c r="A432" s="736" t="s">
        <v>5727</v>
      </c>
      <c r="B432" s="737" t="s">
        <v>5246</v>
      </c>
      <c r="C432" s="737" t="s">
        <v>5469</v>
      </c>
      <c r="D432" s="737" t="s">
        <v>5501</v>
      </c>
      <c r="E432" s="737" t="s">
        <v>5502</v>
      </c>
      <c r="F432" s="740">
        <v>1</v>
      </c>
      <c r="G432" s="740">
        <v>331</v>
      </c>
      <c r="H432" s="740"/>
      <c r="I432" s="740">
        <v>331</v>
      </c>
      <c r="J432" s="740"/>
      <c r="K432" s="740"/>
      <c r="L432" s="740"/>
      <c r="M432" s="740"/>
      <c r="N432" s="740"/>
      <c r="O432" s="740"/>
      <c r="P432" s="753"/>
      <c r="Q432" s="741"/>
    </row>
    <row r="433" spans="1:17" ht="14.4" customHeight="1" x14ac:dyDescent="0.3">
      <c r="A433" s="736" t="s">
        <v>5727</v>
      </c>
      <c r="B433" s="737" t="s">
        <v>5527</v>
      </c>
      <c r="C433" s="737" t="s">
        <v>5247</v>
      </c>
      <c r="D433" s="737" t="s">
        <v>5417</v>
      </c>
      <c r="E433" s="737" t="s">
        <v>5418</v>
      </c>
      <c r="F433" s="740"/>
      <c r="G433" s="740"/>
      <c r="H433" s="740"/>
      <c r="I433" s="740"/>
      <c r="J433" s="740"/>
      <c r="K433" s="740"/>
      <c r="L433" s="740"/>
      <c r="M433" s="740"/>
      <c r="N433" s="740">
        <v>4.16</v>
      </c>
      <c r="O433" s="740">
        <v>2240.35</v>
      </c>
      <c r="P433" s="753"/>
      <c r="Q433" s="741">
        <v>538.54567307692298</v>
      </c>
    </row>
    <row r="434" spans="1:17" ht="14.4" customHeight="1" x14ac:dyDescent="0.3">
      <c r="A434" s="736" t="s">
        <v>5727</v>
      </c>
      <c r="B434" s="737" t="s">
        <v>5527</v>
      </c>
      <c r="C434" s="737" t="s">
        <v>5469</v>
      </c>
      <c r="D434" s="737" t="s">
        <v>5486</v>
      </c>
      <c r="E434" s="737" t="s">
        <v>5487</v>
      </c>
      <c r="F434" s="740"/>
      <c r="G434" s="740"/>
      <c r="H434" s="740"/>
      <c r="I434" s="740"/>
      <c r="J434" s="740"/>
      <c r="K434" s="740"/>
      <c r="L434" s="740"/>
      <c r="M434" s="740"/>
      <c r="N434" s="740">
        <v>2</v>
      </c>
      <c r="O434" s="740">
        <v>486</v>
      </c>
      <c r="P434" s="753"/>
      <c r="Q434" s="741">
        <v>243</v>
      </c>
    </row>
    <row r="435" spans="1:17" ht="14.4" customHeight="1" thickBot="1" x14ac:dyDescent="0.35">
      <c r="A435" s="742" t="s">
        <v>5727</v>
      </c>
      <c r="B435" s="743" t="s">
        <v>5527</v>
      </c>
      <c r="C435" s="743" t="s">
        <v>5469</v>
      </c>
      <c r="D435" s="743" t="s">
        <v>2553</v>
      </c>
      <c r="E435" s="743" t="s">
        <v>5500</v>
      </c>
      <c r="F435" s="746"/>
      <c r="G435" s="746"/>
      <c r="H435" s="746"/>
      <c r="I435" s="746"/>
      <c r="J435" s="746"/>
      <c r="K435" s="746"/>
      <c r="L435" s="746"/>
      <c r="M435" s="746"/>
      <c r="N435" s="746">
        <v>1</v>
      </c>
      <c r="O435" s="746">
        <v>0</v>
      </c>
      <c r="P435" s="754"/>
      <c r="Q435" s="747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7" t="s">
        <v>135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" customHeight="1" thickBot="1" x14ac:dyDescent="0.35">
      <c r="A2" s="374" t="s">
        <v>323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</row>
    <row r="3" spans="1:17" ht="14.4" customHeight="1" thickBot="1" x14ac:dyDescent="0.35">
      <c r="A3" s="637" t="s">
        <v>70</v>
      </c>
      <c r="B3" s="614" t="s">
        <v>71</v>
      </c>
      <c r="C3" s="615"/>
      <c r="D3" s="615"/>
      <c r="E3" s="616"/>
      <c r="F3" s="617"/>
      <c r="G3" s="614" t="s">
        <v>255</v>
      </c>
      <c r="H3" s="615"/>
      <c r="I3" s="615"/>
      <c r="J3" s="616"/>
      <c r="K3" s="617"/>
      <c r="L3" s="121"/>
      <c r="M3" s="122"/>
      <c r="N3" s="121"/>
      <c r="O3" s="123"/>
    </row>
    <row r="4" spans="1:17" ht="14.4" customHeight="1" thickBot="1" x14ac:dyDescent="0.35">
      <c r="A4" s="638"/>
      <c r="B4" s="124">
        <v>2015</v>
      </c>
      <c r="C4" s="125">
        <v>2016</v>
      </c>
      <c r="D4" s="125">
        <v>2017</v>
      </c>
      <c r="E4" s="471" t="s">
        <v>301</v>
      </c>
      <c r="F4" s="472" t="s">
        <v>2</v>
      </c>
      <c r="G4" s="124">
        <v>2015</v>
      </c>
      <c r="H4" s="125">
        <v>2016</v>
      </c>
      <c r="I4" s="125">
        <v>2017</v>
      </c>
      <c r="J4" s="125" t="s">
        <v>301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312</v>
      </c>
      <c r="Q4" s="128" t="s">
        <v>313</v>
      </c>
    </row>
    <row r="5" spans="1:17" ht="14.4" hidden="1" customHeight="1" outlineLevel="1" x14ac:dyDescent="0.3">
      <c r="A5" s="494" t="s">
        <v>168</v>
      </c>
      <c r="B5" s="119">
        <v>254.90600000000001</v>
      </c>
      <c r="C5" s="114">
        <v>214.46799999999999</v>
      </c>
      <c r="D5" s="114">
        <v>183.40100000000001</v>
      </c>
      <c r="E5" s="477">
        <f>IF(OR(D5=0,B5=0),"",D5/B5)</f>
        <v>0.7194848297019294</v>
      </c>
      <c r="F5" s="129">
        <f>IF(OR(D5=0,C5=0),"",D5/C5)</f>
        <v>0.85514389093011556</v>
      </c>
      <c r="G5" s="130">
        <v>335</v>
      </c>
      <c r="H5" s="114">
        <v>277</v>
      </c>
      <c r="I5" s="114">
        <v>222</v>
      </c>
      <c r="J5" s="477">
        <f>IF(OR(I5=0,G5=0),"",I5/G5)</f>
        <v>0.66268656716417906</v>
      </c>
      <c r="K5" s="131">
        <f>IF(OR(I5=0,H5=0),"",I5/H5)</f>
        <v>0.80144404332129959</v>
      </c>
      <c r="L5" s="121"/>
      <c r="M5" s="121"/>
      <c r="N5" s="7">
        <f>D5-C5</f>
        <v>-31.066999999999979</v>
      </c>
      <c r="O5" s="8">
        <f>I5-H5</f>
        <v>-55</v>
      </c>
      <c r="P5" s="7">
        <f>D5-B5</f>
        <v>-71.504999999999995</v>
      </c>
      <c r="Q5" s="8">
        <f>I5-G5</f>
        <v>-113</v>
      </c>
    </row>
    <row r="6" spans="1:17" ht="14.4" hidden="1" customHeight="1" outlineLevel="1" x14ac:dyDescent="0.3">
      <c r="A6" s="495" t="s">
        <v>169</v>
      </c>
      <c r="B6" s="120">
        <v>36.244999999999997</v>
      </c>
      <c r="C6" s="113">
        <v>48.792000000000002</v>
      </c>
      <c r="D6" s="113">
        <v>41.01</v>
      </c>
      <c r="E6" s="477">
        <f t="shared" ref="E6:E12" si="0">IF(OR(D6=0,B6=0),"",D6/B6)</f>
        <v>1.1314664091598841</v>
      </c>
      <c r="F6" s="129">
        <f t="shared" ref="F6:F12" si="1">IF(OR(D6=0,C6=0),"",D6/C6)</f>
        <v>0.84050664043285783</v>
      </c>
      <c r="G6" s="133">
        <v>59</v>
      </c>
      <c r="H6" s="113">
        <v>69</v>
      </c>
      <c r="I6" s="113">
        <v>50</v>
      </c>
      <c r="J6" s="478">
        <f t="shared" ref="J6:J12" si="2">IF(OR(I6=0,G6=0),"",I6/G6)</f>
        <v>0.84745762711864403</v>
      </c>
      <c r="K6" s="134">
        <f t="shared" ref="K6:K12" si="3">IF(OR(I6=0,H6=0),"",I6/H6)</f>
        <v>0.72463768115942029</v>
      </c>
      <c r="L6" s="121"/>
      <c r="M6" s="121"/>
      <c r="N6" s="5">
        <f t="shared" ref="N6:N13" si="4">D6-C6</f>
        <v>-7.7820000000000036</v>
      </c>
      <c r="O6" s="6">
        <f t="shared" ref="O6:O13" si="5">I6-H6</f>
        <v>-19</v>
      </c>
      <c r="P6" s="5">
        <f t="shared" ref="P6:P13" si="6">D6-B6</f>
        <v>4.7650000000000006</v>
      </c>
      <c r="Q6" s="6">
        <f t="shared" ref="Q6:Q13" si="7">I6-G6</f>
        <v>-9</v>
      </c>
    </row>
    <row r="7" spans="1:17" ht="14.4" hidden="1" customHeight="1" outlineLevel="1" x14ac:dyDescent="0.3">
      <c r="A7" s="495" t="s">
        <v>170</v>
      </c>
      <c r="B7" s="120">
        <v>108.473</v>
      </c>
      <c r="C7" s="113">
        <v>88.466999999999999</v>
      </c>
      <c r="D7" s="113">
        <v>94.724000000000004</v>
      </c>
      <c r="E7" s="477">
        <f t="shared" si="0"/>
        <v>0.87324956440773283</v>
      </c>
      <c r="F7" s="129">
        <f t="shared" si="1"/>
        <v>1.0707269377281925</v>
      </c>
      <c r="G7" s="133">
        <v>163</v>
      </c>
      <c r="H7" s="113">
        <v>116</v>
      </c>
      <c r="I7" s="113">
        <v>122</v>
      </c>
      <c r="J7" s="478">
        <f t="shared" si="2"/>
        <v>0.74846625766871167</v>
      </c>
      <c r="K7" s="134">
        <f t="shared" si="3"/>
        <v>1.0517241379310345</v>
      </c>
      <c r="L7" s="121"/>
      <c r="M7" s="121"/>
      <c r="N7" s="5">
        <f t="shared" si="4"/>
        <v>6.257000000000005</v>
      </c>
      <c r="O7" s="6">
        <f t="shared" si="5"/>
        <v>6</v>
      </c>
      <c r="P7" s="5">
        <f t="shared" si="6"/>
        <v>-13.748999999999995</v>
      </c>
      <c r="Q7" s="6">
        <f t="shared" si="7"/>
        <v>-41</v>
      </c>
    </row>
    <row r="8" spans="1:17" ht="14.4" hidden="1" customHeight="1" outlineLevel="1" x14ac:dyDescent="0.3">
      <c r="A8" s="495" t="s">
        <v>171</v>
      </c>
      <c r="B8" s="120">
        <v>17.373999999999999</v>
      </c>
      <c r="C8" s="113">
        <v>14.539</v>
      </c>
      <c r="D8" s="113">
        <v>23.100999999999999</v>
      </c>
      <c r="E8" s="477">
        <f t="shared" si="0"/>
        <v>1.3296304823299183</v>
      </c>
      <c r="F8" s="129">
        <f t="shared" si="1"/>
        <v>1.5888988238530848</v>
      </c>
      <c r="G8" s="133">
        <v>34</v>
      </c>
      <c r="H8" s="113">
        <v>19</v>
      </c>
      <c r="I8" s="113">
        <v>25</v>
      </c>
      <c r="J8" s="478">
        <f t="shared" si="2"/>
        <v>0.73529411764705888</v>
      </c>
      <c r="K8" s="134">
        <f t="shared" si="3"/>
        <v>1.3157894736842106</v>
      </c>
      <c r="L8" s="121"/>
      <c r="M8" s="121"/>
      <c r="N8" s="5">
        <f t="shared" si="4"/>
        <v>8.5619999999999994</v>
      </c>
      <c r="O8" s="6">
        <f t="shared" si="5"/>
        <v>6</v>
      </c>
      <c r="P8" s="5">
        <f t="shared" si="6"/>
        <v>5.7270000000000003</v>
      </c>
      <c r="Q8" s="6">
        <f t="shared" si="7"/>
        <v>-9</v>
      </c>
    </row>
    <row r="9" spans="1:17" ht="14.4" hidden="1" customHeight="1" outlineLevel="1" x14ac:dyDescent="0.3">
      <c r="A9" s="495" t="s">
        <v>172</v>
      </c>
      <c r="B9" s="120">
        <v>0</v>
      </c>
      <c r="C9" s="113">
        <v>0</v>
      </c>
      <c r="D9" s="113">
        <v>0</v>
      </c>
      <c r="E9" s="477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78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95" t="s">
        <v>173</v>
      </c>
      <c r="B10" s="120">
        <v>40.982999999999997</v>
      </c>
      <c r="C10" s="113">
        <v>45.798000000000002</v>
      </c>
      <c r="D10" s="113">
        <v>60.305</v>
      </c>
      <c r="E10" s="477">
        <f t="shared" si="0"/>
        <v>1.4714637776639095</v>
      </c>
      <c r="F10" s="129">
        <f t="shared" si="1"/>
        <v>1.3167605572295733</v>
      </c>
      <c r="G10" s="133">
        <v>64</v>
      </c>
      <c r="H10" s="113">
        <v>60</v>
      </c>
      <c r="I10" s="113">
        <v>74</v>
      </c>
      <c r="J10" s="478">
        <f t="shared" si="2"/>
        <v>1.15625</v>
      </c>
      <c r="K10" s="134">
        <f t="shared" si="3"/>
        <v>1.2333333333333334</v>
      </c>
      <c r="L10" s="121"/>
      <c r="M10" s="121"/>
      <c r="N10" s="5">
        <f t="shared" si="4"/>
        <v>14.506999999999998</v>
      </c>
      <c r="O10" s="6">
        <f t="shared" si="5"/>
        <v>14</v>
      </c>
      <c r="P10" s="5">
        <f t="shared" si="6"/>
        <v>19.322000000000003</v>
      </c>
      <c r="Q10" s="6">
        <f t="shared" si="7"/>
        <v>10</v>
      </c>
    </row>
    <row r="11" spans="1:17" ht="14.4" hidden="1" customHeight="1" outlineLevel="1" x14ac:dyDescent="0.3">
      <c r="A11" s="495" t="s">
        <v>174</v>
      </c>
      <c r="B11" s="120">
        <v>4.141</v>
      </c>
      <c r="C11" s="113">
        <v>5.1040000000000001</v>
      </c>
      <c r="D11" s="113">
        <v>11.871</v>
      </c>
      <c r="E11" s="477">
        <f t="shared" si="0"/>
        <v>2.8666988650084519</v>
      </c>
      <c r="F11" s="129">
        <f t="shared" si="1"/>
        <v>2.3258228840125392</v>
      </c>
      <c r="G11" s="133">
        <v>4</v>
      </c>
      <c r="H11" s="113">
        <v>6</v>
      </c>
      <c r="I11" s="113">
        <v>15</v>
      </c>
      <c r="J11" s="478">
        <f t="shared" si="2"/>
        <v>3.75</v>
      </c>
      <c r="K11" s="134">
        <f t="shared" si="3"/>
        <v>2.5</v>
      </c>
      <c r="L11" s="121"/>
      <c r="M11" s="121"/>
      <c r="N11" s="5">
        <f t="shared" si="4"/>
        <v>6.7670000000000003</v>
      </c>
      <c r="O11" s="6">
        <f t="shared" si="5"/>
        <v>9</v>
      </c>
      <c r="P11" s="5">
        <f t="shared" si="6"/>
        <v>7.73</v>
      </c>
      <c r="Q11" s="6">
        <f t="shared" si="7"/>
        <v>11</v>
      </c>
    </row>
    <row r="12" spans="1:17" ht="14.4" hidden="1" customHeight="1" outlineLevel="1" thickBot="1" x14ac:dyDescent="0.35">
      <c r="A12" s="496" t="s">
        <v>209</v>
      </c>
      <c r="B12" s="238">
        <v>0</v>
      </c>
      <c r="C12" s="239">
        <v>4.5720000000000001</v>
      </c>
      <c r="D12" s="239">
        <v>3.2370000000000001</v>
      </c>
      <c r="E12" s="477" t="str">
        <f t="shared" si="0"/>
        <v/>
      </c>
      <c r="F12" s="129">
        <f t="shared" si="1"/>
        <v>0.70800524934383202</v>
      </c>
      <c r="G12" s="241">
        <v>0</v>
      </c>
      <c r="H12" s="239">
        <v>3</v>
      </c>
      <c r="I12" s="239">
        <v>3</v>
      </c>
      <c r="J12" s="479" t="str">
        <f t="shared" si="2"/>
        <v/>
      </c>
      <c r="K12" s="242">
        <f t="shared" si="3"/>
        <v>1</v>
      </c>
      <c r="L12" s="121"/>
      <c r="M12" s="121"/>
      <c r="N12" s="243">
        <f t="shared" si="4"/>
        <v>-1.335</v>
      </c>
      <c r="O12" s="244">
        <f t="shared" si="5"/>
        <v>0</v>
      </c>
      <c r="P12" s="243">
        <f t="shared" si="6"/>
        <v>3.2370000000000001</v>
      </c>
      <c r="Q12" s="244">
        <f t="shared" si="7"/>
        <v>3</v>
      </c>
    </row>
    <row r="13" spans="1:17" ht="14.4" customHeight="1" collapsed="1" thickBot="1" x14ac:dyDescent="0.35">
      <c r="A13" s="117" t="s">
        <v>3</v>
      </c>
      <c r="B13" s="115">
        <f>SUM(B5:B12)</f>
        <v>462.12200000000007</v>
      </c>
      <c r="C13" s="116">
        <f>SUM(C5:C12)</f>
        <v>421.73999999999995</v>
      </c>
      <c r="D13" s="116">
        <f>SUM(D5:D12)</f>
        <v>417.649</v>
      </c>
      <c r="E13" s="473">
        <f>IF(OR(D13=0,B13=0),0,D13/B13)</f>
        <v>0.90376350833762498</v>
      </c>
      <c r="F13" s="135">
        <f>IF(OR(D13=0,C13=0),0,D13/C13)</f>
        <v>0.9902997107222461</v>
      </c>
      <c r="G13" s="136">
        <f>SUM(G5:G12)</f>
        <v>659</v>
      </c>
      <c r="H13" s="116">
        <f>SUM(H5:H12)</f>
        <v>550</v>
      </c>
      <c r="I13" s="116">
        <f>SUM(I5:I12)</f>
        <v>511</v>
      </c>
      <c r="J13" s="473">
        <f>IF(OR(I13=0,G13=0),0,I13/G13)</f>
        <v>0.77541729893778455</v>
      </c>
      <c r="K13" s="137">
        <f>IF(OR(I13=0,H13=0),0,I13/H13)</f>
        <v>0.92909090909090908</v>
      </c>
      <c r="L13" s="121"/>
      <c r="M13" s="121"/>
      <c r="N13" s="127">
        <f t="shared" si="4"/>
        <v>-4.0909999999999513</v>
      </c>
      <c r="O13" s="138">
        <f t="shared" si="5"/>
        <v>-39</v>
      </c>
      <c r="P13" s="127">
        <f t="shared" si="6"/>
        <v>-44.47300000000007</v>
      </c>
      <c r="Q13" s="138">
        <f t="shared" si="7"/>
        <v>-148</v>
      </c>
    </row>
    <row r="14" spans="1:17" ht="14.4" customHeight="1" x14ac:dyDescent="0.3">
      <c r="A14" s="139"/>
      <c r="B14" s="639"/>
      <c r="C14" s="639"/>
      <c r="D14" s="639"/>
      <c r="E14" s="640"/>
      <c r="F14" s="639"/>
      <c r="G14" s="639"/>
      <c r="H14" s="639"/>
      <c r="I14" s="639"/>
      <c r="J14" s="640"/>
      <c r="K14" s="63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1" t="s">
        <v>302</v>
      </c>
      <c r="B16" s="643" t="s">
        <v>71</v>
      </c>
      <c r="C16" s="644"/>
      <c r="D16" s="644"/>
      <c r="E16" s="645"/>
      <c r="F16" s="646"/>
      <c r="G16" s="643" t="s">
        <v>255</v>
      </c>
      <c r="H16" s="644"/>
      <c r="I16" s="644"/>
      <c r="J16" s="645"/>
      <c r="K16" s="646"/>
      <c r="L16" s="662" t="s">
        <v>179</v>
      </c>
      <c r="M16" s="663"/>
      <c r="N16" s="155"/>
      <c r="O16" s="155"/>
      <c r="P16" s="155"/>
      <c r="Q16" s="155"/>
    </row>
    <row r="17" spans="1:17" ht="14.4" customHeight="1" thickBot="1" x14ac:dyDescent="0.35">
      <c r="A17" s="642"/>
      <c r="B17" s="140">
        <v>2015</v>
      </c>
      <c r="C17" s="141">
        <v>2016</v>
      </c>
      <c r="D17" s="141">
        <v>2017</v>
      </c>
      <c r="E17" s="141" t="s">
        <v>301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301</v>
      </c>
      <c r="K17" s="142" t="s">
        <v>2</v>
      </c>
      <c r="L17" s="633" t="s">
        <v>180</v>
      </c>
      <c r="M17" s="634"/>
      <c r="N17" s="143" t="s">
        <v>72</v>
      </c>
      <c r="O17" s="144" t="s">
        <v>73</v>
      </c>
      <c r="P17" s="143" t="s">
        <v>312</v>
      </c>
      <c r="Q17" s="144" t="s">
        <v>313</v>
      </c>
    </row>
    <row r="18" spans="1:17" ht="14.4" hidden="1" customHeight="1" outlineLevel="1" x14ac:dyDescent="0.3">
      <c r="A18" s="494" t="s">
        <v>168</v>
      </c>
      <c r="B18" s="119">
        <v>254.90600000000001</v>
      </c>
      <c r="C18" s="114">
        <v>214.46799999999999</v>
      </c>
      <c r="D18" s="114">
        <v>183.40100000000001</v>
      </c>
      <c r="E18" s="477">
        <f>IF(OR(D18=0,B18=0),"",D18/B18)</f>
        <v>0.7194848297019294</v>
      </c>
      <c r="F18" s="129">
        <f>IF(OR(D18=0,C18=0),"",D18/C18)</f>
        <v>0.85514389093011556</v>
      </c>
      <c r="G18" s="119">
        <v>335</v>
      </c>
      <c r="H18" s="114">
        <v>277</v>
      </c>
      <c r="I18" s="114">
        <v>222</v>
      </c>
      <c r="J18" s="477">
        <f>IF(OR(I18=0,G18=0),"",I18/G18)</f>
        <v>0.66268656716417906</v>
      </c>
      <c r="K18" s="131">
        <f>IF(OR(I18=0,H18=0),"",I18/H18)</f>
        <v>0.80144404332129959</v>
      </c>
      <c r="L18" s="635">
        <v>0.91871999999999998</v>
      </c>
      <c r="M18" s="636"/>
      <c r="N18" s="145">
        <f t="shared" ref="N18:N26" si="8">D18-C18</f>
        <v>-31.066999999999979</v>
      </c>
      <c r="O18" s="146">
        <f t="shared" ref="O18:O26" si="9">I18-H18</f>
        <v>-55</v>
      </c>
      <c r="P18" s="145">
        <f t="shared" ref="P18:P26" si="10">D18-B18</f>
        <v>-71.504999999999995</v>
      </c>
      <c r="Q18" s="146">
        <f t="shared" ref="Q18:Q26" si="11">I18-G18</f>
        <v>-113</v>
      </c>
    </row>
    <row r="19" spans="1:17" ht="14.4" hidden="1" customHeight="1" outlineLevel="1" x14ac:dyDescent="0.3">
      <c r="A19" s="495" t="s">
        <v>169</v>
      </c>
      <c r="B19" s="120">
        <v>36.244999999999997</v>
      </c>
      <c r="C19" s="113">
        <v>48.792000000000002</v>
      </c>
      <c r="D19" s="113">
        <v>41.01</v>
      </c>
      <c r="E19" s="478">
        <f t="shared" ref="E19:E25" si="12">IF(OR(D19=0,B19=0),"",D19/B19)</f>
        <v>1.1314664091598841</v>
      </c>
      <c r="F19" s="132">
        <f t="shared" ref="F19:F25" si="13">IF(OR(D19=0,C19=0),"",D19/C19)</f>
        <v>0.84050664043285783</v>
      </c>
      <c r="G19" s="120">
        <v>59</v>
      </c>
      <c r="H19" s="113">
        <v>69</v>
      </c>
      <c r="I19" s="113">
        <v>50</v>
      </c>
      <c r="J19" s="478">
        <f t="shared" ref="J19:J25" si="14">IF(OR(I19=0,G19=0),"",I19/G19)</f>
        <v>0.84745762711864403</v>
      </c>
      <c r="K19" s="134">
        <f t="shared" ref="K19:K25" si="15">IF(OR(I19=0,H19=0),"",I19/H19)</f>
        <v>0.72463768115942029</v>
      </c>
      <c r="L19" s="635">
        <v>0.99456</v>
      </c>
      <c r="M19" s="636"/>
      <c r="N19" s="147">
        <f t="shared" si="8"/>
        <v>-7.7820000000000036</v>
      </c>
      <c r="O19" s="148">
        <f t="shared" si="9"/>
        <v>-19</v>
      </c>
      <c r="P19" s="147">
        <f t="shared" si="10"/>
        <v>4.7650000000000006</v>
      </c>
      <c r="Q19" s="148">
        <f t="shared" si="11"/>
        <v>-9</v>
      </c>
    </row>
    <row r="20" spans="1:17" ht="14.4" hidden="1" customHeight="1" outlineLevel="1" x14ac:dyDescent="0.3">
      <c r="A20" s="495" t="s">
        <v>170</v>
      </c>
      <c r="B20" s="120">
        <v>108.473</v>
      </c>
      <c r="C20" s="113">
        <v>88.466999999999999</v>
      </c>
      <c r="D20" s="113">
        <v>94.724000000000004</v>
      </c>
      <c r="E20" s="478">
        <f t="shared" si="12"/>
        <v>0.87324956440773283</v>
      </c>
      <c r="F20" s="132">
        <f t="shared" si="13"/>
        <v>1.0707269377281925</v>
      </c>
      <c r="G20" s="120">
        <v>163</v>
      </c>
      <c r="H20" s="113">
        <v>116</v>
      </c>
      <c r="I20" s="113">
        <v>122</v>
      </c>
      <c r="J20" s="478">
        <f t="shared" si="14"/>
        <v>0.74846625766871167</v>
      </c>
      <c r="K20" s="134">
        <f t="shared" si="15"/>
        <v>1.0517241379310345</v>
      </c>
      <c r="L20" s="635">
        <v>0.96671999999999991</v>
      </c>
      <c r="M20" s="636"/>
      <c r="N20" s="147">
        <f t="shared" si="8"/>
        <v>6.257000000000005</v>
      </c>
      <c r="O20" s="148">
        <f t="shared" si="9"/>
        <v>6</v>
      </c>
      <c r="P20" s="147">
        <f t="shared" si="10"/>
        <v>-13.748999999999995</v>
      </c>
      <c r="Q20" s="148">
        <f t="shared" si="11"/>
        <v>-41</v>
      </c>
    </row>
    <row r="21" spans="1:17" ht="14.4" hidden="1" customHeight="1" outlineLevel="1" x14ac:dyDescent="0.3">
      <c r="A21" s="495" t="s">
        <v>171</v>
      </c>
      <c r="B21" s="120">
        <v>17.373999999999999</v>
      </c>
      <c r="C21" s="113">
        <v>14.539</v>
      </c>
      <c r="D21" s="113">
        <v>23.100999999999999</v>
      </c>
      <c r="E21" s="478">
        <f t="shared" si="12"/>
        <v>1.3296304823299183</v>
      </c>
      <c r="F21" s="132">
        <f t="shared" si="13"/>
        <v>1.5888988238530848</v>
      </c>
      <c r="G21" s="120">
        <v>34</v>
      </c>
      <c r="H21" s="113">
        <v>19</v>
      </c>
      <c r="I21" s="113">
        <v>25</v>
      </c>
      <c r="J21" s="478">
        <f t="shared" si="14"/>
        <v>0.73529411764705888</v>
      </c>
      <c r="K21" s="134">
        <f t="shared" si="15"/>
        <v>1.3157894736842106</v>
      </c>
      <c r="L21" s="635">
        <v>1.11744</v>
      </c>
      <c r="M21" s="636"/>
      <c r="N21" s="147">
        <f t="shared" si="8"/>
        <v>8.5619999999999994</v>
      </c>
      <c r="O21" s="148">
        <f t="shared" si="9"/>
        <v>6</v>
      </c>
      <c r="P21" s="147">
        <f t="shared" si="10"/>
        <v>5.7270000000000003</v>
      </c>
      <c r="Q21" s="148">
        <f t="shared" si="11"/>
        <v>-9</v>
      </c>
    </row>
    <row r="22" spans="1:17" ht="14.4" hidden="1" customHeight="1" outlineLevel="1" x14ac:dyDescent="0.3">
      <c r="A22" s="495" t="s">
        <v>172</v>
      </c>
      <c r="B22" s="120">
        <v>0</v>
      </c>
      <c r="C22" s="113">
        <v>0</v>
      </c>
      <c r="D22" s="113">
        <v>0</v>
      </c>
      <c r="E22" s="478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78" t="str">
        <f t="shared" si="14"/>
        <v/>
      </c>
      <c r="K22" s="134" t="str">
        <f t="shared" si="15"/>
        <v/>
      </c>
      <c r="L22" s="635">
        <v>0.96</v>
      </c>
      <c r="M22" s="63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95" t="s">
        <v>173</v>
      </c>
      <c r="B23" s="120">
        <v>40.982999999999997</v>
      </c>
      <c r="C23" s="113">
        <v>45.798000000000002</v>
      </c>
      <c r="D23" s="113">
        <v>60.305</v>
      </c>
      <c r="E23" s="478">
        <f t="shared" si="12"/>
        <v>1.4714637776639095</v>
      </c>
      <c r="F23" s="132">
        <f t="shared" si="13"/>
        <v>1.3167605572295733</v>
      </c>
      <c r="G23" s="120">
        <v>64</v>
      </c>
      <c r="H23" s="113">
        <v>60</v>
      </c>
      <c r="I23" s="113">
        <v>74</v>
      </c>
      <c r="J23" s="478">
        <f t="shared" si="14"/>
        <v>1.15625</v>
      </c>
      <c r="K23" s="134">
        <f t="shared" si="15"/>
        <v>1.2333333333333334</v>
      </c>
      <c r="L23" s="635">
        <v>0.98495999999999995</v>
      </c>
      <c r="M23" s="636"/>
      <c r="N23" s="147">
        <f t="shared" si="8"/>
        <v>14.506999999999998</v>
      </c>
      <c r="O23" s="148">
        <f t="shared" si="9"/>
        <v>14</v>
      </c>
      <c r="P23" s="147">
        <f t="shared" si="10"/>
        <v>19.322000000000003</v>
      </c>
      <c r="Q23" s="148">
        <f t="shared" si="11"/>
        <v>10</v>
      </c>
    </row>
    <row r="24" spans="1:17" ht="14.4" hidden="1" customHeight="1" outlineLevel="1" x14ac:dyDescent="0.3">
      <c r="A24" s="495" t="s">
        <v>174</v>
      </c>
      <c r="B24" s="120">
        <v>4.141</v>
      </c>
      <c r="C24" s="113">
        <v>5.1040000000000001</v>
      </c>
      <c r="D24" s="113">
        <v>11.871</v>
      </c>
      <c r="E24" s="478">
        <f t="shared" si="12"/>
        <v>2.8666988650084519</v>
      </c>
      <c r="F24" s="132">
        <f t="shared" si="13"/>
        <v>2.3258228840125392</v>
      </c>
      <c r="G24" s="120">
        <v>4</v>
      </c>
      <c r="H24" s="113">
        <v>6</v>
      </c>
      <c r="I24" s="113">
        <v>15</v>
      </c>
      <c r="J24" s="478">
        <f t="shared" si="14"/>
        <v>3.75</v>
      </c>
      <c r="K24" s="134">
        <f t="shared" si="15"/>
        <v>2.5</v>
      </c>
      <c r="L24" s="635">
        <v>1.0147199999999998</v>
      </c>
      <c r="M24" s="636"/>
      <c r="N24" s="147">
        <f t="shared" si="8"/>
        <v>6.7670000000000003</v>
      </c>
      <c r="O24" s="148">
        <f t="shared" si="9"/>
        <v>9</v>
      </c>
      <c r="P24" s="147">
        <f t="shared" si="10"/>
        <v>7.73</v>
      </c>
      <c r="Q24" s="148">
        <f t="shared" si="11"/>
        <v>11</v>
      </c>
    </row>
    <row r="25" spans="1:17" ht="14.4" hidden="1" customHeight="1" outlineLevel="1" thickBot="1" x14ac:dyDescent="0.35">
      <c r="A25" s="496" t="s">
        <v>209</v>
      </c>
      <c r="B25" s="238">
        <v>0</v>
      </c>
      <c r="C25" s="239">
        <v>4.5720000000000001</v>
      </c>
      <c r="D25" s="239">
        <v>3.2370000000000001</v>
      </c>
      <c r="E25" s="479" t="str">
        <f t="shared" si="12"/>
        <v/>
      </c>
      <c r="F25" s="240">
        <f t="shared" si="13"/>
        <v>0.70800524934383202</v>
      </c>
      <c r="G25" s="238">
        <v>0</v>
      </c>
      <c r="H25" s="239">
        <v>3</v>
      </c>
      <c r="I25" s="239">
        <v>3</v>
      </c>
      <c r="J25" s="479" t="str">
        <f t="shared" si="14"/>
        <v/>
      </c>
      <c r="K25" s="242">
        <f t="shared" si="15"/>
        <v>1</v>
      </c>
      <c r="L25" s="356"/>
      <c r="M25" s="357"/>
      <c r="N25" s="245">
        <f t="shared" si="8"/>
        <v>-1.335</v>
      </c>
      <c r="O25" s="246">
        <f t="shared" si="9"/>
        <v>0</v>
      </c>
      <c r="P25" s="245">
        <f t="shared" si="10"/>
        <v>3.2370000000000001</v>
      </c>
      <c r="Q25" s="246">
        <f t="shared" si="11"/>
        <v>3</v>
      </c>
    </row>
    <row r="26" spans="1:17" ht="14.4" customHeight="1" collapsed="1" thickBot="1" x14ac:dyDescent="0.35">
      <c r="A26" s="499" t="s">
        <v>3</v>
      </c>
      <c r="B26" s="149">
        <f>SUM(B18:B25)</f>
        <v>462.12200000000007</v>
      </c>
      <c r="C26" s="150">
        <f>SUM(C18:C25)</f>
        <v>421.73999999999995</v>
      </c>
      <c r="D26" s="150">
        <f>SUM(D18:D25)</f>
        <v>417.649</v>
      </c>
      <c r="E26" s="474">
        <f>IF(OR(D26=0,B26=0),0,D26/B26)</f>
        <v>0.90376350833762498</v>
      </c>
      <c r="F26" s="151">
        <f>IF(OR(D26=0,C26=0),0,D26/C26)</f>
        <v>0.9902997107222461</v>
      </c>
      <c r="G26" s="149">
        <f>SUM(G18:G25)</f>
        <v>659</v>
      </c>
      <c r="H26" s="150">
        <f>SUM(H18:H25)</f>
        <v>550</v>
      </c>
      <c r="I26" s="150">
        <f>SUM(I18:I25)</f>
        <v>511</v>
      </c>
      <c r="J26" s="474">
        <f>IF(OR(I26=0,G26=0),0,I26/G26)</f>
        <v>0.77541729893778455</v>
      </c>
      <c r="K26" s="152">
        <f>IF(OR(I26=0,H26=0),0,I26/H26)</f>
        <v>0.92909090909090908</v>
      </c>
      <c r="L26" s="121"/>
      <c r="M26" s="121"/>
      <c r="N26" s="143">
        <f t="shared" si="8"/>
        <v>-4.0909999999999513</v>
      </c>
      <c r="O26" s="153">
        <f t="shared" si="9"/>
        <v>-39</v>
      </c>
      <c r="P26" s="143">
        <f t="shared" si="10"/>
        <v>-44.47300000000007</v>
      </c>
      <c r="Q26" s="153">
        <f t="shared" si="11"/>
        <v>-148</v>
      </c>
    </row>
    <row r="27" spans="1:17" ht="14.4" customHeight="1" x14ac:dyDescent="0.3">
      <c r="A27" s="154"/>
      <c r="B27" s="639" t="s">
        <v>207</v>
      </c>
      <c r="C27" s="648"/>
      <c r="D27" s="648"/>
      <c r="E27" s="649"/>
      <c r="F27" s="648"/>
      <c r="G27" s="639" t="s">
        <v>208</v>
      </c>
      <c r="H27" s="648"/>
      <c r="I27" s="648"/>
      <c r="J27" s="649"/>
      <c r="K27" s="64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6" t="s">
        <v>303</v>
      </c>
      <c r="B29" s="658" t="s">
        <v>71</v>
      </c>
      <c r="C29" s="659"/>
      <c r="D29" s="659"/>
      <c r="E29" s="660"/>
      <c r="F29" s="661"/>
      <c r="G29" s="659" t="s">
        <v>255</v>
      </c>
      <c r="H29" s="659"/>
      <c r="I29" s="659"/>
      <c r="J29" s="660"/>
      <c r="K29" s="66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7"/>
      <c r="B30" s="157">
        <v>2015</v>
      </c>
      <c r="C30" s="158">
        <v>2016</v>
      </c>
      <c r="D30" s="158">
        <v>2017</v>
      </c>
      <c r="E30" s="158" t="s">
        <v>301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301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312</v>
      </c>
      <c r="Q30" s="161" t="s">
        <v>313</v>
      </c>
    </row>
    <row r="31" spans="1:17" ht="14.4" hidden="1" customHeight="1" outlineLevel="1" x14ac:dyDescent="0.3">
      <c r="A31" s="494" t="s">
        <v>168</v>
      </c>
      <c r="B31" s="119">
        <v>0</v>
      </c>
      <c r="C31" s="114">
        <v>0</v>
      </c>
      <c r="D31" s="114">
        <v>0</v>
      </c>
      <c r="E31" s="477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77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95" t="s">
        <v>169</v>
      </c>
      <c r="B32" s="120">
        <v>0</v>
      </c>
      <c r="C32" s="113">
        <v>0</v>
      </c>
      <c r="D32" s="113">
        <v>0</v>
      </c>
      <c r="E32" s="478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78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95" t="s">
        <v>170</v>
      </c>
      <c r="B33" s="120">
        <v>0</v>
      </c>
      <c r="C33" s="113">
        <v>0</v>
      </c>
      <c r="D33" s="113">
        <v>0</v>
      </c>
      <c r="E33" s="478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78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95" t="s">
        <v>171</v>
      </c>
      <c r="B34" s="120">
        <v>0</v>
      </c>
      <c r="C34" s="113">
        <v>0</v>
      </c>
      <c r="D34" s="113">
        <v>0</v>
      </c>
      <c r="E34" s="478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78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95" t="s">
        <v>172</v>
      </c>
      <c r="B35" s="120">
        <v>0</v>
      </c>
      <c r="C35" s="113">
        <v>0</v>
      </c>
      <c r="D35" s="113">
        <v>0</v>
      </c>
      <c r="E35" s="478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78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95" t="s">
        <v>173</v>
      </c>
      <c r="B36" s="120">
        <v>0</v>
      </c>
      <c r="C36" s="113">
        <v>0</v>
      </c>
      <c r="D36" s="113">
        <v>0</v>
      </c>
      <c r="E36" s="478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78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95" t="s">
        <v>174</v>
      </c>
      <c r="B37" s="120">
        <v>0</v>
      </c>
      <c r="C37" s="113">
        <v>0</v>
      </c>
      <c r="D37" s="113">
        <v>0</v>
      </c>
      <c r="E37" s="478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78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96" t="s">
        <v>209</v>
      </c>
      <c r="B38" s="238">
        <v>0</v>
      </c>
      <c r="C38" s="239">
        <v>0</v>
      </c>
      <c r="D38" s="239">
        <v>0</v>
      </c>
      <c r="E38" s="479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79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98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75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75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50" t="s">
        <v>304</v>
      </c>
      <c r="B42" s="652" t="s">
        <v>71</v>
      </c>
      <c r="C42" s="653"/>
      <c r="D42" s="653"/>
      <c r="E42" s="654"/>
      <c r="F42" s="655"/>
      <c r="G42" s="653" t="s">
        <v>255</v>
      </c>
      <c r="H42" s="653"/>
      <c r="I42" s="653"/>
      <c r="J42" s="654"/>
      <c r="K42" s="65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51"/>
      <c r="B43" s="460">
        <v>2015</v>
      </c>
      <c r="C43" s="461">
        <v>2016</v>
      </c>
      <c r="D43" s="461">
        <v>2017</v>
      </c>
      <c r="E43" s="461" t="s">
        <v>301</v>
      </c>
      <c r="F43" s="462" t="s">
        <v>2</v>
      </c>
      <c r="G43" s="461">
        <v>2015</v>
      </c>
      <c r="H43" s="461">
        <v>2016</v>
      </c>
      <c r="I43" s="461">
        <v>2017</v>
      </c>
      <c r="J43" s="461" t="s">
        <v>301</v>
      </c>
      <c r="K43" s="462" t="s">
        <v>2</v>
      </c>
      <c r="L43" s="155"/>
      <c r="M43" s="155"/>
      <c r="N43" s="468" t="s">
        <v>72</v>
      </c>
      <c r="O43" s="470" t="s">
        <v>73</v>
      </c>
      <c r="P43" s="468" t="s">
        <v>312</v>
      </c>
      <c r="Q43" s="470" t="s">
        <v>313</v>
      </c>
    </row>
    <row r="44" spans="1:17" ht="14.4" hidden="1" customHeight="1" outlineLevel="1" x14ac:dyDescent="0.3">
      <c r="A44" s="494" t="s">
        <v>168</v>
      </c>
      <c r="B44" s="119">
        <v>0</v>
      </c>
      <c r="C44" s="114">
        <v>0</v>
      </c>
      <c r="D44" s="114">
        <v>0</v>
      </c>
      <c r="E44" s="477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77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95" t="s">
        <v>169</v>
      </c>
      <c r="B45" s="120">
        <v>0</v>
      </c>
      <c r="C45" s="113">
        <v>0</v>
      </c>
      <c r="D45" s="113">
        <v>0</v>
      </c>
      <c r="E45" s="478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78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95" t="s">
        <v>170</v>
      </c>
      <c r="B46" s="120">
        <v>0</v>
      </c>
      <c r="C46" s="113">
        <v>0</v>
      </c>
      <c r="D46" s="113">
        <v>0</v>
      </c>
      <c r="E46" s="478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78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95" t="s">
        <v>171</v>
      </c>
      <c r="B47" s="120">
        <v>0</v>
      </c>
      <c r="C47" s="113">
        <v>0</v>
      </c>
      <c r="D47" s="113">
        <v>0</v>
      </c>
      <c r="E47" s="478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78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95" t="s">
        <v>172</v>
      </c>
      <c r="B48" s="120">
        <v>0</v>
      </c>
      <c r="C48" s="113">
        <v>0</v>
      </c>
      <c r="D48" s="113">
        <v>0</v>
      </c>
      <c r="E48" s="478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78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95" t="s">
        <v>173</v>
      </c>
      <c r="B49" s="120">
        <v>0</v>
      </c>
      <c r="C49" s="113">
        <v>0</v>
      </c>
      <c r="D49" s="113">
        <v>0</v>
      </c>
      <c r="E49" s="478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78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95" t="s">
        <v>174</v>
      </c>
      <c r="B50" s="120">
        <v>0</v>
      </c>
      <c r="C50" s="113">
        <v>0</v>
      </c>
      <c r="D50" s="113">
        <v>0</v>
      </c>
      <c r="E50" s="478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78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96" t="s">
        <v>209</v>
      </c>
      <c r="B51" s="238">
        <v>0</v>
      </c>
      <c r="C51" s="239">
        <v>0</v>
      </c>
      <c r="D51" s="239">
        <v>0</v>
      </c>
      <c r="E51" s="479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79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97" t="s">
        <v>3</v>
      </c>
      <c r="B52" s="463">
        <f>SUM(B44:B51)</f>
        <v>0</v>
      </c>
      <c r="C52" s="464">
        <f>SUM(C44:C51)</f>
        <v>0</v>
      </c>
      <c r="D52" s="464">
        <f>SUM(D44:D51)</f>
        <v>0</v>
      </c>
      <c r="E52" s="476">
        <f>IF(OR(D52=0,B52=0),0,D52/B52)</f>
        <v>0</v>
      </c>
      <c r="F52" s="465">
        <f>IF(OR(D52=0,C52=0),0,D52/C52)</f>
        <v>0</v>
      </c>
      <c r="G52" s="466">
        <f>SUM(G44:G51)</f>
        <v>0</v>
      </c>
      <c r="H52" s="464">
        <f>SUM(H44:H51)</f>
        <v>0</v>
      </c>
      <c r="I52" s="464">
        <f>SUM(I44:I51)</f>
        <v>0</v>
      </c>
      <c r="J52" s="476">
        <f>IF(OR(I52=0,G52=0),0,I52/G52)</f>
        <v>0</v>
      </c>
      <c r="K52" s="467">
        <f>IF(OR(I52=0,H52=0),0,I52/H52)</f>
        <v>0</v>
      </c>
      <c r="L52" s="155"/>
      <c r="M52" s="155"/>
      <c r="N52" s="468">
        <f t="shared" si="24"/>
        <v>0</v>
      </c>
      <c r="O52" s="469">
        <f t="shared" si="25"/>
        <v>0</v>
      </c>
      <c r="P52" s="468">
        <f t="shared" si="26"/>
        <v>0</v>
      </c>
      <c r="Q52" s="469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36" t="s">
        <v>296</v>
      </c>
    </row>
    <row r="56" spans="1:17" ht="14.4" customHeight="1" x14ac:dyDescent="0.25">
      <c r="A56" s="437" t="s">
        <v>297</v>
      </c>
    </row>
    <row r="57" spans="1:17" ht="14.4" customHeight="1" x14ac:dyDescent="0.25">
      <c r="A57" s="436" t="s">
        <v>298</v>
      </c>
    </row>
    <row r="58" spans="1:17" ht="14.4" customHeight="1" x14ac:dyDescent="0.25">
      <c r="A58" s="437" t="s">
        <v>307</v>
      </c>
    </row>
    <row r="59" spans="1:17" ht="14.4" customHeight="1" x14ac:dyDescent="0.25">
      <c r="A59" s="437" t="s">
        <v>308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68" t="s">
        <v>115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</row>
    <row r="2" spans="1:13" ht="14.4" customHeight="1" x14ac:dyDescent="0.3">
      <c r="A2" s="374" t="s">
        <v>323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64" t="s">
        <v>83</v>
      </c>
      <c r="C31" s="665"/>
      <c r="D31" s="665"/>
      <c r="E31" s="666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942</v>
      </c>
      <c r="C33" s="199">
        <v>953</v>
      </c>
      <c r="D33" s="84">
        <f>IF(C33="","",C33-B33)</f>
        <v>11</v>
      </c>
      <c r="E33" s="85">
        <f>IF(C33="","",C33/B33)</f>
        <v>1.0116772823779194</v>
      </c>
      <c r="F33" s="86">
        <v>250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2112</v>
      </c>
      <c r="C34" s="200">
        <v>2373</v>
      </c>
      <c r="D34" s="87">
        <f t="shared" ref="D34:D45" si="0">IF(C34="","",C34-B34)</f>
        <v>261</v>
      </c>
      <c r="E34" s="88">
        <f t="shared" ref="E34:E45" si="1">IF(C34="","",C34/B34)</f>
        <v>1.1235795454545454</v>
      </c>
      <c r="F34" s="89">
        <v>744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3475</v>
      </c>
      <c r="C35" s="200">
        <v>3932</v>
      </c>
      <c r="D35" s="87">
        <f t="shared" si="0"/>
        <v>457</v>
      </c>
      <c r="E35" s="88">
        <f t="shared" si="1"/>
        <v>1.1315107913669065</v>
      </c>
      <c r="F35" s="89">
        <v>1258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10" t="s">
        <v>5857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</row>
    <row r="2" spans="1:25" ht="14.4" customHeight="1" thickBot="1" x14ac:dyDescent="0.35">
      <c r="A2" s="374" t="s">
        <v>323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75" t="s">
        <v>75</v>
      </c>
      <c r="B3" s="677">
        <v>2015</v>
      </c>
      <c r="C3" s="678"/>
      <c r="D3" s="679"/>
      <c r="E3" s="677">
        <v>2016</v>
      </c>
      <c r="F3" s="678"/>
      <c r="G3" s="679"/>
      <c r="H3" s="677">
        <v>2017</v>
      </c>
      <c r="I3" s="678"/>
      <c r="J3" s="679"/>
      <c r="K3" s="680" t="s">
        <v>76</v>
      </c>
      <c r="L3" s="669" t="s">
        <v>77</v>
      </c>
      <c r="M3" s="669" t="s">
        <v>78</v>
      </c>
      <c r="N3" s="669" t="s">
        <v>79</v>
      </c>
      <c r="O3" s="263" t="s">
        <v>80</v>
      </c>
      <c r="P3" s="671" t="s">
        <v>81</v>
      </c>
      <c r="Q3" s="673" t="s">
        <v>321</v>
      </c>
      <c r="R3" s="674"/>
      <c r="S3" s="673" t="s">
        <v>82</v>
      </c>
      <c r="T3" s="674"/>
      <c r="U3" s="667" t="s">
        <v>83</v>
      </c>
      <c r="V3" s="668"/>
      <c r="W3" s="668"/>
      <c r="X3" s="668"/>
      <c r="Y3" s="214" t="s">
        <v>83</v>
      </c>
    </row>
    <row r="4" spans="1:25" s="95" customFormat="1" ht="14.4" customHeight="1" thickBot="1" x14ac:dyDescent="0.35">
      <c r="A4" s="676"/>
      <c r="B4" s="502" t="s">
        <v>84</v>
      </c>
      <c r="C4" s="500" t="s">
        <v>72</v>
      </c>
      <c r="D4" s="503" t="s">
        <v>85</v>
      </c>
      <c r="E4" s="502" t="s">
        <v>84</v>
      </c>
      <c r="F4" s="500" t="s">
        <v>72</v>
      </c>
      <c r="G4" s="503" t="s">
        <v>85</v>
      </c>
      <c r="H4" s="502" t="s">
        <v>84</v>
      </c>
      <c r="I4" s="500" t="s">
        <v>72</v>
      </c>
      <c r="J4" s="503" t="s">
        <v>85</v>
      </c>
      <c r="K4" s="681"/>
      <c r="L4" s="670"/>
      <c r="M4" s="670"/>
      <c r="N4" s="670"/>
      <c r="O4" s="504"/>
      <c r="P4" s="672"/>
      <c r="Q4" s="505" t="s">
        <v>73</v>
      </c>
      <c r="R4" s="506" t="s">
        <v>72</v>
      </c>
      <c r="S4" s="505" t="s">
        <v>73</v>
      </c>
      <c r="T4" s="506" t="s">
        <v>72</v>
      </c>
      <c r="U4" s="507" t="s">
        <v>86</v>
      </c>
      <c r="V4" s="501" t="s">
        <v>87</v>
      </c>
      <c r="W4" s="501" t="s">
        <v>88</v>
      </c>
      <c r="X4" s="508" t="s">
        <v>2</v>
      </c>
      <c r="Y4" s="509" t="s">
        <v>89</v>
      </c>
    </row>
    <row r="5" spans="1:25" s="510" customFormat="1" ht="14.4" customHeight="1" x14ac:dyDescent="0.3">
      <c r="A5" s="914" t="s">
        <v>5729</v>
      </c>
      <c r="B5" s="915">
        <v>1</v>
      </c>
      <c r="C5" s="916">
        <v>7.82</v>
      </c>
      <c r="D5" s="917">
        <v>56</v>
      </c>
      <c r="E5" s="918"/>
      <c r="F5" s="919"/>
      <c r="G5" s="920"/>
      <c r="H5" s="921"/>
      <c r="I5" s="919"/>
      <c r="J5" s="920"/>
      <c r="K5" s="922">
        <v>3.29</v>
      </c>
      <c r="L5" s="921">
        <v>3</v>
      </c>
      <c r="M5" s="921">
        <v>30</v>
      </c>
      <c r="N5" s="923">
        <v>10</v>
      </c>
      <c r="O5" s="921" t="s">
        <v>5730</v>
      </c>
      <c r="P5" s="924" t="s">
        <v>5731</v>
      </c>
      <c r="Q5" s="925">
        <f>H5-B5</f>
        <v>-1</v>
      </c>
      <c r="R5" s="941">
        <f>I5-C5</f>
        <v>-7.82</v>
      </c>
      <c r="S5" s="925">
        <f>H5-E5</f>
        <v>0</v>
      </c>
      <c r="T5" s="941">
        <f>I5-F5</f>
        <v>0</v>
      </c>
      <c r="U5" s="951" t="s">
        <v>555</v>
      </c>
      <c r="V5" s="952" t="s">
        <v>555</v>
      </c>
      <c r="W5" s="952" t="s">
        <v>555</v>
      </c>
      <c r="X5" s="953" t="s">
        <v>555</v>
      </c>
      <c r="Y5" s="954"/>
    </row>
    <row r="6" spans="1:25" ht="14.4" customHeight="1" x14ac:dyDescent="0.3">
      <c r="A6" s="912" t="s">
        <v>5732</v>
      </c>
      <c r="B6" s="896">
        <v>1</v>
      </c>
      <c r="C6" s="897">
        <v>0.61</v>
      </c>
      <c r="D6" s="898">
        <v>8</v>
      </c>
      <c r="E6" s="886">
        <v>5</v>
      </c>
      <c r="F6" s="887">
        <v>3.03</v>
      </c>
      <c r="G6" s="888">
        <v>7.8</v>
      </c>
      <c r="H6" s="882"/>
      <c r="I6" s="880"/>
      <c r="J6" s="881"/>
      <c r="K6" s="883">
        <v>0.61</v>
      </c>
      <c r="L6" s="882">
        <v>2</v>
      </c>
      <c r="M6" s="882">
        <v>18</v>
      </c>
      <c r="N6" s="884">
        <v>6</v>
      </c>
      <c r="O6" s="882" t="s">
        <v>5730</v>
      </c>
      <c r="P6" s="895" t="s">
        <v>5733</v>
      </c>
      <c r="Q6" s="885">
        <f t="shared" ref="Q6:R69" si="0">H6-B6</f>
        <v>-1</v>
      </c>
      <c r="R6" s="942">
        <f t="shared" si="0"/>
        <v>-0.61</v>
      </c>
      <c r="S6" s="885">
        <f t="shared" ref="S6:S69" si="1">H6-E6</f>
        <v>-5</v>
      </c>
      <c r="T6" s="942">
        <f t="shared" ref="T6:T69" si="2">I6-F6</f>
        <v>-3.03</v>
      </c>
      <c r="U6" s="949" t="s">
        <v>555</v>
      </c>
      <c r="V6" s="896" t="s">
        <v>555</v>
      </c>
      <c r="W6" s="896" t="s">
        <v>555</v>
      </c>
      <c r="X6" s="947" t="s">
        <v>555</v>
      </c>
      <c r="Y6" s="945"/>
    </row>
    <row r="7" spans="1:25" ht="14.4" customHeight="1" x14ac:dyDescent="0.3">
      <c r="A7" s="913" t="s">
        <v>5734</v>
      </c>
      <c r="B7" s="515">
        <v>2</v>
      </c>
      <c r="C7" s="900">
        <v>1.47</v>
      </c>
      <c r="D7" s="899">
        <v>7</v>
      </c>
      <c r="E7" s="901"/>
      <c r="F7" s="902"/>
      <c r="G7" s="889"/>
      <c r="H7" s="903"/>
      <c r="I7" s="904"/>
      <c r="J7" s="890"/>
      <c r="K7" s="905">
        <v>0.74</v>
      </c>
      <c r="L7" s="903">
        <v>3</v>
      </c>
      <c r="M7" s="903">
        <v>24</v>
      </c>
      <c r="N7" s="906">
        <v>8</v>
      </c>
      <c r="O7" s="903" t="s">
        <v>5730</v>
      </c>
      <c r="P7" s="907" t="s">
        <v>5733</v>
      </c>
      <c r="Q7" s="908">
        <f t="shared" si="0"/>
        <v>-2</v>
      </c>
      <c r="R7" s="943">
        <f t="shared" si="0"/>
        <v>-1.47</v>
      </c>
      <c r="S7" s="908">
        <f t="shared" si="1"/>
        <v>0</v>
      </c>
      <c r="T7" s="943">
        <f t="shared" si="2"/>
        <v>0</v>
      </c>
      <c r="U7" s="950" t="s">
        <v>555</v>
      </c>
      <c r="V7" s="515" t="s">
        <v>555</v>
      </c>
      <c r="W7" s="515" t="s">
        <v>555</v>
      </c>
      <c r="X7" s="948" t="s">
        <v>555</v>
      </c>
      <c r="Y7" s="946"/>
    </row>
    <row r="8" spans="1:25" ht="14.4" customHeight="1" x14ac:dyDescent="0.3">
      <c r="A8" s="912" t="s">
        <v>5735</v>
      </c>
      <c r="B8" s="896"/>
      <c r="C8" s="897"/>
      <c r="D8" s="898"/>
      <c r="E8" s="894">
        <v>1</v>
      </c>
      <c r="F8" s="880">
        <v>0.41</v>
      </c>
      <c r="G8" s="881">
        <v>8</v>
      </c>
      <c r="H8" s="886">
        <v>1</v>
      </c>
      <c r="I8" s="887">
        <v>0.41</v>
      </c>
      <c r="J8" s="888">
        <v>3</v>
      </c>
      <c r="K8" s="883">
        <v>0.41</v>
      </c>
      <c r="L8" s="882">
        <v>1</v>
      </c>
      <c r="M8" s="882">
        <v>12</v>
      </c>
      <c r="N8" s="884">
        <v>4</v>
      </c>
      <c r="O8" s="882" t="s">
        <v>5730</v>
      </c>
      <c r="P8" s="895" t="s">
        <v>5736</v>
      </c>
      <c r="Q8" s="885">
        <f t="shared" si="0"/>
        <v>1</v>
      </c>
      <c r="R8" s="942">
        <f t="shared" si="0"/>
        <v>0.41</v>
      </c>
      <c r="S8" s="885">
        <f t="shared" si="1"/>
        <v>0</v>
      </c>
      <c r="T8" s="942">
        <f t="shared" si="2"/>
        <v>0</v>
      </c>
      <c r="U8" s="949">
        <v>4</v>
      </c>
      <c r="V8" s="896">
        <v>3</v>
      </c>
      <c r="W8" s="896">
        <v>-1</v>
      </c>
      <c r="X8" s="947">
        <v>0.75</v>
      </c>
      <c r="Y8" s="945"/>
    </row>
    <row r="9" spans="1:25" ht="14.4" customHeight="1" x14ac:dyDescent="0.3">
      <c r="A9" s="912" t="s">
        <v>5737</v>
      </c>
      <c r="B9" s="896">
        <v>1</v>
      </c>
      <c r="C9" s="897">
        <v>0.45</v>
      </c>
      <c r="D9" s="898">
        <v>5</v>
      </c>
      <c r="E9" s="886">
        <v>4</v>
      </c>
      <c r="F9" s="887">
        <v>1.81</v>
      </c>
      <c r="G9" s="888">
        <v>4</v>
      </c>
      <c r="H9" s="882">
        <v>5</v>
      </c>
      <c r="I9" s="880">
        <v>2.41</v>
      </c>
      <c r="J9" s="891">
        <v>7</v>
      </c>
      <c r="K9" s="883">
        <v>0.45</v>
      </c>
      <c r="L9" s="882">
        <v>2</v>
      </c>
      <c r="M9" s="882">
        <v>15</v>
      </c>
      <c r="N9" s="884">
        <v>5</v>
      </c>
      <c r="O9" s="882" t="s">
        <v>5730</v>
      </c>
      <c r="P9" s="895" t="s">
        <v>5738</v>
      </c>
      <c r="Q9" s="885">
        <f t="shared" si="0"/>
        <v>4</v>
      </c>
      <c r="R9" s="942">
        <f t="shared" si="0"/>
        <v>1.9600000000000002</v>
      </c>
      <c r="S9" s="885">
        <f t="shared" si="1"/>
        <v>1</v>
      </c>
      <c r="T9" s="942">
        <f t="shared" si="2"/>
        <v>0.60000000000000009</v>
      </c>
      <c r="U9" s="949">
        <v>25</v>
      </c>
      <c r="V9" s="896">
        <v>35</v>
      </c>
      <c r="W9" s="896">
        <v>10</v>
      </c>
      <c r="X9" s="947">
        <v>1.4</v>
      </c>
      <c r="Y9" s="945">
        <v>15</v>
      </c>
    </row>
    <row r="10" spans="1:25" ht="14.4" customHeight="1" x14ac:dyDescent="0.3">
      <c r="A10" s="913" t="s">
        <v>5739</v>
      </c>
      <c r="B10" s="515"/>
      <c r="C10" s="900"/>
      <c r="D10" s="899"/>
      <c r="E10" s="901">
        <v>4</v>
      </c>
      <c r="F10" s="902">
        <v>2.15</v>
      </c>
      <c r="G10" s="889">
        <v>5</v>
      </c>
      <c r="H10" s="903">
        <v>4</v>
      </c>
      <c r="I10" s="904">
        <v>2.2400000000000002</v>
      </c>
      <c r="J10" s="892">
        <v>9.3000000000000007</v>
      </c>
      <c r="K10" s="905">
        <v>0.51</v>
      </c>
      <c r="L10" s="903">
        <v>2</v>
      </c>
      <c r="M10" s="903">
        <v>18</v>
      </c>
      <c r="N10" s="906">
        <v>6</v>
      </c>
      <c r="O10" s="903" t="s">
        <v>5730</v>
      </c>
      <c r="P10" s="907" t="s">
        <v>5740</v>
      </c>
      <c r="Q10" s="908">
        <f t="shared" si="0"/>
        <v>4</v>
      </c>
      <c r="R10" s="943">
        <f t="shared" si="0"/>
        <v>2.2400000000000002</v>
      </c>
      <c r="S10" s="908">
        <f t="shared" si="1"/>
        <v>0</v>
      </c>
      <c r="T10" s="943">
        <f t="shared" si="2"/>
        <v>9.0000000000000302E-2</v>
      </c>
      <c r="U10" s="950">
        <v>24</v>
      </c>
      <c r="V10" s="515">
        <v>37.200000000000003</v>
      </c>
      <c r="W10" s="515">
        <v>13.200000000000003</v>
      </c>
      <c r="X10" s="948">
        <v>1.55</v>
      </c>
      <c r="Y10" s="946">
        <v>16</v>
      </c>
    </row>
    <row r="11" spans="1:25" ht="14.4" customHeight="1" x14ac:dyDescent="0.3">
      <c r="A11" s="913" t="s">
        <v>5741</v>
      </c>
      <c r="B11" s="515">
        <v>2</v>
      </c>
      <c r="C11" s="900">
        <v>1.2</v>
      </c>
      <c r="D11" s="899">
        <v>2</v>
      </c>
      <c r="E11" s="901">
        <v>5</v>
      </c>
      <c r="F11" s="902">
        <v>3.77</v>
      </c>
      <c r="G11" s="889">
        <v>3</v>
      </c>
      <c r="H11" s="903">
        <v>1</v>
      </c>
      <c r="I11" s="904">
        <v>1.89</v>
      </c>
      <c r="J11" s="892">
        <v>22</v>
      </c>
      <c r="K11" s="905">
        <v>0.86</v>
      </c>
      <c r="L11" s="903">
        <v>3</v>
      </c>
      <c r="M11" s="903">
        <v>27</v>
      </c>
      <c r="N11" s="906">
        <v>9</v>
      </c>
      <c r="O11" s="903" t="s">
        <v>5730</v>
      </c>
      <c r="P11" s="907" t="s">
        <v>5742</v>
      </c>
      <c r="Q11" s="908">
        <f t="shared" si="0"/>
        <v>-1</v>
      </c>
      <c r="R11" s="943">
        <f t="shared" si="0"/>
        <v>0.69</v>
      </c>
      <c r="S11" s="908">
        <f t="shared" si="1"/>
        <v>-4</v>
      </c>
      <c r="T11" s="943">
        <f t="shared" si="2"/>
        <v>-1.8800000000000001</v>
      </c>
      <c r="U11" s="950">
        <v>9</v>
      </c>
      <c r="V11" s="515">
        <v>22</v>
      </c>
      <c r="W11" s="515">
        <v>13</v>
      </c>
      <c r="X11" s="948">
        <v>2.4444444444444446</v>
      </c>
      <c r="Y11" s="946">
        <v>13</v>
      </c>
    </row>
    <row r="12" spans="1:25" ht="14.4" customHeight="1" x14ac:dyDescent="0.3">
      <c r="A12" s="912" t="s">
        <v>5743</v>
      </c>
      <c r="B12" s="877">
        <v>1</v>
      </c>
      <c r="C12" s="878">
        <v>1</v>
      </c>
      <c r="D12" s="879">
        <v>3</v>
      </c>
      <c r="E12" s="894"/>
      <c r="F12" s="880"/>
      <c r="G12" s="881"/>
      <c r="H12" s="882"/>
      <c r="I12" s="880"/>
      <c r="J12" s="881"/>
      <c r="K12" s="883">
        <v>1</v>
      </c>
      <c r="L12" s="882">
        <v>3</v>
      </c>
      <c r="M12" s="882">
        <v>30</v>
      </c>
      <c r="N12" s="884">
        <v>10</v>
      </c>
      <c r="O12" s="882" t="s">
        <v>5730</v>
      </c>
      <c r="P12" s="895" t="s">
        <v>5744</v>
      </c>
      <c r="Q12" s="885">
        <f t="shared" si="0"/>
        <v>-1</v>
      </c>
      <c r="R12" s="942">
        <f t="shared" si="0"/>
        <v>-1</v>
      </c>
      <c r="S12" s="885">
        <f t="shared" si="1"/>
        <v>0</v>
      </c>
      <c r="T12" s="942">
        <f t="shared" si="2"/>
        <v>0</v>
      </c>
      <c r="U12" s="949" t="s">
        <v>555</v>
      </c>
      <c r="V12" s="896" t="s">
        <v>555</v>
      </c>
      <c r="W12" s="896" t="s">
        <v>555</v>
      </c>
      <c r="X12" s="947" t="s">
        <v>555</v>
      </c>
      <c r="Y12" s="945"/>
    </row>
    <row r="13" spans="1:25" ht="14.4" customHeight="1" x14ac:dyDescent="0.3">
      <c r="A13" s="912" t="s">
        <v>5745</v>
      </c>
      <c r="B13" s="896">
        <v>1</v>
      </c>
      <c r="C13" s="897">
        <v>0.49</v>
      </c>
      <c r="D13" s="898">
        <v>3</v>
      </c>
      <c r="E13" s="894">
        <v>1</v>
      </c>
      <c r="F13" s="880">
        <v>0.85</v>
      </c>
      <c r="G13" s="881">
        <v>23</v>
      </c>
      <c r="H13" s="886"/>
      <c r="I13" s="887"/>
      <c r="J13" s="888"/>
      <c r="K13" s="883">
        <v>0.49</v>
      </c>
      <c r="L13" s="882">
        <v>2</v>
      </c>
      <c r="M13" s="882">
        <v>18</v>
      </c>
      <c r="N13" s="884">
        <v>6</v>
      </c>
      <c r="O13" s="882" t="s">
        <v>5730</v>
      </c>
      <c r="P13" s="895" t="s">
        <v>5746</v>
      </c>
      <c r="Q13" s="885">
        <f t="shared" si="0"/>
        <v>-1</v>
      </c>
      <c r="R13" s="942">
        <f t="shared" si="0"/>
        <v>-0.49</v>
      </c>
      <c r="S13" s="885">
        <f t="shared" si="1"/>
        <v>-1</v>
      </c>
      <c r="T13" s="942">
        <f t="shared" si="2"/>
        <v>-0.85</v>
      </c>
      <c r="U13" s="949" t="s">
        <v>555</v>
      </c>
      <c r="V13" s="896" t="s">
        <v>555</v>
      </c>
      <c r="W13" s="896" t="s">
        <v>555</v>
      </c>
      <c r="X13" s="947" t="s">
        <v>555</v>
      </c>
      <c r="Y13" s="945"/>
    </row>
    <row r="14" spans="1:25" ht="14.4" customHeight="1" x14ac:dyDescent="0.3">
      <c r="A14" s="913" t="s">
        <v>5747</v>
      </c>
      <c r="B14" s="515">
        <v>2</v>
      </c>
      <c r="C14" s="900">
        <v>1.28</v>
      </c>
      <c r="D14" s="899">
        <v>15.5</v>
      </c>
      <c r="E14" s="909"/>
      <c r="F14" s="904"/>
      <c r="G14" s="890"/>
      <c r="H14" s="901">
        <v>4</v>
      </c>
      <c r="I14" s="902">
        <v>2.4700000000000002</v>
      </c>
      <c r="J14" s="889">
        <v>6.3</v>
      </c>
      <c r="K14" s="905">
        <v>0.62</v>
      </c>
      <c r="L14" s="903">
        <v>2</v>
      </c>
      <c r="M14" s="903">
        <v>21</v>
      </c>
      <c r="N14" s="906">
        <v>7</v>
      </c>
      <c r="O14" s="903" t="s">
        <v>5730</v>
      </c>
      <c r="P14" s="907" t="s">
        <v>5748</v>
      </c>
      <c r="Q14" s="908">
        <f t="shared" si="0"/>
        <v>2</v>
      </c>
      <c r="R14" s="943">
        <f t="shared" si="0"/>
        <v>1.1900000000000002</v>
      </c>
      <c r="S14" s="908">
        <f t="shared" si="1"/>
        <v>4</v>
      </c>
      <c r="T14" s="943">
        <f t="shared" si="2"/>
        <v>2.4700000000000002</v>
      </c>
      <c r="U14" s="950">
        <v>28</v>
      </c>
      <c r="V14" s="515">
        <v>25.2</v>
      </c>
      <c r="W14" s="515">
        <v>-2.8000000000000007</v>
      </c>
      <c r="X14" s="948">
        <v>0.9</v>
      </c>
      <c r="Y14" s="946">
        <v>2</v>
      </c>
    </row>
    <row r="15" spans="1:25" ht="14.4" customHeight="1" x14ac:dyDescent="0.3">
      <c r="A15" s="913" t="s">
        <v>5749</v>
      </c>
      <c r="B15" s="515"/>
      <c r="C15" s="900"/>
      <c r="D15" s="899"/>
      <c r="E15" s="909"/>
      <c r="F15" s="904"/>
      <c r="G15" s="890"/>
      <c r="H15" s="901">
        <v>2</v>
      </c>
      <c r="I15" s="902">
        <v>1.69</v>
      </c>
      <c r="J15" s="889">
        <v>3</v>
      </c>
      <c r="K15" s="905">
        <v>0.84</v>
      </c>
      <c r="L15" s="903">
        <v>3</v>
      </c>
      <c r="M15" s="903">
        <v>30</v>
      </c>
      <c r="N15" s="906">
        <v>10</v>
      </c>
      <c r="O15" s="903" t="s">
        <v>5730</v>
      </c>
      <c r="P15" s="907" t="s">
        <v>5750</v>
      </c>
      <c r="Q15" s="908">
        <f t="shared" si="0"/>
        <v>2</v>
      </c>
      <c r="R15" s="943">
        <f t="shared" si="0"/>
        <v>1.69</v>
      </c>
      <c r="S15" s="908">
        <f t="shared" si="1"/>
        <v>2</v>
      </c>
      <c r="T15" s="943">
        <f t="shared" si="2"/>
        <v>1.69</v>
      </c>
      <c r="U15" s="950">
        <v>20</v>
      </c>
      <c r="V15" s="515">
        <v>6</v>
      </c>
      <c r="W15" s="515">
        <v>-14</v>
      </c>
      <c r="X15" s="948">
        <v>0.3</v>
      </c>
      <c r="Y15" s="946"/>
    </row>
    <row r="16" spans="1:25" ht="14.4" customHeight="1" x14ac:dyDescent="0.3">
      <c r="A16" s="912" t="s">
        <v>5751</v>
      </c>
      <c r="B16" s="877">
        <v>1</v>
      </c>
      <c r="C16" s="878">
        <v>0.43</v>
      </c>
      <c r="D16" s="879">
        <v>7</v>
      </c>
      <c r="E16" s="894"/>
      <c r="F16" s="880"/>
      <c r="G16" s="881"/>
      <c r="H16" s="882"/>
      <c r="I16" s="880"/>
      <c r="J16" s="881"/>
      <c r="K16" s="883">
        <v>0.43</v>
      </c>
      <c r="L16" s="882">
        <v>2</v>
      </c>
      <c r="M16" s="882">
        <v>21</v>
      </c>
      <c r="N16" s="884">
        <v>7</v>
      </c>
      <c r="O16" s="882" t="s">
        <v>5730</v>
      </c>
      <c r="P16" s="895" t="s">
        <v>5752</v>
      </c>
      <c r="Q16" s="885">
        <f t="shared" si="0"/>
        <v>-1</v>
      </c>
      <c r="R16" s="942">
        <f t="shared" si="0"/>
        <v>-0.43</v>
      </c>
      <c r="S16" s="885">
        <f t="shared" si="1"/>
        <v>0</v>
      </c>
      <c r="T16" s="942">
        <f t="shared" si="2"/>
        <v>0</v>
      </c>
      <c r="U16" s="949" t="s">
        <v>555</v>
      </c>
      <c r="V16" s="896" t="s">
        <v>555</v>
      </c>
      <c r="W16" s="896" t="s">
        <v>555</v>
      </c>
      <c r="X16" s="947" t="s">
        <v>555</v>
      </c>
      <c r="Y16" s="945"/>
    </row>
    <row r="17" spans="1:25" ht="14.4" customHeight="1" x14ac:dyDescent="0.3">
      <c r="A17" s="912" t="s">
        <v>5753</v>
      </c>
      <c r="B17" s="877">
        <v>1</v>
      </c>
      <c r="C17" s="878">
        <v>2.0099999999999998</v>
      </c>
      <c r="D17" s="879">
        <v>30</v>
      </c>
      <c r="E17" s="894">
        <v>1</v>
      </c>
      <c r="F17" s="880">
        <v>2.4</v>
      </c>
      <c r="G17" s="881">
        <v>17</v>
      </c>
      <c r="H17" s="882"/>
      <c r="I17" s="880"/>
      <c r="J17" s="881"/>
      <c r="K17" s="883">
        <v>1.72</v>
      </c>
      <c r="L17" s="882">
        <v>3</v>
      </c>
      <c r="M17" s="882">
        <v>27</v>
      </c>
      <c r="N17" s="884">
        <v>9</v>
      </c>
      <c r="O17" s="882" t="s">
        <v>5730</v>
      </c>
      <c r="P17" s="895" t="s">
        <v>5754</v>
      </c>
      <c r="Q17" s="885">
        <f t="shared" si="0"/>
        <v>-1</v>
      </c>
      <c r="R17" s="942">
        <f t="shared" si="0"/>
        <v>-2.0099999999999998</v>
      </c>
      <c r="S17" s="885">
        <f t="shared" si="1"/>
        <v>-1</v>
      </c>
      <c r="T17" s="942">
        <f t="shared" si="2"/>
        <v>-2.4</v>
      </c>
      <c r="U17" s="949" t="s">
        <v>555</v>
      </c>
      <c r="V17" s="896" t="s">
        <v>555</v>
      </c>
      <c r="W17" s="896" t="s">
        <v>555</v>
      </c>
      <c r="X17" s="947" t="s">
        <v>555</v>
      </c>
      <c r="Y17" s="945"/>
    </row>
    <row r="18" spans="1:25" ht="14.4" customHeight="1" x14ac:dyDescent="0.3">
      <c r="A18" s="913" t="s">
        <v>5755</v>
      </c>
      <c r="B18" s="910">
        <v>1</v>
      </c>
      <c r="C18" s="911">
        <v>3.2</v>
      </c>
      <c r="D18" s="893">
        <v>9</v>
      </c>
      <c r="E18" s="909"/>
      <c r="F18" s="904"/>
      <c r="G18" s="890"/>
      <c r="H18" s="903">
        <v>1</v>
      </c>
      <c r="I18" s="904">
        <v>3.18</v>
      </c>
      <c r="J18" s="892">
        <v>16</v>
      </c>
      <c r="K18" s="905">
        <v>3.18</v>
      </c>
      <c r="L18" s="903">
        <v>4</v>
      </c>
      <c r="M18" s="903">
        <v>39</v>
      </c>
      <c r="N18" s="906">
        <v>13</v>
      </c>
      <c r="O18" s="903" t="s">
        <v>5730</v>
      </c>
      <c r="P18" s="907" t="s">
        <v>5754</v>
      </c>
      <c r="Q18" s="908">
        <f t="shared" si="0"/>
        <v>0</v>
      </c>
      <c r="R18" s="943">
        <f t="shared" si="0"/>
        <v>-2.0000000000000018E-2</v>
      </c>
      <c r="S18" s="908">
        <f t="shared" si="1"/>
        <v>1</v>
      </c>
      <c r="T18" s="943">
        <f t="shared" si="2"/>
        <v>3.18</v>
      </c>
      <c r="U18" s="950">
        <v>13</v>
      </c>
      <c r="V18" s="515">
        <v>16</v>
      </c>
      <c r="W18" s="515">
        <v>3</v>
      </c>
      <c r="X18" s="948">
        <v>1.2307692307692308</v>
      </c>
      <c r="Y18" s="946">
        <v>3</v>
      </c>
    </row>
    <row r="19" spans="1:25" ht="14.4" customHeight="1" x14ac:dyDescent="0.3">
      <c r="A19" s="912" t="s">
        <v>5756</v>
      </c>
      <c r="B19" s="896">
        <v>12</v>
      </c>
      <c r="C19" s="897">
        <v>5.05</v>
      </c>
      <c r="D19" s="898">
        <v>4.0999999999999996</v>
      </c>
      <c r="E19" s="886">
        <v>14</v>
      </c>
      <c r="F19" s="887">
        <v>6.96</v>
      </c>
      <c r="G19" s="888">
        <v>5.9</v>
      </c>
      <c r="H19" s="882">
        <v>13</v>
      </c>
      <c r="I19" s="880">
        <v>5.32</v>
      </c>
      <c r="J19" s="891">
        <v>5.5</v>
      </c>
      <c r="K19" s="883">
        <v>0.42</v>
      </c>
      <c r="L19" s="882">
        <v>2</v>
      </c>
      <c r="M19" s="882">
        <v>15</v>
      </c>
      <c r="N19" s="884">
        <v>5</v>
      </c>
      <c r="O19" s="882" t="s">
        <v>5730</v>
      </c>
      <c r="P19" s="895" t="s">
        <v>5757</v>
      </c>
      <c r="Q19" s="885">
        <f t="shared" si="0"/>
        <v>1</v>
      </c>
      <c r="R19" s="942">
        <f t="shared" si="0"/>
        <v>0.27000000000000046</v>
      </c>
      <c r="S19" s="885">
        <f t="shared" si="1"/>
        <v>-1</v>
      </c>
      <c r="T19" s="942">
        <f t="shared" si="2"/>
        <v>-1.6399999999999997</v>
      </c>
      <c r="U19" s="949">
        <v>65</v>
      </c>
      <c r="V19" s="896">
        <v>71.5</v>
      </c>
      <c r="W19" s="896">
        <v>6.5</v>
      </c>
      <c r="X19" s="947">
        <v>1.1000000000000001</v>
      </c>
      <c r="Y19" s="945">
        <v>23</v>
      </c>
    </row>
    <row r="20" spans="1:25" ht="14.4" customHeight="1" x14ac:dyDescent="0.3">
      <c r="A20" s="913" t="s">
        <v>5758</v>
      </c>
      <c r="B20" s="515">
        <v>22</v>
      </c>
      <c r="C20" s="900">
        <v>13.15</v>
      </c>
      <c r="D20" s="899">
        <v>5.8</v>
      </c>
      <c r="E20" s="901">
        <v>26</v>
      </c>
      <c r="F20" s="902">
        <v>14.14</v>
      </c>
      <c r="G20" s="889">
        <v>6</v>
      </c>
      <c r="H20" s="903">
        <v>17</v>
      </c>
      <c r="I20" s="904">
        <v>9.32</v>
      </c>
      <c r="J20" s="892">
        <v>7</v>
      </c>
      <c r="K20" s="905">
        <v>0.55000000000000004</v>
      </c>
      <c r="L20" s="903">
        <v>2</v>
      </c>
      <c r="M20" s="903">
        <v>18</v>
      </c>
      <c r="N20" s="906">
        <v>6</v>
      </c>
      <c r="O20" s="903" t="s">
        <v>5730</v>
      </c>
      <c r="P20" s="907" t="s">
        <v>5759</v>
      </c>
      <c r="Q20" s="908">
        <f t="shared" si="0"/>
        <v>-5</v>
      </c>
      <c r="R20" s="943">
        <f t="shared" si="0"/>
        <v>-3.83</v>
      </c>
      <c r="S20" s="908">
        <f t="shared" si="1"/>
        <v>-9</v>
      </c>
      <c r="T20" s="943">
        <f t="shared" si="2"/>
        <v>-4.82</v>
      </c>
      <c r="U20" s="950">
        <v>102</v>
      </c>
      <c r="V20" s="515">
        <v>119</v>
      </c>
      <c r="W20" s="515">
        <v>17</v>
      </c>
      <c r="X20" s="948">
        <v>1.1666666666666667</v>
      </c>
      <c r="Y20" s="946">
        <v>46</v>
      </c>
    </row>
    <row r="21" spans="1:25" ht="14.4" customHeight="1" x14ac:dyDescent="0.3">
      <c r="A21" s="913" t="s">
        <v>5760</v>
      </c>
      <c r="B21" s="515">
        <v>17</v>
      </c>
      <c r="C21" s="900">
        <v>13.4</v>
      </c>
      <c r="D21" s="899">
        <v>7.8</v>
      </c>
      <c r="E21" s="901">
        <v>13</v>
      </c>
      <c r="F21" s="902">
        <v>13.3</v>
      </c>
      <c r="G21" s="889">
        <v>11.1</v>
      </c>
      <c r="H21" s="903">
        <v>14</v>
      </c>
      <c r="I21" s="904">
        <v>11.63</v>
      </c>
      <c r="J21" s="892">
        <v>11.4</v>
      </c>
      <c r="K21" s="905">
        <v>0.76</v>
      </c>
      <c r="L21" s="903">
        <v>3</v>
      </c>
      <c r="M21" s="903">
        <v>27</v>
      </c>
      <c r="N21" s="906">
        <v>9</v>
      </c>
      <c r="O21" s="903" t="s">
        <v>5730</v>
      </c>
      <c r="P21" s="907" t="s">
        <v>5761</v>
      </c>
      <c r="Q21" s="908">
        <f t="shared" si="0"/>
        <v>-3</v>
      </c>
      <c r="R21" s="943">
        <f t="shared" si="0"/>
        <v>-1.7699999999999996</v>
      </c>
      <c r="S21" s="908">
        <f t="shared" si="1"/>
        <v>1</v>
      </c>
      <c r="T21" s="943">
        <f t="shared" si="2"/>
        <v>-1.67</v>
      </c>
      <c r="U21" s="950">
        <v>126</v>
      </c>
      <c r="V21" s="515">
        <v>159.6</v>
      </c>
      <c r="W21" s="515">
        <v>33.599999999999994</v>
      </c>
      <c r="X21" s="948">
        <v>1.2666666666666666</v>
      </c>
      <c r="Y21" s="946">
        <v>57</v>
      </c>
    </row>
    <row r="22" spans="1:25" ht="14.4" customHeight="1" x14ac:dyDescent="0.3">
      <c r="A22" s="912" t="s">
        <v>5762</v>
      </c>
      <c r="B22" s="896"/>
      <c r="C22" s="897"/>
      <c r="D22" s="898"/>
      <c r="E22" s="886">
        <v>4</v>
      </c>
      <c r="F22" s="887">
        <v>6.4</v>
      </c>
      <c r="G22" s="888">
        <v>4</v>
      </c>
      <c r="H22" s="882">
        <v>1</v>
      </c>
      <c r="I22" s="880">
        <v>1.6</v>
      </c>
      <c r="J22" s="881">
        <v>3</v>
      </c>
      <c r="K22" s="883">
        <v>1.6</v>
      </c>
      <c r="L22" s="882">
        <v>3</v>
      </c>
      <c r="M22" s="882">
        <v>24</v>
      </c>
      <c r="N22" s="884">
        <v>8</v>
      </c>
      <c r="O22" s="882" t="s">
        <v>5730</v>
      </c>
      <c r="P22" s="895" t="s">
        <v>5763</v>
      </c>
      <c r="Q22" s="885">
        <f t="shared" si="0"/>
        <v>1</v>
      </c>
      <c r="R22" s="942">
        <f t="shared" si="0"/>
        <v>1.6</v>
      </c>
      <c r="S22" s="885">
        <f t="shared" si="1"/>
        <v>-3</v>
      </c>
      <c r="T22" s="942">
        <f t="shared" si="2"/>
        <v>-4.8000000000000007</v>
      </c>
      <c r="U22" s="949">
        <v>8</v>
      </c>
      <c r="V22" s="896">
        <v>3</v>
      </c>
      <c r="W22" s="896">
        <v>-5</v>
      </c>
      <c r="X22" s="947">
        <v>0.375</v>
      </c>
      <c r="Y22" s="945"/>
    </row>
    <row r="23" spans="1:25" ht="14.4" customHeight="1" x14ac:dyDescent="0.3">
      <c r="A23" s="913" t="s">
        <v>5764</v>
      </c>
      <c r="B23" s="515">
        <v>1</v>
      </c>
      <c r="C23" s="900">
        <v>2.08</v>
      </c>
      <c r="D23" s="899">
        <v>5</v>
      </c>
      <c r="E23" s="901">
        <v>3</v>
      </c>
      <c r="F23" s="902">
        <v>6.23</v>
      </c>
      <c r="G23" s="889">
        <v>14</v>
      </c>
      <c r="H23" s="903"/>
      <c r="I23" s="904"/>
      <c r="J23" s="890"/>
      <c r="K23" s="905">
        <v>2.08</v>
      </c>
      <c r="L23" s="903">
        <v>4</v>
      </c>
      <c r="M23" s="903">
        <v>39</v>
      </c>
      <c r="N23" s="906">
        <v>13</v>
      </c>
      <c r="O23" s="903" t="s">
        <v>5730</v>
      </c>
      <c r="P23" s="907" t="s">
        <v>5763</v>
      </c>
      <c r="Q23" s="908">
        <f t="shared" si="0"/>
        <v>-1</v>
      </c>
      <c r="R23" s="943">
        <f t="shared" si="0"/>
        <v>-2.08</v>
      </c>
      <c r="S23" s="908">
        <f t="shared" si="1"/>
        <v>-3</v>
      </c>
      <c r="T23" s="943">
        <f t="shared" si="2"/>
        <v>-6.23</v>
      </c>
      <c r="U23" s="950" t="s">
        <v>555</v>
      </c>
      <c r="V23" s="515" t="s">
        <v>555</v>
      </c>
      <c r="W23" s="515" t="s">
        <v>555</v>
      </c>
      <c r="X23" s="948" t="s">
        <v>555</v>
      </c>
      <c r="Y23" s="946"/>
    </row>
    <row r="24" spans="1:25" ht="14.4" customHeight="1" x14ac:dyDescent="0.3">
      <c r="A24" s="912" t="s">
        <v>5765</v>
      </c>
      <c r="B24" s="896">
        <v>5</v>
      </c>
      <c r="C24" s="897">
        <v>2.36</v>
      </c>
      <c r="D24" s="898">
        <v>6</v>
      </c>
      <c r="E24" s="886">
        <v>10</v>
      </c>
      <c r="F24" s="887">
        <v>5.0199999999999996</v>
      </c>
      <c r="G24" s="888">
        <v>5.7</v>
      </c>
      <c r="H24" s="882">
        <v>3</v>
      </c>
      <c r="I24" s="880">
        <v>0.99</v>
      </c>
      <c r="J24" s="881">
        <v>2.7</v>
      </c>
      <c r="K24" s="883">
        <v>0.47</v>
      </c>
      <c r="L24" s="882">
        <v>2</v>
      </c>
      <c r="M24" s="882">
        <v>18</v>
      </c>
      <c r="N24" s="884">
        <v>6</v>
      </c>
      <c r="O24" s="882" t="s">
        <v>5730</v>
      </c>
      <c r="P24" s="895" t="s">
        <v>5766</v>
      </c>
      <c r="Q24" s="885">
        <f t="shared" si="0"/>
        <v>-2</v>
      </c>
      <c r="R24" s="942">
        <f t="shared" si="0"/>
        <v>-1.3699999999999999</v>
      </c>
      <c r="S24" s="885">
        <f t="shared" si="1"/>
        <v>-7</v>
      </c>
      <c r="T24" s="942">
        <f t="shared" si="2"/>
        <v>-4.0299999999999994</v>
      </c>
      <c r="U24" s="949">
        <v>18</v>
      </c>
      <c r="V24" s="896">
        <v>8.1000000000000014</v>
      </c>
      <c r="W24" s="896">
        <v>-9.8999999999999986</v>
      </c>
      <c r="X24" s="947">
        <v>0.45000000000000007</v>
      </c>
      <c r="Y24" s="945"/>
    </row>
    <row r="25" spans="1:25" ht="14.4" customHeight="1" x14ac:dyDescent="0.3">
      <c r="A25" s="913" t="s">
        <v>5767</v>
      </c>
      <c r="B25" s="515">
        <v>3</v>
      </c>
      <c r="C25" s="900">
        <v>1.91</v>
      </c>
      <c r="D25" s="899">
        <v>6.7</v>
      </c>
      <c r="E25" s="901">
        <v>7</v>
      </c>
      <c r="F25" s="902">
        <v>4.4000000000000004</v>
      </c>
      <c r="G25" s="889">
        <v>6.7</v>
      </c>
      <c r="H25" s="903">
        <v>7</v>
      </c>
      <c r="I25" s="904">
        <v>4.0599999999999996</v>
      </c>
      <c r="J25" s="892">
        <v>7.9</v>
      </c>
      <c r="K25" s="905">
        <v>0.61</v>
      </c>
      <c r="L25" s="903">
        <v>2</v>
      </c>
      <c r="M25" s="903">
        <v>21</v>
      </c>
      <c r="N25" s="906">
        <v>7</v>
      </c>
      <c r="O25" s="903" t="s">
        <v>5730</v>
      </c>
      <c r="P25" s="907" t="s">
        <v>5768</v>
      </c>
      <c r="Q25" s="908">
        <f t="shared" si="0"/>
        <v>4</v>
      </c>
      <c r="R25" s="943">
        <f t="shared" si="0"/>
        <v>2.1499999999999995</v>
      </c>
      <c r="S25" s="908">
        <f t="shared" si="1"/>
        <v>0</v>
      </c>
      <c r="T25" s="943">
        <f t="shared" si="2"/>
        <v>-0.34000000000000075</v>
      </c>
      <c r="U25" s="950">
        <v>49</v>
      </c>
      <c r="V25" s="515">
        <v>55.300000000000004</v>
      </c>
      <c r="W25" s="515">
        <v>6.3000000000000043</v>
      </c>
      <c r="X25" s="948">
        <v>1.1285714285714286</v>
      </c>
      <c r="Y25" s="946">
        <v>20</v>
      </c>
    </row>
    <row r="26" spans="1:25" ht="14.4" customHeight="1" x14ac:dyDescent="0.3">
      <c r="A26" s="913" t="s">
        <v>5769</v>
      </c>
      <c r="B26" s="515">
        <v>9</v>
      </c>
      <c r="C26" s="900">
        <v>6.66</v>
      </c>
      <c r="D26" s="899">
        <v>5.0999999999999996</v>
      </c>
      <c r="E26" s="901">
        <v>4</v>
      </c>
      <c r="F26" s="902">
        <v>2.8</v>
      </c>
      <c r="G26" s="889">
        <v>5.8</v>
      </c>
      <c r="H26" s="903">
        <v>6</v>
      </c>
      <c r="I26" s="904">
        <v>4.9400000000000004</v>
      </c>
      <c r="J26" s="890">
        <v>5.8</v>
      </c>
      <c r="K26" s="905">
        <v>0.82</v>
      </c>
      <c r="L26" s="903">
        <v>3</v>
      </c>
      <c r="M26" s="903">
        <v>27</v>
      </c>
      <c r="N26" s="906">
        <v>9</v>
      </c>
      <c r="O26" s="903" t="s">
        <v>5730</v>
      </c>
      <c r="P26" s="907" t="s">
        <v>5770</v>
      </c>
      <c r="Q26" s="908">
        <f t="shared" si="0"/>
        <v>-3</v>
      </c>
      <c r="R26" s="943">
        <f t="shared" si="0"/>
        <v>-1.7199999999999998</v>
      </c>
      <c r="S26" s="908">
        <f t="shared" si="1"/>
        <v>2</v>
      </c>
      <c r="T26" s="943">
        <f t="shared" si="2"/>
        <v>2.1400000000000006</v>
      </c>
      <c r="U26" s="950">
        <v>54</v>
      </c>
      <c r="V26" s="515">
        <v>34.799999999999997</v>
      </c>
      <c r="W26" s="515">
        <v>-19.200000000000003</v>
      </c>
      <c r="X26" s="948">
        <v>0.64444444444444438</v>
      </c>
      <c r="Y26" s="946">
        <v>4</v>
      </c>
    </row>
    <row r="27" spans="1:25" ht="14.4" customHeight="1" x14ac:dyDescent="0.3">
      <c r="A27" s="912" t="s">
        <v>5771</v>
      </c>
      <c r="B27" s="896"/>
      <c r="C27" s="897"/>
      <c r="D27" s="898"/>
      <c r="E27" s="886">
        <v>1</v>
      </c>
      <c r="F27" s="887">
        <v>6.53</v>
      </c>
      <c r="G27" s="888">
        <v>35</v>
      </c>
      <c r="H27" s="882"/>
      <c r="I27" s="880"/>
      <c r="J27" s="881"/>
      <c r="K27" s="883">
        <v>4.99</v>
      </c>
      <c r="L27" s="882">
        <v>3</v>
      </c>
      <c r="M27" s="882">
        <v>27</v>
      </c>
      <c r="N27" s="884">
        <v>9</v>
      </c>
      <c r="O27" s="882" t="s">
        <v>5730</v>
      </c>
      <c r="P27" s="895" t="s">
        <v>5772</v>
      </c>
      <c r="Q27" s="885">
        <f t="shared" si="0"/>
        <v>0</v>
      </c>
      <c r="R27" s="942">
        <f t="shared" si="0"/>
        <v>0</v>
      </c>
      <c r="S27" s="885">
        <f t="shared" si="1"/>
        <v>-1</v>
      </c>
      <c r="T27" s="942">
        <f t="shared" si="2"/>
        <v>-6.53</v>
      </c>
      <c r="U27" s="949" t="s">
        <v>555</v>
      </c>
      <c r="V27" s="896" t="s">
        <v>555</v>
      </c>
      <c r="W27" s="896" t="s">
        <v>555</v>
      </c>
      <c r="X27" s="947" t="s">
        <v>555</v>
      </c>
      <c r="Y27" s="945"/>
    </row>
    <row r="28" spans="1:25" ht="14.4" customHeight="1" x14ac:dyDescent="0.3">
      <c r="A28" s="912" t="s">
        <v>5773</v>
      </c>
      <c r="B28" s="896">
        <v>1</v>
      </c>
      <c r="C28" s="897">
        <v>0.56999999999999995</v>
      </c>
      <c r="D28" s="898">
        <v>4</v>
      </c>
      <c r="E28" s="886">
        <v>1</v>
      </c>
      <c r="F28" s="887">
        <v>0.56999999999999995</v>
      </c>
      <c r="G28" s="888">
        <v>5</v>
      </c>
      <c r="H28" s="882">
        <v>1</v>
      </c>
      <c r="I28" s="880">
        <v>0.56999999999999995</v>
      </c>
      <c r="J28" s="891">
        <v>9</v>
      </c>
      <c r="K28" s="883">
        <v>0.56999999999999995</v>
      </c>
      <c r="L28" s="882">
        <v>2</v>
      </c>
      <c r="M28" s="882">
        <v>21</v>
      </c>
      <c r="N28" s="884">
        <v>7</v>
      </c>
      <c r="O28" s="882" t="s">
        <v>5730</v>
      </c>
      <c r="P28" s="895" t="s">
        <v>5774</v>
      </c>
      <c r="Q28" s="885">
        <f t="shared" si="0"/>
        <v>0</v>
      </c>
      <c r="R28" s="942">
        <f t="shared" si="0"/>
        <v>0</v>
      </c>
      <c r="S28" s="885">
        <f t="shared" si="1"/>
        <v>0</v>
      </c>
      <c r="T28" s="942">
        <f t="shared" si="2"/>
        <v>0</v>
      </c>
      <c r="U28" s="949">
        <v>7</v>
      </c>
      <c r="V28" s="896">
        <v>9</v>
      </c>
      <c r="W28" s="896">
        <v>2</v>
      </c>
      <c r="X28" s="947">
        <v>1.2857142857142858</v>
      </c>
      <c r="Y28" s="945">
        <v>2</v>
      </c>
    </row>
    <row r="29" spans="1:25" ht="14.4" customHeight="1" x14ac:dyDescent="0.3">
      <c r="A29" s="913" t="s">
        <v>5775</v>
      </c>
      <c r="B29" s="515"/>
      <c r="C29" s="900"/>
      <c r="D29" s="899"/>
      <c r="E29" s="901">
        <v>2</v>
      </c>
      <c r="F29" s="902">
        <v>1.1299999999999999</v>
      </c>
      <c r="G29" s="889">
        <v>2.5</v>
      </c>
      <c r="H29" s="903">
        <v>2</v>
      </c>
      <c r="I29" s="904">
        <v>1.41</v>
      </c>
      <c r="J29" s="890">
        <v>6.5</v>
      </c>
      <c r="K29" s="905">
        <v>0.67</v>
      </c>
      <c r="L29" s="903">
        <v>3</v>
      </c>
      <c r="M29" s="903">
        <v>24</v>
      </c>
      <c r="N29" s="906">
        <v>8</v>
      </c>
      <c r="O29" s="903" t="s">
        <v>5730</v>
      </c>
      <c r="P29" s="907" t="s">
        <v>5774</v>
      </c>
      <c r="Q29" s="908">
        <f t="shared" si="0"/>
        <v>2</v>
      </c>
      <c r="R29" s="943">
        <f t="shared" si="0"/>
        <v>1.41</v>
      </c>
      <c r="S29" s="908">
        <f t="shared" si="1"/>
        <v>0</v>
      </c>
      <c r="T29" s="943">
        <f t="shared" si="2"/>
        <v>0.28000000000000003</v>
      </c>
      <c r="U29" s="950">
        <v>16</v>
      </c>
      <c r="V29" s="515">
        <v>13</v>
      </c>
      <c r="W29" s="515">
        <v>-3</v>
      </c>
      <c r="X29" s="948">
        <v>0.8125</v>
      </c>
      <c r="Y29" s="946"/>
    </row>
    <row r="30" spans="1:25" ht="14.4" customHeight="1" x14ac:dyDescent="0.3">
      <c r="A30" s="913" t="s">
        <v>5776</v>
      </c>
      <c r="B30" s="515">
        <v>2</v>
      </c>
      <c r="C30" s="900">
        <v>2.04</v>
      </c>
      <c r="D30" s="899">
        <v>9.5</v>
      </c>
      <c r="E30" s="901">
        <v>1</v>
      </c>
      <c r="F30" s="902">
        <v>1.02</v>
      </c>
      <c r="G30" s="889">
        <v>4</v>
      </c>
      <c r="H30" s="903"/>
      <c r="I30" s="904"/>
      <c r="J30" s="890"/>
      <c r="K30" s="905">
        <v>1.02</v>
      </c>
      <c r="L30" s="903">
        <v>3</v>
      </c>
      <c r="M30" s="903">
        <v>30</v>
      </c>
      <c r="N30" s="906">
        <v>10</v>
      </c>
      <c r="O30" s="903" t="s">
        <v>5730</v>
      </c>
      <c r="P30" s="907" t="s">
        <v>5774</v>
      </c>
      <c r="Q30" s="908">
        <f t="shared" si="0"/>
        <v>-2</v>
      </c>
      <c r="R30" s="943">
        <f t="shared" si="0"/>
        <v>-2.04</v>
      </c>
      <c r="S30" s="908">
        <f t="shared" si="1"/>
        <v>-1</v>
      </c>
      <c r="T30" s="943">
        <f t="shared" si="2"/>
        <v>-1.02</v>
      </c>
      <c r="U30" s="950" t="s">
        <v>555</v>
      </c>
      <c r="V30" s="515" t="s">
        <v>555</v>
      </c>
      <c r="W30" s="515" t="s">
        <v>555</v>
      </c>
      <c r="X30" s="948" t="s">
        <v>555</v>
      </c>
      <c r="Y30" s="946"/>
    </row>
    <row r="31" spans="1:25" ht="14.4" customHeight="1" x14ac:dyDescent="0.3">
      <c r="A31" s="912" t="s">
        <v>5777</v>
      </c>
      <c r="B31" s="877">
        <v>1</v>
      </c>
      <c r="C31" s="878">
        <v>0.55000000000000004</v>
      </c>
      <c r="D31" s="879">
        <v>5</v>
      </c>
      <c r="E31" s="894">
        <v>1</v>
      </c>
      <c r="F31" s="880">
        <v>0.36</v>
      </c>
      <c r="G31" s="881">
        <v>2</v>
      </c>
      <c r="H31" s="882">
        <v>1</v>
      </c>
      <c r="I31" s="880">
        <v>0.54</v>
      </c>
      <c r="J31" s="881">
        <v>6</v>
      </c>
      <c r="K31" s="883">
        <v>0.54</v>
      </c>
      <c r="L31" s="882">
        <v>3</v>
      </c>
      <c r="M31" s="882">
        <v>27</v>
      </c>
      <c r="N31" s="884">
        <v>9</v>
      </c>
      <c r="O31" s="882" t="s">
        <v>5730</v>
      </c>
      <c r="P31" s="895" t="s">
        <v>5778</v>
      </c>
      <c r="Q31" s="885">
        <f t="shared" si="0"/>
        <v>0</v>
      </c>
      <c r="R31" s="942">
        <f t="shared" si="0"/>
        <v>-1.0000000000000009E-2</v>
      </c>
      <c r="S31" s="885">
        <f t="shared" si="1"/>
        <v>0</v>
      </c>
      <c r="T31" s="942">
        <f t="shared" si="2"/>
        <v>0.18000000000000005</v>
      </c>
      <c r="U31" s="949">
        <v>9</v>
      </c>
      <c r="V31" s="896">
        <v>6</v>
      </c>
      <c r="W31" s="896">
        <v>-3</v>
      </c>
      <c r="X31" s="947">
        <v>0.66666666666666663</v>
      </c>
      <c r="Y31" s="945"/>
    </row>
    <row r="32" spans="1:25" ht="14.4" customHeight="1" x14ac:dyDescent="0.3">
      <c r="A32" s="913" t="s">
        <v>5779</v>
      </c>
      <c r="B32" s="910">
        <v>5</v>
      </c>
      <c r="C32" s="911">
        <v>2.98</v>
      </c>
      <c r="D32" s="893">
        <v>7.4</v>
      </c>
      <c r="E32" s="909"/>
      <c r="F32" s="904"/>
      <c r="G32" s="890"/>
      <c r="H32" s="903"/>
      <c r="I32" s="904"/>
      <c r="J32" s="890"/>
      <c r="K32" s="905">
        <v>0.6</v>
      </c>
      <c r="L32" s="903">
        <v>3</v>
      </c>
      <c r="M32" s="903">
        <v>30</v>
      </c>
      <c r="N32" s="906">
        <v>10</v>
      </c>
      <c r="O32" s="903" t="s">
        <v>5730</v>
      </c>
      <c r="P32" s="907" t="s">
        <v>5780</v>
      </c>
      <c r="Q32" s="908">
        <f t="shared" si="0"/>
        <v>-5</v>
      </c>
      <c r="R32" s="943">
        <f t="shared" si="0"/>
        <v>-2.98</v>
      </c>
      <c r="S32" s="908">
        <f t="shared" si="1"/>
        <v>0</v>
      </c>
      <c r="T32" s="943">
        <f t="shared" si="2"/>
        <v>0</v>
      </c>
      <c r="U32" s="950" t="s">
        <v>555</v>
      </c>
      <c r="V32" s="515" t="s">
        <v>555</v>
      </c>
      <c r="W32" s="515" t="s">
        <v>555</v>
      </c>
      <c r="X32" s="948" t="s">
        <v>555</v>
      </c>
      <c r="Y32" s="946"/>
    </row>
    <row r="33" spans="1:25" ht="14.4" customHeight="1" x14ac:dyDescent="0.3">
      <c r="A33" s="913" t="s">
        <v>5781</v>
      </c>
      <c r="B33" s="910"/>
      <c r="C33" s="911"/>
      <c r="D33" s="893"/>
      <c r="E33" s="909"/>
      <c r="F33" s="904"/>
      <c r="G33" s="890"/>
      <c r="H33" s="903">
        <v>2</v>
      </c>
      <c r="I33" s="904">
        <v>1.85</v>
      </c>
      <c r="J33" s="890">
        <v>4.5</v>
      </c>
      <c r="K33" s="905">
        <v>0.86</v>
      </c>
      <c r="L33" s="903">
        <v>4</v>
      </c>
      <c r="M33" s="903">
        <v>36</v>
      </c>
      <c r="N33" s="906">
        <v>12</v>
      </c>
      <c r="O33" s="903" t="s">
        <v>5730</v>
      </c>
      <c r="P33" s="907" t="s">
        <v>5782</v>
      </c>
      <c r="Q33" s="908">
        <f t="shared" si="0"/>
        <v>2</v>
      </c>
      <c r="R33" s="943">
        <f t="shared" si="0"/>
        <v>1.85</v>
      </c>
      <c r="S33" s="908">
        <f t="shared" si="1"/>
        <v>2</v>
      </c>
      <c r="T33" s="943">
        <f t="shared" si="2"/>
        <v>1.85</v>
      </c>
      <c r="U33" s="950">
        <v>24</v>
      </c>
      <c r="V33" s="515">
        <v>9</v>
      </c>
      <c r="W33" s="515">
        <v>-15</v>
      </c>
      <c r="X33" s="948">
        <v>0.375</v>
      </c>
      <c r="Y33" s="946"/>
    </row>
    <row r="34" spans="1:25" ht="14.4" customHeight="1" x14ac:dyDescent="0.3">
      <c r="A34" s="912" t="s">
        <v>5783</v>
      </c>
      <c r="B34" s="896">
        <v>4</v>
      </c>
      <c r="C34" s="897">
        <v>1.37</v>
      </c>
      <c r="D34" s="898">
        <v>4</v>
      </c>
      <c r="E34" s="886">
        <v>1</v>
      </c>
      <c r="F34" s="887">
        <v>0.61</v>
      </c>
      <c r="G34" s="888">
        <v>18</v>
      </c>
      <c r="H34" s="882">
        <v>4</v>
      </c>
      <c r="I34" s="880">
        <v>1.42</v>
      </c>
      <c r="J34" s="891">
        <v>7.3</v>
      </c>
      <c r="K34" s="883">
        <v>0.33</v>
      </c>
      <c r="L34" s="882">
        <v>1</v>
      </c>
      <c r="M34" s="882">
        <v>12</v>
      </c>
      <c r="N34" s="884">
        <v>4</v>
      </c>
      <c r="O34" s="882" t="s">
        <v>5730</v>
      </c>
      <c r="P34" s="895" t="s">
        <v>5784</v>
      </c>
      <c r="Q34" s="885">
        <f t="shared" si="0"/>
        <v>0</v>
      </c>
      <c r="R34" s="942">
        <f t="shared" si="0"/>
        <v>4.9999999999999822E-2</v>
      </c>
      <c r="S34" s="885">
        <f t="shared" si="1"/>
        <v>3</v>
      </c>
      <c r="T34" s="942">
        <f t="shared" si="2"/>
        <v>0.80999999999999994</v>
      </c>
      <c r="U34" s="949">
        <v>16</v>
      </c>
      <c r="V34" s="896">
        <v>29.2</v>
      </c>
      <c r="W34" s="896">
        <v>13.2</v>
      </c>
      <c r="X34" s="947">
        <v>1.825</v>
      </c>
      <c r="Y34" s="945">
        <v>15</v>
      </c>
    </row>
    <row r="35" spans="1:25" ht="14.4" customHeight="1" x14ac:dyDescent="0.3">
      <c r="A35" s="913" t="s">
        <v>5785</v>
      </c>
      <c r="B35" s="515">
        <v>5</v>
      </c>
      <c r="C35" s="900">
        <v>2.4900000000000002</v>
      </c>
      <c r="D35" s="899">
        <v>3.4</v>
      </c>
      <c r="E35" s="901">
        <v>10</v>
      </c>
      <c r="F35" s="902">
        <v>6.66</v>
      </c>
      <c r="G35" s="889">
        <v>8.6999999999999993</v>
      </c>
      <c r="H35" s="903">
        <v>3</v>
      </c>
      <c r="I35" s="904">
        <v>1.62</v>
      </c>
      <c r="J35" s="890">
        <v>6</v>
      </c>
      <c r="K35" s="905">
        <v>0.48</v>
      </c>
      <c r="L35" s="903">
        <v>2</v>
      </c>
      <c r="M35" s="903">
        <v>18</v>
      </c>
      <c r="N35" s="906">
        <v>6</v>
      </c>
      <c r="O35" s="903" t="s">
        <v>5730</v>
      </c>
      <c r="P35" s="907" t="s">
        <v>5786</v>
      </c>
      <c r="Q35" s="908">
        <f t="shared" si="0"/>
        <v>-2</v>
      </c>
      <c r="R35" s="943">
        <f t="shared" si="0"/>
        <v>-0.87000000000000011</v>
      </c>
      <c r="S35" s="908">
        <f t="shared" si="1"/>
        <v>-7</v>
      </c>
      <c r="T35" s="943">
        <f t="shared" si="2"/>
        <v>-5.04</v>
      </c>
      <c r="U35" s="950">
        <v>18</v>
      </c>
      <c r="V35" s="515">
        <v>18</v>
      </c>
      <c r="W35" s="515">
        <v>0</v>
      </c>
      <c r="X35" s="948">
        <v>1</v>
      </c>
      <c r="Y35" s="946">
        <v>3</v>
      </c>
    </row>
    <row r="36" spans="1:25" ht="14.4" customHeight="1" x14ac:dyDescent="0.3">
      <c r="A36" s="913" t="s">
        <v>5787</v>
      </c>
      <c r="B36" s="515">
        <v>3</v>
      </c>
      <c r="C36" s="900">
        <v>1.84</v>
      </c>
      <c r="D36" s="899">
        <v>9.3000000000000007</v>
      </c>
      <c r="E36" s="901">
        <v>5</v>
      </c>
      <c r="F36" s="902">
        <v>3.19</v>
      </c>
      <c r="G36" s="889">
        <v>2.2000000000000002</v>
      </c>
      <c r="H36" s="903">
        <v>4</v>
      </c>
      <c r="I36" s="904">
        <v>3.61</v>
      </c>
      <c r="J36" s="892">
        <v>17</v>
      </c>
      <c r="K36" s="905">
        <v>0.6</v>
      </c>
      <c r="L36" s="903">
        <v>2</v>
      </c>
      <c r="M36" s="903">
        <v>21</v>
      </c>
      <c r="N36" s="906">
        <v>7</v>
      </c>
      <c r="O36" s="903" t="s">
        <v>5730</v>
      </c>
      <c r="P36" s="907" t="s">
        <v>5788</v>
      </c>
      <c r="Q36" s="908">
        <f t="shared" si="0"/>
        <v>1</v>
      </c>
      <c r="R36" s="943">
        <f t="shared" si="0"/>
        <v>1.7699999999999998</v>
      </c>
      <c r="S36" s="908">
        <f t="shared" si="1"/>
        <v>-1</v>
      </c>
      <c r="T36" s="943">
        <f t="shared" si="2"/>
        <v>0.41999999999999993</v>
      </c>
      <c r="U36" s="950">
        <v>28</v>
      </c>
      <c r="V36" s="515">
        <v>68</v>
      </c>
      <c r="W36" s="515">
        <v>40</v>
      </c>
      <c r="X36" s="948">
        <v>2.4285714285714284</v>
      </c>
      <c r="Y36" s="946">
        <v>48</v>
      </c>
    </row>
    <row r="37" spans="1:25" ht="14.4" customHeight="1" x14ac:dyDescent="0.3">
      <c r="A37" s="912" t="s">
        <v>5789</v>
      </c>
      <c r="B37" s="896"/>
      <c r="C37" s="897"/>
      <c r="D37" s="898"/>
      <c r="E37" s="894"/>
      <c r="F37" s="880"/>
      <c r="G37" s="881"/>
      <c r="H37" s="886">
        <v>1</v>
      </c>
      <c r="I37" s="887">
        <v>0.65</v>
      </c>
      <c r="J37" s="888">
        <v>6</v>
      </c>
      <c r="K37" s="883">
        <v>0.65</v>
      </c>
      <c r="L37" s="882">
        <v>3</v>
      </c>
      <c r="M37" s="882">
        <v>30</v>
      </c>
      <c r="N37" s="884">
        <v>10</v>
      </c>
      <c r="O37" s="882" t="s">
        <v>5730</v>
      </c>
      <c r="P37" s="895" t="s">
        <v>5790</v>
      </c>
      <c r="Q37" s="885">
        <f t="shared" si="0"/>
        <v>1</v>
      </c>
      <c r="R37" s="942">
        <f t="shared" si="0"/>
        <v>0.65</v>
      </c>
      <c r="S37" s="885">
        <f t="shared" si="1"/>
        <v>1</v>
      </c>
      <c r="T37" s="942">
        <f t="shared" si="2"/>
        <v>0.65</v>
      </c>
      <c r="U37" s="949">
        <v>10</v>
      </c>
      <c r="V37" s="896">
        <v>6</v>
      </c>
      <c r="W37" s="896">
        <v>-4</v>
      </c>
      <c r="X37" s="947">
        <v>0.6</v>
      </c>
      <c r="Y37" s="945"/>
    </row>
    <row r="38" spans="1:25" ht="14.4" customHeight="1" x14ac:dyDescent="0.3">
      <c r="A38" s="912" t="s">
        <v>5791</v>
      </c>
      <c r="B38" s="896"/>
      <c r="C38" s="897"/>
      <c r="D38" s="898"/>
      <c r="E38" s="886">
        <v>1</v>
      </c>
      <c r="F38" s="887">
        <v>0.42</v>
      </c>
      <c r="G38" s="888">
        <v>17</v>
      </c>
      <c r="H38" s="882"/>
      <c r="I38" s="880"/>
      <c r="J38" s="881"/>
      <c r="K38" s="883">
        <v>0.34</v>
      </c>
      <c r="L38" s="882">
        <v>2</v>
      </c>
      <c r="M38" s="882">
        <v>15</v>
      </c>
      <c r="N38" s="884">
        <v>5</v>
      </c>
      <c r="O38" s="882" t="s">
        <v>5730</v>
      </c>
      <c r="P38" s="895" t="s">
        <v>5792</v>
      </c>
      <c r="Q38" s="885">
        <f t="shared" si="0"/>
        <v>0</v>
      </c>
      <c r="R38" s="942">
        <f t="shared" si="0"/>
        <v>0</v>
      </c>
      <c r="S38" s="885">
        <f t="shared" si="1"/>
        <v>-1</v>
      </c>
      <c r="T38" s="942">
        <f t="shared" si="2"/>
        <v>-0.42</v>
      </c>
      <c r="U38" s="949" t="s">
        <v>555</v>
      </c>
      <c r="V38" s="896" t="s">
        <v>555</v>
      </c>
      <c r="W38" s="896" t="s">
        <v>555</v>
      </c>
      <c r="X38" s="947" t="s">
        <v>555</v>
      </c>
      <c r="Y38" s="945"/>
    </row>
    <row r="39" spans="1:25" ht="14.4" customHeight="1" x14ac:dyDescent="0.3">
      <c r="A39" s="913" t="s">
        <v>5793</v>
      </c>
      <c r="B39" s="515">
        <v>1</v>
      </c>
      <c r="C39" s="900">
        <v>0.48</v>
      </c>
      <c r="D39" s="899">
        <v>9</v>
      </c>
      <c r="E39" s="901"/>
      <c r="F39" s="902"/>
      <c r="G39" s="889"/>
      <c r="H39" s="903"/>
      <c r="I39" s="904"/>
      <c r="J39" s="890"/>
      <c r="K39" s="905">
        <v>0.48</v>
      </c>
      <c r="L39" s="903">
        <v>3</v>
      </c>
      <c r="M39" s="903">
        <v>24</v>
      </c>
      <c r="N39" s="906">
        <v>8</v>
      </c>
      <c r="O39" s="903" t="s">
        <v>5730</v>
      </c>
      <c r="P39" s="907" t="s">
        <v>5794</v>
      </c>
      <c r="Q39" s="908">
        <f t="shared" si="0"/>
        <v>-1</v>
      </c>
      <c r="R39" s="943">
        <f t="shared" si="0"/>
        <v>-0.48</v>
      </c>
      <c r="S39" s="908">
        <f t="shared" si="1"/>
        <v>0</v>
      </c>
      <c r="T39" s="943">
        <f t="shared" si="2"/>
        <v>0</v>
      </c>
      <c r="U39" s="950" t="s">
        <v>555</v>
      </c>
      <c r="V39" s="515" t="s">
        <v>555</v>
      </c>
      <c r="W39" s="515" t="s">
        <v>555</v>
      </c>
      <c r="X39" s="948" t="s">
        <v>555</v>
      </c>
      <c r="Y39" s="946"/>
    </row>
    <row r="40" spans="1:25" ht="14.4" customHeight="1" x14ac:dyDescent="0.3">
      <c r="A40" s="912" t="s">
        <v>5795</v>
      </c>
      <c r="B40" s="896"/>
      <c r="C40" s="897"/>
      <c r="D40" s="898"/>
      <c r="E40" s="886">
        <v>1</v>
      </c>
      <c r="F40" s="887">
        <v>0.48</v>
      </c>
      <c r="G40" s="888">
        <v>6</v>
      </c>
      <c r="H40" s="882"/>
      <c r="I40" s="880"/>
      <c r="J40" s="881"/>
      <c r="K40" s="883">
        <v>0.48</v>
      </c>
      <c r="L40" s="882">
        <v>2</v>
      </c>
      <c r="M40" s="882">
        <v>21</v>
      </c>
      <c r="N40" s="884">
        <v>7</v>
      </c>
      <c r="O40" s="882" t="s">
        <v>5730</v>
      </c>
      <c r="P40" s="895" t="s">
        <v>5796</v>
      </c>
      <c r="Q40" s="885">
        <f t="shared" si="0"/>
        <v>0</v>
      </c>
      <c r="R40" s="942">
        <f t="shared" si="0"/>
        <v>0</v>
      </c>
      <c r="S40" s="885">
        <f t="shared" si="1"/>
        <v>-1</v>
      </c>
      <c r="T40" s="942">
        <f t="shared" si="2"/>
        <v>-0.48</v>
      </c>
      <c r="U40" s="949" t="s">
        <v>555</v>
      </c>
      <c r="V40" s="896" t="s">
        <v>555</v>
      </c>
      <c r="W40" s="896" t="s">
        <v>555</v>
      </c>
      <c r="X40" s="947" t="s">
        <v>555</v>
      </c>
      <c r="Y40" s="945"/>
    </row>
    <row r="41" spans="1:25" ht="14.4" customHeight="1" x14ac:dyDescent="0.3">
      <c r="A41" s="912" t="s">
        <v>5797</v>
      </c>
      <c r="B41" s="896"/>
      <c r="C41" s="897"/>
      <c r="D41" s="898"/>
      <c r="E41" s="894">
        <v>1</v>
      </c>
      <c r="F41" s="880">
        <v>1.91</v>
      </c>
      <c r="G41" s="881">
        <v>5</v>
      </c>
      <c r="H41" s="886"/>
      <c r="I41" s="887"/>
      <c r="J41" s="888"/>
      <c r="K41" s="883">
        <v>1.91</v>
      </c>
      <c r="L41" s="882">
        <v>3</v>
      </c>
      <c r="M41" s="882">
        <v>30</v>
      </c>
      <c r="N41" s="884">
        <v>10</v>
      </c>
      <c r="O41" s="882" t="s">
        <v>5730</v>
      </c>
      <c r="P41" s="895" t="s">
        <v>5798</v>
      </c>
      <c r="Q41" s="885">
        <f t="shared" si="0"/>
        <v>0</v>
      </c>
      <c r="R41" s="942">
        <f t="shared" si="0"/>
        <v>0</v>
      </c>
      <c r="S41" s="885">
        <f t="shared" si="1"/>
        <v>-1</v>
      </c>
      <c r="T41" s="942">
        <f t="shared" si="2"/>
        <v>-1.91</v>
      </c>
      <c r="U41" s="949" t="s">
        <v>555</v>
      </c>
      <c r="V41" s="896" t="s">
        <v>555</v>
      </c>
      <c r="W41" s="896" t="s">
        <v>555</v>
      </c>
      <c r="X41" s="947" t="s">
        <v>555</v>
      </c>
      <c r="Y41" s="945"/>
    </row>
    <row r="42" spans="1:25" ht="14.4" customHeight="1" x14ac:dyDescent="0.3">
      <c r="A42" s="913" t="s">
        <v>5799</v>
      </c>
      <c r="B42" s="515"/>
      <c r="C42" s="900"/>
      <c r="D42" s="899"/>
      <c r="E42" s="909"/>
      <c r="F42" s="904"/>
      <c r="G42" s="890"/>
      <c r="H42" s="901">
        <v>1</v>
      </c>
      <c r="I42" s="902">
        <v>3.32</v>
      </c>
      <c r="J42" s="889">
        <v>5</v>
      </c>
      <c r="K42" s="905">
        <v>3.32</v>
      </c>
      <c r="L42" s="903">
        <v>5</v>
      </c>
      <c r="M42" s="903">
        <v>45</v>
      </c>
      <c r="N42" s="906">
        <v>15</v>
      </c>
      <c r="O42" s="903" t="s">
        <v>5730</v>
      </c>
      <c r="P42" s="907" t="s">
        <v>5800</v>
      </c>
      <c r="Q42" s="908">
        <f t="shared" si="0"/>
        <v>1</v>
      </c>
      <c r="R42" s="943">
        <f t="shared" si="0"/>
        <v>3.32</v>
      </c>
      <c r="S42" s="908">
        <f t="shared" si="1"/>
        <v>1</v>
      </c>
      <c r="T42" s="943">
        <f t="shared" si="2"/>
        <v>3.32</v>
      </c>
      <c r="U42" s="950">
        <v>15</v>
      </c>
      <c r="V42" s="515">
        <v>5</v>
      </c>
      <c r="W42" s="515">
        <v>-10</v>
      </c>
      <c r="X42" s="948">
        <v>0.33333333333333331</v>
      </c>
      <c r="Y42" s="946"/>
    </row>
    <row r="43" spans="1:25" ht="14.4" customHeight="1" x14ac:dyDescent="0.3">
      <c r="A43" s="912" t="s">
        <v>5801</v>
      </c>
      <c r="B43" s="877">
        <v>1</v>
      </c>
      <c r="C43" s="878">
        <v>1.88</v>
      </c>
      <c r="D43" s="879">
        <v>6</v>
      </c>
      <c r="E43" s="894"/>
      <c r="F43" s="880"/>
      <c r="G43" s="881"/>
      <c r="H43" s="882"/>
      <c r="I43" s="880"/>
      <c r="J43" s="881"/>
      <c r="K43" s="883">
        <v>1.88</v>
      </c>
      <c r="L43" s="882">
        <v>4</v>
      </c>
      <c r="M43" s="882">
        <v>33</v>
      </c>
      <c r="N43" s="884">
        <v>11</v>
      </c>
      <c r="O43" s="882" t="s">
        <v>5730</v>
      </c>
      <c r="P43" s="895" t="s">
        <v>5802</v>
      </c>
      <c r="Q43" s="885">
        <f t="shared" si="0"/>
        <v>-1</v>
      </c>
      <c r="R43" s="942">
        <f t="shared" si="0"/>
        <v>-1.88</v>
      </c>
      <c r="S43" s="885">
        <f t="shared" si="1"/>
        <v>0</v>
      </c>
      <c r="T43" s="942">
        <f t="shared" si="2"/>
        <v>0</v>
      </c>
      <c r="U43" s="949" t="s">
        <v>555</v>
      </c>
      <c r="V43" s="896" t="s">
        <v>555</v>
      </c>
      <c r="W43" s="896" t="s">
        <v>555</v>
      </c>
      <c r="X43" s="947" t="s">
        <v>555</v>
      </c>
      <c r="Y43" s="945"/>
    </row>
    <row r="44" spans="1:25" ht="14.4" customHeight="1" x14ac:dyDescent="0.3">
      <c r="A44" s="912" t="s">
        <v>5803</v>
      </c>
      <c r="B44" s="877">
        <v>2</v>
      </c>
      <c r="C44" s="878">
        <v>0.92</v>
      </c>
      <c r="D44" s="879">
        <v>3.5</v>
      </c>
      <c r="E44" s="894">
        <v>2</v>
      </c>
      <c r="F44" s="880">
        <v>1.02</v>
      </c>
      <c r="G44" s="881">
        <v>4.5</v>
      </c>
      <c r="H44" s="882">
        <v>2</v>
      </c>
      <c r="I44" s="880">
        <v>0.92</v>
      </c>
      <c r="J44" s="881">
        <v>3.5</v>
      </c>
      <c r="K44" s="883">
        <v>0.46</v>
      </c>
      <c r="L44" s="882">
        <v>2</v>
      </c>
      <c r="M44" s="882">
        <v>18</v>
      </c>
      <c r="N44" s="884">
        <v>6</v>
      </c>
      <c r="O44" s="882" t="s">
        <v>5730</v>
      </c>
      <c r="P44" s="895" t="s">
        <v>5804</v>
      </c>
      <c r="Q44" s="885">
        <f t="shared" si="0"/>
        <v>0</v>
      </c>
      <c r="R44" s="942">
        <f t="shared" si="0"/>
        <v>0</v>
      </c>
      <c r="S44" s="885">
        <f t="shared" si="1"/>
        <v>0</v>
      </c>
      <c r="T44" s="942">
        <f t="shared" si="2"/>
        <v>-9.9999999999999978E-2</v>
      </c>
      <c r="U44" s="949">
        <v>12</v>
      </c>
      <c r="V44" s="896">
        <v>7</v>
      </c>
      <c r="W44" s="896">
        <v>-5</v>
      </c>
      <c r="X44" s="947">
        <v>0.58333333333333337</v>
      </c>
      <c r="Y44" s="945"/>
    </row>
    <row r="45" spans="1:25" ht="14.4" customHeight="1" x14ac:dyDescent="0.3">
      <c r="A45" s="913" t="s">
        <v>5805</v>
      </c>
      <c r="B45" s="910">
        <v>13</v>
      </c>
      <c r="C45" s="911">
        <v>8.24</v>
      </c>
      <c r="D45" s="893">
        <v>7.4</v>
      </c>
      <c r="E45" s="909">
        <v>11</v>
      </c>
      <c r="F45" s="904">
        <v>7.43</v>
      </c>
      <c r="G45" s="890">
        <v>10.8</v>
      </c>
      <c r="H45" s="903">
        <v>4</v>
      </c>
      <c r="I45" s="904">
        <v>2.6</v>
      </c>
      <c r="J45" s="890">
        <v>4.5</v>
      </c>
      <c r="K45" s="905">
        <v>0.65</v>
      </c>
      <c r="L45" s="903">
        <v>3</v>
      </c>
      <c r="M45" s="903">
        <v>24</v>
      </c>
      <c r="N45" s="906">
        <v>8</v>
      </c>
      <c r="O45" s="903" t="s">
        <v>5730</v>
      </c>
      <c r="P45" s="907" t="s">
        <v>5804</v>
      </c>
      <c r="Q45" s="908">
        <f t="shared" si="0"/>
        <v>-9</v>
      </c>
      <c r="R45" s="943">
        <f t="shared" si="0"/>
        <v>-5.6400000000000006</v>
      </c>
      <c r="S45" s="908">
        <f t="shared" si="1"/>
        <v>-7</v>
      </c>
      <c r="T45" s="943">
        <f t="shared" si="2"/>
        <v>-4.83</v>
      </c>
      <c r="U45" s="950">
        <v>32</v>
      </c>
      <c r="V45" s="515">
        <v>18</v>
      </c>
      <c r="W45" s="515">
        <v>-14</v>
      </c>
      <c r="X45" s="948">
        <v>0.5625</v>
      </c>
      <c r="Y45" s="946"/>
    </row>
    <row r="46" spans="1:25" ht="14.4" customHeight="1" x14ac:dyDescent="0.3">
      <c r="A46" s="913" t="s">
        <v>5806</v>
      </c>
      <c r="B46" s="910">
        <v>11</v>
      </c>
      <c r="C46" s="911">
        <v>10.25</v>
      </c>
      <c r="D46" s="893">
        <v>7.2</v>
      </c>
      <c r="E46" s="909">
        <v>3</v>
      </c>
      <c r="F46" s="904">
        <v>2.7</v>
      </c>
      <c r="G46" s="890">
        <v>12.7</v>
      </c>
      <c r="H46" s="903">
        <v>9</v>
      </c>
      <c r="I46" s="904">
        <v>8.86</v>
      </c>
      <c r="J46" s="890">
        <v>6.7</v>
      </c>
      <c r="K46" s="905">
        <v>1</v>
      </c>
      <c r="L46" s="903">
        <v>3</v>
      </c>
      <c r="M46" s="903">
        <v>30</v>
      </c>
      <c r="N46" s="906">
        <v>10</v>
      </c>
      <c r="O46" s="903" t="s">
        <v>5730</v>
      </c>
      <c r="P46" s="907" t="s">
        <v>5804</v>
      </c>
      <c r="Q46" s="908">
        <f t="shared" si="0"/>
        <v>-2</v>
      </c>
      <c r="R46" s="943">
        <f t="shared" si="0"/>
        <v>-1.3900000000000006</v>
      </c>
      <c r="S46" s="908">
        <f t="shared" si="1"/>
        <v>6</v>
      </c>
      <c r="T46" s="943">
        <f t="shared" si="2"/>
        <v>6.1599999999999993</v>
      </c>
      <c r="U46" s="950">
        <v>90</v>
      </c>
      <c r="V46" s="515">
        <v>60.300000000000004</v>
      </c>
      <c r="W46" s="515">
        <v>-29.699999999999996</v>
      </c>
      <c r="X46" s="948">
        <v>0.67</v>
      </c>
      <c r="Y46" s="946">
        <v>11</v>
      </c>
    </row>
    <row r="47" spans="1:25" ht="14.4" customHeight="1" x14ac:dyDescent="0.3">
      <c r="A47" s="912" t="s">
        <v>5807</v>
      </c>
      <c r="B47" s="896">
        <v>2</v>
      </c>
      <c r="C47" s="897">
        <v>0.98</v>
      </c>
      <c r="D47" s="898">
        <v>1.5</v>
      </c>
      <c r="E47" s="886">
        <v>3</v>
      </c>
      <c r="F47" s="887">
        <v>1.3</v>
      </c>
      <c r="G47" s="888">
        <v>5.3</v>
      </c>
      <c r="H47" s="882">
        <v>4</v>
      </c>
      <c r="I47" s="880">
        <v>2.46</v>
      </c>
      <c r="J47" s="891">
        <v>8.3000000000000007</v>
      </c>
      <c r="K47" s="883">
        <v>0.32</v>
      </c>
      <c r="L47" s="882">
        <v>1</v>
      </c>
      <c r="M47" s="882">
        <v>9</v>
      </c>
      <c r="N47" s="884">
        <v>3</v>
      </c>
      <c r="O47" s="882" t="s">
        <v>5730</v>
      </c>
      <c r="P47" s="895" t="s">
        <v>5808</v>
      </c>
      <c r="Q47" s="885">
        <f t="shared" si="0"/>
        <v>2</v>
      </c>
      <c r="R47" s="942">
        <f t="shared" si="0"/>
        <v>1.48</v>
      </c>
      <c r="S47" s="885">
        <f t="shared" si="1"/>
        <v>1</v>
      </c>
      <c r="T47" s="942">
        <f t="shared" si="2"/>
        <v>1.1599999999999999</v>
      </c>
      <c r="U47" s="949">
        <v>12</v>
      </c>
      <c r="V47" s="896">
        <v>33.200000000000003</v>
      </c>
      <c r="W47" s="896">
        <v>21.200000000000003</v>
      </c>
      <c r="X47" s="947">
        <v>2.7666666666666671</v>
      </c>
      <c r="Y47" s="945">
        <v>23</v>
      </c>
    </row>
    <row r="48" spans="1:25" ht="14.4" customHeight="1" x14ac:dyDescent="0.3">
      <c r="A48" s="913" t="s">
        <v>5809</v>
      </c>
      <c r="B48" s="515">
        <v>1</v>
      </c>
      <c r="C48" s="900">
        <v>0.53</v>
      </c>
      <c r="D48" s="899">
        <v>18</v>
      </c>
      <c r="E48" s="901">
        <v>4</v>
      </c>
      <c r="F48" s="902">
        <v>2.11</v>
      </c>
      <c r="G48" s="889">
        <v>8</v>
      </c>
      <c r="H48" s="903">
        <v>1</v>
      </c>
      <c r="I48" s="904">
        <v>0.53</v>
      </c>
      <c r="J48" s="892">
        <v>15</v>
      </c>
      <c r="K48" s="905">
        <v>0.53</v>
      </c>
      <c r="L48" s="903">
        <v>2</v>
      </c>
      <c r="M48" s="903">
        <v>18</v>
      </c>
      <c r="N48" s="906">
        <v>6</v>
      </c>
      <c r="O48" s="903" t="s">
        <v>5730</v>
      </c>
      <c r="P48" s="907" t="s">
        <v>5810</v>
      </c>
      <c r="Q48" s="908">
        <f t="shared" si="0"/>
        <v>0</v>
      </c>
      <c r="R48" s="943">
        <f t="shared" si="0"/>
        <v>0</v>
      </c>
      <c r="S48" s="908">
        <f t="shared" si="1"/>
        <v>-3</v>
      </c>
      <c r="T48" s="943">
        <f t="shared" si="2"/>
        <v>-1.5799999999999998</v>
      </c>
      <c r="U48" s="950">
        <v>6</v>
      </c>
      <c r="V48" s="515">
        <v>15</v>
      </c>
      <c r="W48" s="515">
        <v>9</v>
      </c>
      <c r="X48" s="948">
        <v>2.5</v>
      </c>
      <c r="Y48" s="946">
        <v>9</v>
      </c>
    </row>
    <row r="49" spans="1:25" ht="14.4" customHeight="1" x14ac:dyDescent="0.3">
      <c r="A49" s="913" t="s">
        <v>5811</v>
      </c>
      <c r="B49" s="515">
        <v>7</v>
      </c>
      <c r="C49" s="900">
        <v>5.89</v>
      </c>
      <c r="D49" s="899">
        <v>9.3000000000000007</v>
      </c>
      <c r="E49" s="901">
        <v>4</v>
      </c>
      <c r="F49" s="902">
        <v>3.09</v>
      </c>
      <c r="G49" s="889">
        <v>9.3000000000000007</v>
      </c>
      <c r="H49" s="903">
        <v>4</v>
      </c>
      <c r="I49" s="904">
        <v>3.14</v>
      </c>
      <c r="J49" s="892">
        <v>9.3000000000000007</v>
      </c>
      <c r="K49" s="905">
        <v>0.69</v>
      </c>
      <c r="L49" s="903">
        <v>3</v>
      </c>
      <c r="M49" s="903">
        <v>24</v>
      </c>
      <c r="N49" s="906">
        <v>8</v>
      </c>
      <c r="O49" s="903" t="s">
        <v>5730</v>
      </c>
      <c r="P49" s="907" t="s">
        <v>5812</v>
      </c>
      <c r="Q49" s="908">
        <f t="shared" si="0"/>
        <v>-3</v>
      </c>
      <c r="R49" s="943">
        <f t="shared" si="0"/>
        <v>-2.7499999999999996</v>
      </c>
      <c r="S49" s="908">
        <f t="shared" si="1"/>
        <v>0</v>
      </c>
      <c r="T49" s="943">
        <f t="shared" si="2"/>
        <v>5.0000000000000266E-2</v>
      </c>
      <c r="U49" s="950">
        <v>32</v>
      </c>
      <c r="V49" s="515">
        <v>37.200000000000003</v>
      </c>
      <c r="W49" s="515">
        <v>5.2000000000000028</v>
      </c>
      <c r="X49" s="948">
        <v>1.1625000000000001</v>
      </c>
      <c r="Y49" s="946">
        <v>9</v>
      </c>
    </row>
    <row r="50" spans="1:25" ht="14.4" customHeight="1" x14ac:dyDescent="0.3">
      <c r="A50" s="912" t="s">
        <v>5813</v>
      </c>
      <c r="B50" s="896"/>
      <c r="C50" s="897"/>
      <c r="D50" s="898"/>
      <c r="E50" s="886">
        <v>1</v>
      </c>
      <c r="F50" s="887">
        <v>1.18</v>
      </c>
      <c r="G50" s="888">
        <v>7</v>
      </c>
      <c r="H50" s="882"/>
      <c r="I50" s="880"/>
      <c r="J50" s="881"/>
      <c r="K50" s="883">
        <v>1.18</v>
      </c>
      <c r="L50" s="882">
        <v>2</v>
      </c>
      <c r="M50" s="882">
        <v>18</v>
      </c>
      <c r="N50" s="884">
        <v>6</v>
      </c>
      <c r="O50" s="882" t="s">
        <v>5730</v>
      </c>
      <c r="P50" s="895" t="s">
        <v>5814</v>
      </c>
      <c r="Q50" s="885">
        <f t="shared" si="0"/>
        <v>0</v>
      </c>
      <c r="R50" s="942">
        <f t="shared" si="0"/>
        <v>0</v>
      </c>
      <c r="S50" s="885">
        <f t="shared" si="1"/>
        <v>-1</v>
      </c>
      <c r="T50" s="942">
        <f t="shared" si="2"/>
        <v>-1.18</v>
      </c>
      <c r="U50" s="949" t="s">
        <v>555</v>
      </c>
      <c r="V50" s="896" t="s">
        <v>555</v>
      </c>
      <c r="W50" s="896" t="s">
        <v>555</v>
      </c>
      <c r="X50" s="947" t="s">
        <v>555</v>
      </c>
      <c r="Y50" s="945"/>
    </row>
    <row r="51" spans="1:25" ht="14.4" customHeight="1" x14ac:dyDescent="0.3">
      <c r="A51" s="913" t="s">
        <v>5815</v>
      </c>
      <c r="B51" s="515">
        <v>1</v>
      </c>
      <c r="C51" s="900">
        <v>1.69</v>
      </c>
      <c r="D51" s="899">
        <v>10</v>
      </c>
      <c r="E51" s="901"/>
      <c r="F51" s="902"/>
      <c r="G51" s="889"/>
      <c r="H51" s="903"/>
      <c r="I51" s="904"/>
      <c r="J51" s="890"/>
      <c r="K51" s="905">
        <v>1.69</v>
      </c>
      <c r="L51" s="903">
        <v>3</v>
      </c>
      <c r="M51" s="903">
        <v>27</v>
      </c>
      <c r="N51" s="906">
        <v>9</v>
      </c>
      <c r="O51" s="903" t="s">
        <v>5730</v>
      </c>
      <c r="P51" s="907" t="s">
        <v>5814</v>
      </c>
      <c r="Q51" s="908">
        <f t="shared" si="0"/>
        <v>-1</v>
      </c>
      <c r="R51" s="943">
        <f t="shared" si="0"/>
        <v>-1.69</v>
      </c>
      <c r="S51" s="908">
        <f t="shared" si="1"/>
        <v>0</v>
      </c>
      <c r="T51" s="943">
        <f t="shared" si="2"/>
        <v>0</v>
      </c>
      <c r="U51" s="950" t="s">
        <v>555</v>
      </c>
      <c r="V51" s="515" t="s">
        <v>555</v>
      </c>
      <c r="W51" s="515" t="s">
        <v>555</v>
      </c>
      <c r="X51" s="948" t="s">
        <v>555</v>
      </c>
      <c r="Y51" s="946"/>
    </row>
    <row r="52" spans="1:25" ht="14.4" customHeight="1" x14ac:dyDescent="0.3">
      <c r="A52" s="912" t="s">
        <v>5816</v>
      </c>
      <c r="B52" s="896">
        <v>1</v>
      </c>
      <c r="C52" s="897">
        <v>0.34</v>
      </c>
      <c r="D52" s="898">
        <v>3</v>
      </c>
      <c r="E52" s="894">
        <v>1</v>
      </c>
      <c r="F52" s="880">
        <v>0.34</v>
      </c>
      <c r="G52" s="881">
        <v>2</v>
      </c>
      <c r="H52" s="886">
        <v>5</v>
      </c>
      <c r="I52" s="887">
        <v>2</v>
      </c>
      <c r="J52" s="891">
        <v>7.8</v>
      </c>
      <c r="K52" s="883">
        <v>0.34</v>
      </c>
      <c r="L52" s="882">
        <v>1</v>
      </c>
      <c r="M52" s="882">
        <v>12</v>
      </c>
      <c r="N52" s="884">
        <v>4</v>
      </c>
      <c r="O52" s="882" t="s">
        <v>5730</v>
      </c>
      <c r="P52" s="895" t="s">
        <v>5817</v>
      </c>
      <c r="Q52" s="885">
        <f t="shared" si="0"/>
        <v>4</v>
      </c>
      <c r="R52" s="942">
        <f t="shared" si="0"/>
        <v>1.66</v>
      </c>
      <c r="S52" s="885">
        <f t="shared" si="1"/>
        <v>4</v>
      </c>
      <c r="T52" s="942">
        <f t="shared" si="2"/>
        <v>1.66</v>
      </c>
      <c r="U52" s="949">
        <v>20</v>
      </c>
      <c r="V52" s="896">
        <v>39</v>
      </c>
      <c r="W52" s="896">
        <v>19</v>
      </c>
      <c r="X52" s="947">
        <v>1.95</v>
      </c>
      <c r="Y52" s="945">
        <v>20</v>
      </c>
    </row>
    <row r="53" spans="1:25" ht="14.4" customHeight="1" x14ac:dyDescent="0.3">
      <c r="A53" s="913" t="s">
        <v>5818</v>
      </c>
      <c r="B53" s="515">
        <v>5</v>
      </c>
      <c r="C53" s="900">
        <v>2.2799999999999998</v>
      </c>
      <c r="D53" s="899">
        <v>6.8</v>
      </c>
      <c r="E53" s="909">
        <v>9</v>
      </c>
      <c r="F53" s="904">
        <v>4.12</v>
      </c>
      <c r="G53" s="890">
        <v>5.4</v>
      </c>
      <c r="H53" s="901">
        <v>7</v>
      </c>
      <c r="I53" s="902">
        <v>3.19</v>
      </c>
      <c r="J53" s="892">
        <v>6.3</v>
      </c>
      <c r="K53" s="905">
        <v>0.46</v>
      </c>
      <c r="L53" s="903">
        <v>2</v>
      </c>
      <c r="M53" s="903">
        <v>15</v>
      </c>
      <c r="N53" s="906">
        <v>5</v>
      </c>
      <c r="O53" s="903" t="s">
        <v>5730</v>
      </c>
      <c r="P53" s="907" t="s">
        <v>5819</v>
      </c>
      <c r="Q53" s="908">
        <f t="shared" si="0"/>
        <v>2</v>
      </c>
      <c r="R53" s="943">
        <f t="shared" si="0"/>
        <v>0.91000000000000014</v>
      </c>
      <c r="S53" s="908">
        <f t="shared" si="1"/>
        <v>-2</v>
      </c>
      <c r="T53" s="943">
        <f t="shared" si="2"/>
        <v>-0.93000000000000016</v>
      </c>
      <c r="U53" s="950">
        <v>35</v>
      </c>
      <c r="V53" s="515">
        <v>44.1</v>
      </c>
      <c r="W53" s="515">
        <v>9.1000000000000014</v>
      </c>
      <c r="X53" s="948">
        <v>1.26</v>
      </c>
      <c r="Y53" s="946">
        <v>14</v>
      </c>
    </row>
    <row r="54" spans="1:25" ht="14.4" customHeight="1" x14ac:dyDescent="0.3">
      <c r="A54" s="913" t="s">
        <v>5820</v>
      </c>
      <c r="B54" s="515">
        <v>10</v>
      </c>
      <c r="C54" s="900">
        <v>6.45</v>
      </c>
      <c r="D54" s="899">
        <v>3.9</v>
      </c>
      <c r="E54" s="909">
        <v>5</v>
      </c>
      <c r="F54" s="904">
        <v>3.03</v>
      </c>
      <c r="G54" s="890">
        <v>7.8</v>
      </c>
      <c r="H54" s="901">
        <v>7</v>
      </c>
      <c r="I54" s="902">
        <v>4.26</v>
      </c>
      <c r="J54" s="892">
        <v>8.3000000000000007</v>
      </c>
      <c r="K54" s="905">
        <v>0.59</v>
      </c>
      <c r="L54" s="903">
        <v>2</v>
      </c>
      <c r="M54" s="903">
        <v>18</v>
      </c>
      <c r="N54" s="906">
        <v>6</v>
      </c>
      <c r="O54" s="903" t="s">
        <v>5730</v>
      </c>
      <c r="P54" s="907" t="s">
        <v>5821</v>
      </c>
      <c r="Q54" s="908">
        <f t="shared" si="0"/>
        <v>-3</v>
      </c>
      <c r="R54" s="943">
        <f t="shared" si="0"/>
        <v>-2.1900000000000004</v>
      </c>
      <c r="S54" s="908">
        <f t="shared" si="1"/>
        <v>2</v>
      </c>
      <c r="T54" s="943">
        <f t="shared" si="2"/>
        <v>1.23</v>
      </c>
      <c r="U54" s="950">
        <v>42</v>
      </c>
      <c r="V54" s="515">
        <v>58.100000000000009</v>
      </c>
      <c r="W54" s="515">
        <v>16.100000000000009</v>
      </c>
      <c r="X54" s="948">
        <v>1.3833333333333335</v>
      </c>
      <c r="Y54" s="946">
        <v>27</v>
      </c>
    </row>
    <row r="55" spans="1:25" ht="14.4" customHeight="1" x14ac:dyDescent="0.3">
      <c r="A55" s="912" t="s">
        <v>5822</v>
      </c>
      <c r="B55" s="877">
        <v>1</v>
      </c>
      <c r="C55" s="878">
        <v>0.72</v>
      </c>
      <c r="D55" s="879">
        <v>7</v>
      </c>
      <c r="E55" s="894"/>
      <c r="F55" s="880"/>
      <c r="G55" s="881"/>
      <c r="H55" s="882"/>
      <c r="I55" s="880"/>
      <c r="J55" s="881"/>
      <c r="K55" s="883">
        <v>0.72</v>
      </c>
      <c r="L55" s="882">
        <v>2</v>
      </c>
      <c r="M55" s="882">
        <v>21</v>
      </c>
      <c r="N55" s="884">
        <v>7</v>
      </c>
      <c r="O55" s="882" t="s">
        <v>5730</v>
      </c>
      <c r="P55" s="895" t="s">
        <v>5823</v>
      </c>
      <c r="Q55" s="885">
        <f t="shared" si="0"/>
        <v>-1</v>
      </c>
      <c r="R55" s="942">
        <f t="shared" si="0"/>
        <v>-0.72</v>
      </c>
      <c r="S55" s="885">
        <f t="shared" si="1"/>
        <v>0</v>
      </c>
      <c r="T55" s="942">
        <f t="shared" si="2"/>
        <v>0</v>
      </c>
      <c r="U55" s="949" t="s">
        <v>555</v>
      </c>
      <c r="V55" s="896" t="s">
        <v>555</v>
      </c>
      <c r="W55" s="896" t="s">
        <v>555</v>
      </c>
      <c r="X55" s="947" t="s">
        <v>555</v>
      </c>
      <c r="Y55" s="945"/>
    </row>
    <row r="56" spans="1:25" ht="14.4" customHeight="1" x14ac:dyDescent="0.3">
      <c r="A56" s="912" t="s">
        <v>5824</v>
      </c>
      <c r="B56" s="896"/>
      <c r="C56" s="897"/>
      <c r="D56" s="898"/>
      <c r="E56" s="886">
        <v>1</v>
      </c>
      <c r="F56" s="887">
        <v>4.82</v>
      </c>
      <c r="G56" s="888">
        <v>53</v>
      </c>
      <c r="H56" s="882"/>
      <c r="I56" s="880"/>
      <c r="J56" s="881"/>
      <c r="K56" s="883">
        <v>4.82</v>
      </c>
      <c r="L56" s="882">
        <v>6</v>
      </c>
      <c r="M56" s="882">
        <v>57</v>
      </c>
      <c r="N56" s="884">
        <v>19</v>
      </c>
      <c r="O56" s="882" t="s">
        <v>5730</v>
      </c>
      <c r="P56" s="895" t="s">
        <v>5825</v>
      </c>
      <c r="Q56" s="885">
        <f t="shared" si="0"/>
        <v>0</v>
      </c>
      <c r="R56" s="942">
        <f t="shared" si="0"/>
        <v>0</v>
      </c>
      <c r="S56" s="885">
        <f t="shared" si="1"/>
        <v>-1</v>
      </c>
      <c r="T56" s="942">
        <f t="shared" si="2"/>
        <v>-4.82</v>
      </c>
      <c r="U56" s="949" t="s">
        <v>555</v>
      </c>
      <c r="V56" s="896" t="s">
        <v>555</v>
      </c>
      <c r="W56" s="896" t="s">
        <v>555</v>
      </c>
      <c r="X56" s="947" t="s">
        <v>555</v>
      </c>
      <c r="Y56" s="945"/>
    </row>
    <row r="57" spans="1:25" ht="14.4" customHeight="1" x14ac:dyDescent="0.3">
      <c r="A57" s="912" t="s">
        <v>5826</v>
      </c>
      <c r="B57" s="896">
        <v>3</v>
      </c>
      <c r="C57" s="897">
        <v>4.75</v>
      </c>
      <c r="D57" s="898">
        <v>12</v>
      </c>
      <c r="E57" s="886">
        <v>2</v>
      </c>
      <c r="F57" s="887">
        <v>2.8</v>
      </c>
      <c r="G57" s="888">
        <v>13</v>
      </c>
      <c r="H57" s="882"/>
      <c r="I57" s="880"/>
      <c r="J57" s="881"/>
      <c r="K57" s="883">
        <v>1.03</v>
      </c>
      <c r="L57" s="882">
        <v>2</v>
      </c>
      <c r="M57" s="882">
        <v>18</v>
      </c>
      <c r="N57" s="884">
        <v>6</v>
      </c>
      <c r="O57" s="882" t="s">
        <v>5730</v>
      </c>
      <c r="P57" s="895" t="s">
        <v>5827</v>
      </c>
      <c r="Q57" s="885">
        <f t="shared" si="0"/>
        <v>-3</v>
      </c>
      <c r="R57" s="942">
        <f t="shared" si="0"/>
        <v>-4.75</v>
      </c>
      <c r="S57" s="885">
        <f t="shared" si="1"/>
        <v>-2</v>
      </c>
      <c r="T57" s="942">
        <f t="shared" si="2"/>
        <v>-2.8</v>
      </c>
      <c r="U57" s="949" t="s">
        <v>555</v>
      </c>
      <c r="V57" s="896" t="s">
        <v>555</v>
      </c>
      <c r="W57" s="896" t="s">
        <v>555</v>
      </c>
      <c r="X57" s="947" t="s">
        <v>555</v>
      </c>
      <c r="Y57" s="945"/>
    </row>
    <row r="58" spans="1:25" ht="14.4" customHeight="1" x14ac:dyDescent="0.3">
      <c r="A58" s="913" t="s">
        <v>5828</v>
      </c>
      <c r="B58" s="515"/>
      <c r="C58" s="900"/>
      <c r="D58" s="899"/>
      <c r="E58" s="901">
        <v>1</v>
      </c>
      <c r="F58" s="902">
        <v>3.67</v>
      </c>
      <c r="G58" s="889">
        <v>36</v>
      </c>
      <c r="H58" s="903"/>
      <c r="I58" s="904"/>
      <c r="J58" s="890"/>
      <c r="K58" s="905">
        <v>3.67</v>
      </c>
      <c r="L58" s="903">
        <v>6</v>
      </c>
      <c r="M58" s="903">
        <v>51</v>
      </c>
      <c r="N58" s="906">
        <v>17</v>
      </c>
      <c r="O58" s="903" t="s">
        <v>5730</v>
      </c>
      <c r="P58" s="907" t="s">
        <v>5827</v>
      </c>
      <c r="Q58" s="908">
        <f t="shared" si="0"/>
        <v>0</v>
      </c>
      <c r="R58" s="943">
        <f t="shared" si="0"/>
        <v>0</v>
      </c>
      <c r="S58" s="908">
        <f t="shared" si="1"/>
        <v>-1</v>
      </c>
      <c r="T58" s="943">
        <f t="shared" si="2"/>
        <v>-3.67</v>
      </c>
      <c r="U58" s="950" t="s">
        <v>555</v>
      </c>
      <c r="V58" s="515" t="s">
        <v>555</v>
      </c>
      <c r="W58" s="515" t="s">
        <v>555</v>
      </c>
      <c r="X58" s="948" t="s">
        <v>555</v>
      </c>
      <c r="Y58" s="946"/>
    </row>
    <row r="59" spans="1:25" ht="14.4" customHeight="1" x14ac:dyDescent="0.3">
      <c r="A59" s="912" t="s">
        <v>5829</v>
      </c>
      <c r="B59" s="896"/>
      <c r="C59" s="897"/>
      <c r="D59" s="898"/>
      <c r="E59" s="894"/>
      <c r="F59" s="880"/>
      <c r="G59" s="881"/>
      <c r="H59" s="886">
        <v>1</v>
      </c>
      <c r="I59" s="887">
        <v>2.31</v>
      </c>
      <c r="J59" s="891">
        <v>48</v>
      </c>
      <c r="K59" s="883">
        <v>0.66</v>
      </c>
      <c r="L59" s="882">
        <v>2</v>
      </c>
      <c r="M59" s="882">
        <v>18</v>
      </c>
      <c r="N59" s="884">
        <v>6</v>
      </c>
      <c r="O59" s="882" t="s">
        <v>5730</v>
      </c>
      <c r="P59" s="895" t="s">
        <v>5830</v>
      </c>
      <c r="Q59" s="885">
        <f t="shared" si="0"/>
        <v>1</v>
      </c>
      <c r="R59" s="942">
        <f t="shared" si="0"/>
        <v>2.31</v>
      </c>
      <c r="S59" s="885">
        <f t="shared" si="1"/>
        <v>1</v>
      </c>
      <c r="T59" s="942">
        <f t="shared" si="2"/>
        <v>2.31</v>
      </c>
      <c r="U59" s="949">
        <v>6</v>
      </c>
      <c r="V59" s="896">
        <v>48</v>
      </c>
      <c r="W59" s="896">
        <v>42</v>
      </c>
      <c r="X59" s="947">
        <v>8</v>
      </c>
      <c r="Y59" s="945">
        <v>42</v>
      </c>
    </row>
    <row r="60" spans="1:25" ht="14.4" customHeight="1" x14ac:dyDescent="0.3">
      <c r="A60" s="912" t="s">
        <v>5831</v>
      </c>
      <c r="B60" s="896">
        <v>23</v>
      </c>
      <c r="C60" s="897">
        <v>35.79</v>
      </c>
      <c r="D60" s="898">
        <v>19.3</v>
      </c>
      <c r="E60" s="894">
        <v>41</v>
      </c>
      <c r="F60" s="880">
        <v>63.8</v>
      </c>
      <c r="G60" s="881">
        <v>16.2</v>
      </c>
      <c r="H60" s="886">
        <v>34</v>
      </c>
      <c r="I60" s="887">
        <v>49.98</v>
      </c>
      <c r="J60" s="891">
        <v>14.2</v>
      </c>
      <c r="K60" s="883">
        <v>1.52</v>
      </c>
      <c r="L60" s="882">
        <v>4</v>
      </c>
      <c r="M60" s="882">
        <v>39</v>
      </c>
      <c r="N60" s="884">
        <v>13</v>
      </c>
      <c r="O60" s="882" t="s">
        <v>5730</v>
      </c>
      <c r="P60" s="895" t="s">
        <v>5832</v>
      </c>
      <c r="Q60" s="885">
        <f t="shared" si="0"/>
        <v>11</v>
      </c>
      <c r="R60" s="942">
        <f t="shared" si="0"/>
        <v>14.189999999999998</v>
      </c>
      <c r="S60" s="885">
        <f t="shared" si="1"/>
        <v>-7</v>
      </c>
      <c r="T60" s="942">
        <f t="shared" si="2"/>
        <v>-13.82</v>
      </c>
      <c r="U60" s="949">
        <v>442</v>
      </c>
      <c r="V60" s="896">
        <v>482.79999999999995</v>
      </c>
      <c r="W60" s="896">
        <v>40.799999999999955</v>
      </c>
      <c r="X60" s="947">
        <v>1.0923076923076922</v>
      </c>
      <c r="Y60" s="945">
        <v>145</v>
      </c>
    </row>
    <row r="61" spans="1:25" ht="14.4" customHeight="1" x14ac:dyDescent="0.3">
      <c r="A61" s="913" t="s">
        <v>5833</v>
      </c>
      <c r="B61" s="515">
        <v>29</v>
      </c>
      <c r="C61" s="900">
        <v>64.47</v>
      </c>
      <c r="D61" s="899">
        <v>18.5</v>
      </c>
      <c r="E61" s="909">
        <v>25</v>
      </c>
      <c r="F61" s="904">
        <v>54.73</v>
      </c>
      <c r="G61" s="890">
        <v>18.100000000000001</v>
      </c>
      <c r="H61" s="901">
        <v>37</v>
      </c>
      <c r="I61" s="902">
        <v>80.849999999999994</v>
      </c>
      <c r="J61" s="889">
        <v>15.7</v>
      </c>
      <c r="K61" s="905">
        <v>2.2599999999999998</v>
      </c>
      <c r="L61" s="903">
        <v>6</v>
      </c>
      <c r="M61" s="903">
        <v>51</v>
      </c>
      <c r="N61" s="906">
        <v>17</v>
      </c>
      <c r="O61" s="903" t="s">
        <v>5730</v>
      </c>
      <c r="P61" s="907" t="s">
        <v>5834</v>
      </c>
      <c r="Q61" s="908">
        <f t="shared" si="0"/>
        <v>8</v>
      </c>
      <c r="R61" s="943">
        <f t="shared" si="0"/>
        <v>16.379999999999995</v>
      </c>
      <c r="S61" s="908">
        <f t="shared" si="1"/>
        <v>12</v>
      </c>
      <c r="T61" s="943">
        <f t="shared" si="2"/>
        <v>26.119999999999997</v>
      </c>
      <c r="U61" s="950">
        <v>629</v>
      </c>
      <c r="V61" s="515">
        <v>580.9</v>
      </c>
      <c r="W61" s="515">
        <v>-48.100000000000023</v>
      </c>
      <c r="X61" s="948">
        <v>0.92352941176470582</v>
      </c>
      <c r="Y61" s="946">
        <v>162</v>
      </c>
    </row>
    <row r="62" spans="1:25" ht="14.4" customHeight="1" x14ac:dyDescent="0.3">
      <c r="A62" s="913" t="s">
        <v>5835</v>
      </c>
      <c r="B62" s="515">
        <v>7</v>
      </c>
      <c r="C62" s="900">
        <v>17.170000000000002</v>
      </c>
      <c r="D62" s="899">
        <v>26.4</v>
      </c>
      <c r="E62" s="909">
        <v>5</v>
      </c>
      <c r="F62" s="904">
        <v>11.25</v>
      </c>
      <c r="G62" s="890">
        <v>15.4</v>
      </c>
      <c r="H62" s="901">
        <v>12</v>
      </c>
      <c r="I62" s="902">
        <v>29.7</v>
      </c>
      <c r="J62" s="892">
        <v>19.5</v>
      </c>
      <c r="K62" s="905">
        <v>2.4</v>
      </c>
      <c r="L62" s="903">
        <v>6</v>
      </c>
      <c r="M62" s="903">
        <v>57</v>
      </c>
      <c r="N62" s="906">
        <v>19</v>
      </c>
      <c r="O62" s="903" t="s">
        <v>5730</v>
      </c>
      <c r="P62" s="907" t="s">
        <v>5836</v>
      </c>
      <c r="Q62" s="908">
        <f t="shared" si="0"/>
        <v>5</v>
      </c>
      <c r="R62" s="943">
        <f t="shared" si="0"/>
        <v>12.529999999999998</v>
      </c>
      <c r="S62" s="908">
        <f t="shared" si="1"/>
        <v>7</v>
      </c>
      <c r="T62" s="943">
        <f t="shared" si="2"/>
        <v>18.45</v>
      </c>
      <c r="U62" s="950">
        <v>228</v>
      </c>
      <c r="V62" s="515">
        <v>234</v>
      </c>
      <c r="W62" s="515">
        <v>6</v>
      </c>
      <c r="X62" s="948">
        <v>1.0263157894736843</v>
      </c>
      <c r="Y62" s="946">
        <v>64</v>
      </c>
    </row>
    <row r="63" spans="1:25" ht="14.4" customHeight="1" x14ac:dyDescent="0.3">
      <c r="A63" s="912" t="s">
        <v>5837</v>
      </c>
      <c r="B63" s="877">
        <v>390</v>
      </c>
      <c r="C63" s="878">
        <v>190.65</v>
      </c>
      <c r="D63" s="879">
        <v>3.9</v>
      </c>
      <c r="E63" s="894">
        <v>290</v>
      </c>
      <c r="F63" s="880">
        <v>143.97</v>
      </c>
      <c r="G63" s="881">
        <v>4</v>
      </c>
      <c r="H63" s="882">
        <v>255</v>
      </c>
      <c r="I63" s="880">
        <v>130.12</v>
      </c>
      <c r="J63" s="891">
        <v>4.8</v>
      </c>
      <c r="K63" s="883">
        <v>0.49</v>
      </c>
      <c r="L63" s="882">
        <v>1</v>
      </c>
      <c r="M63" s="882">
        <v>12</v>
      </c>
      <c r="N63" s="884">
        <v>4</v>
      </c>
      <c r="O63" s="882" t="s">
        <v>5730</v>
      </c>
      <c r="P63" s="895" t="s">
        <v>5838</v>
      </c>
      <c r="Q63" s="885">
        <f t="shared" si="0"/>
        <v>-135</v>
      </c>
      <c r="R63" s="942">
        <f t="shared" si="0"/>
        <v>-60.53</v>
      </c>
      <c r="S63" s="885">
        <f t="shared" si="1"/>
        <v>-35</v>
      </c>
      <c r="T63" s="942">
        <f t="shared" si="2"/>
        <v>-13.849999999999994</v>
      </c>
      <c r="U63" s="949">
        <v>1020</v>
      </c>
      <c r="V63" s="896">
        <v>1224</v>
      </c>
      <c r="W63" s="896">
        <v>204</v>
      </c>
      <c r="X63" s="947">
        <v>1.2</v>
      </c>
      <c r="Y63" s="945">
        <v>329</v>
      </c>
    </row>
    <row r="64" spans="1:25" ht="14.4" customHeight="1" x14ac:dyDescent="0.3">
      <c r="A64" s="913" t="s">
        <v>5839</v>
      </c>
      <c r="B64" s="910">
        <v>14</v>
      </c>
      <c r="C64" s="911">
        <v>7.92</v>
      </c>
      <c r="D64" s="893">
        <v>6</v>
      </c>
      <c r="E64" s="909">
        <v>5</v>
      </c>
      <c r="F64" s="904">
        <v>2.82</v>
      </c>
      <c r="G64" s="890">
        <v>6.2</v>
      </c>
      <c r="H64" s="903">
        <v>8</v>
      </c>
      <c r="I64" s="904">
        <v>4.59</v>
      </c>
      <c r="J64" s="892">
        <v>7.4</v>
      </c>
      <c r="K64" s="905">
        <v>0.55000000000000004</v>
      </c>
      <c r="L64" s="903">
        <v>1</v>
      </c>
      <c r="M64" s="903">
        <v>12</v>
      </c>
      <c r="N64" s="906">
        <v>4</v>
      </c>
      <c r="O64" s="903" t="s">
        <v>5730</v>
      </c>
      <c r="P64" s="907" t="s">
        <v>5840</v>
      </c>
      <c r="Q64" s="908">
        <f t="shared" si="0"/>
        <v>-6</v>
      </c>
      <c r="R64" s="943">
        <f t="shared" si="0"/>
        <v>-3.33</v>
      </c>
      <c r="S64" s="908">
        <f t="shared" si="1"/>
        <v>3</v>
      </c>
      <c r="T64" s="943">
        <f t="shared" si="2"/>
        <v>1.77</v>
      </c>
      <c r="U64" s="950">
        <v>32</v>
      </c>
      <c r="V64" s="515">
        <v>59.2</v>
      </c>
      <c r="W64" s="515">
        <v>27.200000000000003</v>
      </c>
      <c r="X64" s="948">
        <v>1.85</v>
      </c>
      <c r="Y64" s="946">
        <v>29</v>
      </c>
    </row>
    <row r="65" spans="1:25" ht="14.4" customHeight="1" x14ac:dyDescent="0.3">
      <c r="A65" s="913" t="s">
        <v>5841</v>
      </c>
      <c r="B65" s="910">
        <v>26</v>
      </c>
      <c r="C65" s="911">
        <v>17.989999999999998</v>
      </c>
      <c r="D65" s="893">
        <v>7.7</v>
      </c>
      <c r="E65" s="909">
        <v>7</v>
      </c>
      <c r="F65" s="904">
        <v>6.95</v>
      </c>
      <c r="G65" s="890">
        <v>7.4</v>
      </c>
      <c r="H65" s="903">
        <v>18</v>
      </c>
      <c r="I65" s="904">
        <v>14.72</v>
      </c>
      <c r="J65" s="892">
        <v>8.8000000000000007</v>
      </c>
      <c r="K65" s="905">
        <v>0.69</v>
      </c>
      <c r="L65" s="903">
        <v>2</v>
      </c>
      <c r="M65" s="903">
        <v>15</v>
      </c>
      <c r="N65" s="906">
        <v>5</v>
      </c>
      <c r="O65" s="903" t="s">
        <v>5730</v>
      </c>
      <c r="P65" s="907" t="s">
        <v>5842</v>
      </c>
      <c r="Q65" s="908">
        <f t="shared" si="0"/>
        <v>-8</v>
      </c>
      <c r="R65" s="943">
        <f t="shared" si="0"/>
        <v>-3.2699999999999978</v>
      </c>
      <c r="S65" s="908">
        <f t="shared" si="1"/>
        <v>11</v>
      </c>
      <c r="T65" s="943">
        <f t="shared" si="2"/>
        <v>7.7700000000000005</v>
      </c>
      <c r="U65" s="950">
        <v>90</v>
      </c>
      <c r="V65" s="515">
        <v>158.4</v>
      </c>
      <c r="W65" s="515">
        <v>68.400000000000006</v>
      </c>
      <c r="X65" s="948">
        <v>1.76</v>
      </c>
      <c r="Y65" s="946">
        <v>78</v>
      </c>
    </row>
    <row r="66" spans="1:25" ht="14.4" customHeight="1" x14ac:dyDescent="0.3">
      <c r="A66" s="912" t="s">
        <v>5843</v>
      </c>
      <c r="B66" s="877">
        <v>2</v>
      </c>
      <c r="C66" s="878">
        <v>1.0900000000000001</v>
      </c>
      <c r="D66" s="879">
        <v>5.5</v>
      </c>
      <c r="E66" s="894">
        <v>1</v>
      </c>
      <c r="F66" s="880">
        <v>0.54</v>
      </c>
      <c r="G66" s="881">
        <v>4</v>
      </c>
      <c r="H66" s="882"/>
      <c r="I66" s="880"/>
      <c r="J66" s="881"/>
      <c r="K66" s="883">
        <v>0.54</v>
      </c>
      <c r="L66" s="882">
        <v>2</v>
      </c>
      <c r="M66" s="882">
        <v>15</v>
      </c>
      <c r="N66" s="884">
        <v>5</v>
      </c>
      <c r="O66" s="882" t="s">
        <v>5730</v>
      </c>
      <c r="P66" s="895" t="s">
        <v>5844</v>
      </c>
      <c r="Q66" s="885">
        <f t="shared" si="0"/>
        <v>-2</v>
      </c>
      <c r="R66" s="942">
        <f t="shared" si="0"/>
        <v>-1.0900000000000001</v>
      </c>
      <c r="S66" s="885">
        <f t="shared" si="1"/>
        <v>-1</v>
      </c>
      <c r="T66" s="942">
        <f t="shared" si="2"/>
        <v>-0.54</v>
      </c>
      <c r="U66" s="949" t="s">
        <v>555</v>
      </c>
      <c r="V66" s="896" t="s">
        <v>555</v>
      </c>
      <c r="W66" s="896" t="s">
        <v>555</v>
      </c>
      <c r="X66" s="947" t="s">
        <v>555</v>
      </c>
      <c r="Y66" s="945"/>
    </row>
    <row r="67" spans="1:25" ht="14.4" customHeight="1" x14ac:dyDescent="0.3">
      <c r="A67" s="913" t="s">
        <v>5845</v>
      </c>
      <c r="B67" s="910">
        <v>2</v>
      </c>
      <c r="C67" s="911">
        <v>1.32</v>
      </c>
      <c r="D67" s="893">
        <v>2</v>
      </c>
      <c r="E67" s="909"/>
      <c r="F67" s="904"/>
      <c r="G67" s="890"/>
      <c r="H67" s="903"/>
      <c r="I67" s="904"/>
      <c r="J67" s="890"/>
      <c r="K67" s="905">
        <v>0.66</v>
      </c>
      <c r="L67" s="903">
        <v>2</v>
      </c>
      <c r="M67" s="903">
        <v>21</v>
      </c>
      <c r="N67" s="906">
        <v>7</v>
      </c>
      <c r="O67" s="903" t="s">
        <v>5730</v>
      </c>
      <c r="P67" s="907" t="s">
        <v>5844</v>
      </c>
      <c r="Q67" s="908">
        <f t="shared" si="0"/>
        <v>-2</v>
      </c>
      <c r="R67" s="943">
        <f t="shared" si="0"/>
        <v>-1.32</v>
      </c>
      <c r="S67" s="908">
        <f t="shared" si="1"/>
        <v>0</v>
      </c>
      <c r="T67" s="943">
        <f t="shared" si="2"/>
        <v>0</v>
      </c>
      <c r="U67" s="950" t="s">
        <v>555</v>
      </c>
      <c r="V67" s="515" t="s">
        <v>555</v>
      </c>
      <c r="W67" s="515" t="s">
        <v>555</v>
      </c>
      <c r="X67" s="948" t="s">
        <v>555</v>
      </c>
      <c r="Y67" s="946"/>
    </row>
    <row r="68" spans="1:25" ht="14.4" customHeight="1" x14ac:dyDescent="0.3">
      <c r="A68" s="913" t="s">
        <v>5846</v>
      </c>
      <c r="B68" s="910">
        <v>1</v>
      </c>
      <c r="C68" s="911">
        <v>0.76</v>
      </c>
      <c r="D68" s="893">
        <v>2</v>
      </c>
      <c r="E68" s="909"/>
      <c r="F68" s="904"/>
      <c r="G68" s="890"/>
      <c r="H68" s="903">
        <v>1</v>
      </c>
      <c r="I68" s="904">
        <v>1.05</v>
      </c>
      <c r="J68" s="890">
        <v>9</v>
      </c>
      <c r="K68" s="905">
        <v>1.05</v>
      </c>
      <c r="L68" s="903">
        <v>3</v>
      </c>
      <c r="M68" s="903">
        <v>27</v>
      </c>
      <c r="N68" s="906">
        <v>9</v>
      </c>
      <c r="O68" s="903" t="s">
        <v>5730</v>
      </c>
      <c r="P68" s="907" t="s">
        <v>5844</v>
      </c>
      <c r="Q68" s="908">
        <f t="shared" si="0"/>
        <v>0</v>
      </c>
      <c r="R68" s="943">
        <f t="shared" si="0"/>
        <v>0.29000000000000004</v>
      </c>
      <c r="S68" s="908">
        <f t="shared" si="1"/>
        <v>1</v>
      </c>
      <c r="T68" s="943">
        <f t="shared" si="2"/>
        <v>1.05</v>
      </c>
      <c r="U68" s="950">
        <v>9</v>
      </c>
      <c r="V68" s="515">
        <v>9</v>
      </c>
      <c r="W68" s="515">
        <v>0</v>
      </c>
      <c r="X68" s="948">
        <v>1</v>
      </c>
      <c r="Y68" s="946"/>
    </row>
    <row r="69" spans="1:25" ht="14.4" customHeight="1" x14ac:dyDescent="0.3">
      <c r="A69" s="912" t="s">
        <v>5847</v>
      </c>
      <c r="B69" s="896">
        <v>1</v>
      </c>
      <c r="C69" s="897">
        <v>0.93</v>
      </c>
      <c r="D69" s="898">
        <v>7</v>
      </c>
      <c r="E69" s="894"/>
      <c r="F69" s="880"/>
      <c r="G69" s="881"/>
      <c r="H69" s="886"/>
      <c r="I69" s="887"/>
      <c r="J69" s="888"/>
      <c r="K69" s="883">
        <v>0.93</v>
      </c>
      <c r="L69" s="882">
        <v>3</v>
      </c>
      <c r="M69" s="882">
        <v>27</v>
      </c>
      <c r="N69" s="884">
        <v>9</v>
      </c>
      <c r="O69" s="882" t="s">
        <v>5730</v>
      </c>
      <c r="P69" s="895" t="s">
        <v>5848</v>
      </c>
      <c r="Q69" s="885">
        <f t="shared" si="0"/>
        <v>-1</v>
      </c>
      <c r="R69" s="942">
        <f t="shared" si="0"/>
        <v>-0.93</v>
      </c>
      <c r="S69" s="885">
        <f t="shared" si="1"/>
        <v>0</v>
      </c>
      <c r="T69" s="942">
        <f t="shared" si="2"/>
        <v>0</v>
      </c>
      <c r="U69" s="949" t="s">
        <v>555</v>
      </c>
      <c r="V69" s="896" t="s">
        <v>555</v>
      </c>
      <c r="W69" s="896" t="s">
        <v>555</v>
      </c>
      <c r="X69" s="947" t="s">
        <v>555</v>
      </c>
      <c r="Y69" s="945"/>
    </row>
    <row r="70" spans="1:25" ht="14.4" customHeight="1" x14ac:dyDescent="0.3">
      <c r="A70" s="913" t="s">
        <v>5849</v>
      </c>
      <c r="B70" s="515"/>
      <c r="C70" s="900"/>
      <c r="D70" s="899"/>
      <c r="E70" s="909"/>
      <c r="F70" s="904"/>
      <c r="G70" s="890"/>
      <c r="H70" s="901">
        <v>1</v>
      </c>
      <c r="I70" s="902">
        <v>2.39</v>
      </c>
      <c r="J70" s="889">
        <v>13</v>
      </c>
      <c r="K70" s="905">
        <v>2.02</v>
      </c>
      <c r="L70" s="903">
        <v>4</v>
      </c>
      <c r="M70" s="903">
        <v>39</v>
      </c>
      <c r="N70" s="906">
        <v>13</v>
      </c>
      <c r="O70" s="903" t="s">
        <v>5730</v>
      </c>
      <c r="P70" s="907" t="s">
        <v>5850</v>
      </c>
      <c r="Q70" s="908">
        <f t="shared" ref="Q70:R73" si="3">H70-B70</f>
        <v>1</v>
      </c>
      <c r="R70" s="943">
        <f t="shared" si="3"/>
        <v>2.39</v>
      </c>
      <c r="S70" s="908">
        <f t="shared" ref="S70:S73" si="4">H70-E70</f>
        <v>1</v>
      </c>
      <c r="T70" s="943">
        <f t="shared" ref="T70:T73" si="5">I70-F70</f>
        <v>2.39</v>
      </c>
      <c r="U70" s="950">
        <v>13</v>
      </c>
      <c r="V70" s="515">
        <v>13</v>
      </c>
      <c r="W70" s="515">
        <v>0</v>
      </c>
      <c r="X70" s="948">
        <v>1</v>
      </c>
      <c r="Y70" s="946"/>
    </row>
    <row r="71" spans="1:25" ht="14.4" customHeight="1" x14ac:dyDescent="0.3">
      <c r="A71" s="912" t="s">
        <v>5851</v>
      </c>
      <c r="B71" s="896">
        <v>1</v>
      </c>
      <c r="C71" s="897">
        <v>2.2599999999999998</v>
      </c>
      <c r="D71" s="898">
        <v>20</v>
      </c>
      <c r="E71" s="886">
        <v>2</v>
      </c>
      <c r="F71" s="887">
        <v>3.53</v>
      </c>
      <c r="G71" s="888">
        <v>3</v>
      </c>
      <c r="H71" s="882"/>
      <c r="I71" s="880"/>
      <c r="J71" s="881"/>
      <c r="K71" s="883">
        <v>2.2599999999999998</v>
      </c>
      <c r="L71" s="882">
        <v>4</v>
      </c>
      <c r="M71" s="882">
        <v>39</v>
      </c>
      <c r="N71" s="884">
        <v>13</v>
      </c>
      <c r="O71" s="882" t="s">
        <v>5730</v>
      </c>
      <c r="P71" s="895" t="s">
        <v>5852</v>
      </c>
      <c r="Q71" s="885">
        <f t="shared" si="3"/>
        <v>-1</v>
      </c>
      <c r="R71" s="942">
        <f t="shared" si="3"/>
        <v>-2.2599999999999998</v>
      </c>
      <c r="S71" s="885">
        <f t="shared" si="4"/>
        <v>-2</v>
      </c>
      <c r="T71" s="942">
        <f t="shared" si="5"/>
        <v>-3.53</v>
      </c>
      <c r="U71" s="949" t="s">
        <v>555</v>
      </c>
      <c r="V71" s="896" t="s">
        <v>555</v>
      </c>
      <c r="W71" s="896" t="s">
        <v>555</v>
      </c>
      <c r="X71" s="947" t="s">
        <v>555</v>
      </c>
      <c r="Y71" s="945"/>
    </row>
    <row r="72" spans="1:25" ht="14.4" customHeight="1" x14ac:dyDescent="0.3">
      <c r="A72" s="913" t="s">
        <v>5853</v>
      </c>
      <c r="B72" s="515"/>
      <c r="C72" s="900"/>
      <c r="D72" s="899"/>
      <c r="E72" s="901"/>
      <c r="F72" s="902"/>
      <c r="G72" s="889"/>
      <c r="H72" s="903">
        <v>1</v>
      </c>
      <c r="I72" s="904">
        <v>4.42</v>
      </c>
      <c r="J72" s="892">
        <v>28</v>
      </c>
      <c r="K72" s="905">
        <v>4.42</v>
      </c>
      <c r="L72" s="903">
        <v>6</v>
      </c>
      <c r="M72" s="903">
        <v>57</v>
      </c>
      <c r="N72" s="906">
        <v>19</v>
      </c>
      <c r="O72" s="903" t="s">
        <v>5730</v>
      </c>
      <c r="P72" s="907" t="s">
        <v>5854</v>
      </c>
      <c r="Q72" s="908">
        <f t="shared" si="3"/>
        <v>1</v>
      </c>
      <c r="R72" s="943">
        <f t="shared" si="3"/>
        <v>4.42</v>
      </c>
      <c r="S72" s="908">
        <f t="shared" si="4"/>
        <v>1</v>
      </c>
      <c r="T72" s="943">
        <f t="shared" si="5"/>
        <v>4.42</v>
      </c>
      <c r="U72" s="950">
        <v>19</v>
      </c>
      <c r="V72" s="515">
        <v>28</v>
      </c>
      <c r="W72" s="515">
        <v>9</v>
      </c>
      <c r="X72" s="948">
        <v>1.4736842105263157</v>
      </c>
      <c r="Y72" s="946">
        <v>9</v>
      </c>
    </row>
    <row r="73" spans="1:25" ht="14.4" customHeight="1" thickBot="1" x14ac:dyDescent="0.35">
      <c r="A73" s="926" t="s">
        <v>5855</v>
      </c>
      <c r="B73" s="927"/>
      <c r="C73" s="928"/>
      <c r="D73" s="929"/>
      <c r="E73" s="930"/>
      <c r="F73" s="931"/>
      <c r="G73" s="932"/>
      <c r="H73" s="933">
        <v>2</v>
      </c>
      <c r="I73" s="934">
        <v>2.4500000000000002</v>
      </c>
      <c r="J73" s="935">
        <v>19</v>
      </c>
      <c r="K73" s="936">
        <v>1.1499999999999999</v>
      </c>
      <c r="L73" s="937">
        <v>3</v>
      </c>
      <c r="M73" s="937">
        <v>27</v>
      </c>
      <c r="N73" s="938">
        <v>9</v>
      </c>
      <c r="O73" s="937" t="s">
        <v>5730</v>
      </c>
      <c r="P73" s="939" t="s">
        <v>5856</v>
      </c>
      <c r="Q73" s="940">
        <f t="shared" si="3"/>
        <v>2</v>
      </c>
      <c r="R73" s="944">
        <f t="shared" si="3"/>
        <v>2.4500000000000002</v>
      </c>
      <c r="S73" s="940">
        <f t="shared" si="4"/>
        <v>2</v>
      </c>
      <c r="T73" s="944">
        <f t="shared" si="5"/>
        <v>2.4500000000000002</v>
      </c>
      <c r="U73" s="955">
        <v>18</v>
      </c>
      <c r="V73" s="927">
        <v>38</v>
      </c>
      <c r="W73" s="927">
        <v>20</v>
      </c>
      <c r="X73" s="956">
        <v>2.1111111111111112</v>
      </c>
      <c r="Y73" s="957">
        <v>20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4:Q1048576">
    <cfRule type="cellIs" dxfId="13" priority="10" stopIfTrue="1" operator="lessThan">
      <formula>0</formula>
    </cfRule>
  </conditionalFormatting>
  <conditionalFormatting sqref="W74:W1048576">
    <cfRule type="cellIs" dxfId="12" priority="9" stopIfTrue="1" operator="greaterThan">
      <formula>0</formula>
    </cfRule>
  </conditionalFormatting>
  <conditionalFormatting sqref="X74:X1048576">
    <cfRule type="cellIs" dxfId="11" priority="8" stopIfTrue="1" operator="greaterThan">
      <formula>1</formula>
    </cfRule>
  </conditionalFormatting>
  <conditionalFormatting sqref="X74:X1048576">
    <cfRule type="cellIs" dxfId="10" priority="5" stopIfTrue="1" operator="greaterThan">
      <formula>1</formula>
    </cfRule>
  </conditionalFormatting>
  <conditionalFormatting sqref="W74:W1048576">
    <cfRule type="cellIs" dxfId="9" priority="6" stopIfTrue="1" operator="greaterThan">
      <formula>0</formula>
    </cfRule>
  </conditionalFormatting>
  <conditionalFormatting sqref="Q74:Q1048576">
    <cfRule type="cellIs" dxfId="8" priority="7" stopIfTrue="1" operator="lessThan">
      <formula>0</formula>
    </cfRule>
  </conditionalFormatting>
  <conditionalFormatting sqref="Q5:Q73">
    <cfRule type="cellIs" dxfId="7" priority="4" stopIfTrue="1" operator="lessThan">
      <formula>0</formula>
    </cfRule>
  </conditionalFormatting>
  <conditionalFormatting sqref="X5:X73">
    <cfRule type="cellIs" dxfId="6" priority="2" stopIfTrue="1" operator="greaterThan">
      <formula>1</formula>
    </cfRule>
  </conditionalFormatting>
  <conditionalFormatting sqref="W5:W73">
    <cfRule type="cellIs" dxfId="5" priority="3" stopIfTrue="1" operator="greaterThan">
      <formula>0</formula>
    </cfRule>
  </conditionalFormatting>
  <conditionalFormatting sqref="S5:S7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49" t="s">
        <v>158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</row>
    <row r="2" spans="1:13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1860728</v>
      </c>
      <c r="C3" s="344">
        <f t="shared" ref="C3:L3" si="0">SUBTOTAL(9,C6:C1048576)</f>
        <v>12.308848396632589</v>
      </c>
      <c r="D3" s="344">
        <f t="shared" si="0"/>
        <v>1551633</v>
      </c>
      <c r="E3" s="344">
        <f t="shared" si="0"/>
        <v>11</v>
      </c>
      <c r="F3" s="344">
        <f t="shared" si="0"/>
        <v>1968978</v>
      </c>
      <c r="G3" s="347">
        <f>IF(D3&lt;&gt;0,F3/D3,"")</f>
        <v>1.268971464257334</v>
      </c>
      <c r="H3" s="343">
        <f t="shared" si="0"/>
        <v>321396.08999999997</v>
      </c>
      <c r="I3" s="344">
        <f t="shared" si="0"/>
        <v>3.8694283357734687</v>
      </c>
      <c r="J3" s="344">
        <f t="shared" si="0"/>
        <v>329218.97000000003</v>
      </c>
      <c r="K3" s="344">
        <f t="shared" si="0"/>
        <v>2</v>
      </c>
      <c r="L3" s="344">
        <f t="shared" si="0"/>
        <v>320362.48000000004</v>
      </c>
      <c r="M3" s="345">
        <f>IF(J3&lt;&gt;0,L3/J3,"")</f>
        <v>0.97309848214396644</v>
      </c>
    </row>
    <row r="4" spans="1:13" ht="14.4" customHeight="1" x14ac:dyDescent="0.3">
      <c r="A4" s="682" t="s">
        <v>118</v>
      </c>
      <c r="B4" s="614" t="s">
        <v>123</v>
      </c>
      <c r="C4" s="615"/>
      <c r="D4" s="615"/>
      <c r="E4" s="615"/>
      <c r="F4" s="615"/>
      <c r="G4" s="617"/>
      <c r="H4" s="614" t="s">
        <v>124</v>
      </c>
      <c r="I4" s="615"/>
      <c r="J4" s="615"/>
      <c r="K4" s="615"/>
      <c r="L4" s="615"/>
      <c r="M4" s="617"/>
    </row>
    <row r="5" spans="1:13" s="330" customFormat="1" ht="14.4" customHeight="1" thickBot="1" x14ac:dyDescent="0.35">
      <c r="A5" s="958"/>
      <c r="B5" s="959">
        <v>2015</v>
      </c>
      <c r="C5" s="960"/>
      <c r="D5" s="960">
        <v>2016</v>
      </c>
      <c r="E5" s="960"/>
      <c r="F5" s="960">
        <v>2017</v>
      </c>
      <c r="G5" s="871" t="s">
        <v>2</v>
      </c>
      <c r="H5" s="959">
        <v>2015</v>
      </c>
      <c r="I5" s="960"/>
      <c r="J5" s="960">
        <v>2016</v>
      </c>
      <c r="K5" s="960"/>
      <c r="L5" s="960">
        <v>2017</v>
      </c>
      <c r="M5" s="871" t="s">
        <v>2</v>
      </c>
    </row>
    <row r="6" spans="1:13" ht="14.4" customHeight="1" x14ac:dyDescent="0.3">
      <c r="A6" s="826" t="s">
        <v>5607</v>
      </c>
      <c r="B6" s="853">
        <v>6701</v>
      </c>
      <c r="C6" s="812">
        <v>1.1431252132378027</v>
      </c>
      <c r="D6" s="853">
        <v>5862</v>
      </c>
      <c r="E6" s="812">
        <v>1</v>
      </c>
      <c r="F6" s="853">
        <v>486</v>
      </c>
      <c r="G6" s="817">
        <v>8.2906857727737968E-2</v>
      </c>
      <c r="H6" s="853">
        <v>442.7</v>
      </c>
      <c r="I6" s="812"/>
      <c r="J6" s="853"/>
      <c r="K6" s="812"/>
      <c r="L6" s="853"/>
      <c r="M6" s="231"/>
    </row>
    <row r="7" spans="1:13" ht="14.4" customHeight="1" x14ac:dyDescent="0.3">
      <c r="A7" s="763" t="s">
        <v>5610</v>
      </c>
      <c r="B7" s="855"/>
      <c r="C7" s="737"/>
      <c r="D7" s="855">
        <v>8375</v>
      </c>
      <c r="E7" s="737">
        <v>1</v>
      </c>
      <c r="F7" s="855">
        <v>10802</v>
      </c>
      <c r="G7" s="753">
        <v>1.2897910447761194</v>
      </c>
      <c r="H7" s="855"/>
      <c r="I7" s="737"/>
      <c r="J7" s="855"/>
      <c r="K7" s="737"/>
      <c r="L7" s="855"/>
      <c r="M7" s="776"/>
    </row>
    <row r="8" spans="1:13" ht="14.4" customHeight="1" x14ac:dyDescent="0.3">
      <c r="A8" s="763" t="s">
        <v>3119</v>
      </c>
      <c r="B8" s="855">
        <v>10454</v>
      </c>
      <c r="C8" s="737"/>
      <c r="D8" s="855"/>
      <c r="E8" s="737"/>
      <c r="F8" s="855"/>
      <c r="G8" s="753"/>
      <c r="H8" s="855"/>
      <c r="I8" s="737"/>
      <c r="J8" s="855"/>
      <c r="K8" s="737"/>
      <c r="L8" s="855"/>
      <c r="M8" s="776"/>
    </row>
    <row r="9" spans="1:13" ht="14.4" customHeight="1" x14ac:dyDescent="0.3">
      <c r="A9" s="763" t="s">
        <v>5858</v>
      </c>
      <c r="B9" s="855">
        <v>123292</v>
      </c>
      <c r="C9" s="737">
        <v>2.2612012838147639</v>
      </c>
      <c r="D9" s="855">
        <v>54525</v>
      </c>
      <c r="E9" s="737">
        <v>1</v>
      </c>
      <c r="F9" s="855">
        <v>50022</v>
      </c>
      <c r="G9" s="753">
        <v>0.91741403026134805</v>
      </c>
      <c r="H9" s="855">
        <v>116739.46999999999</v>
      </c>
      <c r="I9" s="737">
        <v>3.1710333992225306</v>
      </c>
      <c r="J9" s="855">
        <v>36814.33</v>
      </c>
      <c r="K9" s="737">
        <v>1</v>
      </c>
      <c r="L9" s="855">
        <v>32408.9</v>
      </c>
      <c r="M9" s="776">
        <v>0.88033382652896308</v>
      </c>
    </row>
    <row r="10" spans="1:13" ht="14.4" customHeight="1" x14ac:dyDescent="0.3">
      <c r="A10" s="763" t="s">
        <v>5618</v>
      </c>
      <c r="B10" s="855">
        <v>248493</v>
      </c>
      <c r="C10" s="737">
        <v>2.0294751800852651</v>
      </c>
      <c r="D10" s="855">
        <v>122442</v>
      </c>
      <c r="E10" s="737">
        <v>1</v>
      </c>
      <c r="F10" s="855">
        <v>247748</v>
      </c>
      <c r="G10" s="753">
        <v>2.0233906666013297</v>
      </c>
      <c r="H10" s="855"/>
      <c r="I10" s="737"/>
      <c r="J10" s="855"/>
      <c r="K10" s="737"/>
      <c r="L10" s="855"/>
      <c r="M10" s="776"/>
    </row>
    <row r="11" spans="1:13" ht="14.4" customHeight="1" x14ac:dyDescent="0.3">
      <c r="A11" s="763" t="s">
        <v>5859</v>
      </c>
      <c r="B11" s="855">
        <v>698771</v>
      </c>
      <c r="C11" s="737">
        <v>1.1776013886431238</v>
      </c>
      <c r="D11" s="855">
        <v>593385</v>
      </c>
      <c r="E11" s="737">
        <v>1</v>
      </c>
      <c r="F11" s="855">
        <v>729834</v>
      </c>
      <c r="G11" s="753">
        <v>1.2299502009656462</v>
      </c>
      <c r="H11" s="855"/>
      <c r="I11" s="737"/>
      <c r="J11" s="855"/>
      <c r="K11" s="737"/>
      <c r="L11" s="855"/>
      <c r="M11" s="776"/>
    </row>
    <row r="12" spans="1:13" ht="14.4" customHeight="1" x14ac:dyDescent="0.3">
      <c r="A12" s="763" t="s">
        <v>5860</v>
      </c>
      <c r="B12" s="855">
        <v>538824</v>
      </c>
      <c r="C12" s="737">
        <v>1.2424746927387185</v>
      </c>
      <c r="D12" s="855">
        <v>433670</v>
      </c>
      <c r="E12" s="737">
        <v>1</v>
      </c>
      <c r="F12" s="855">
        <v>458454</v>
      </c>
      <c r="G12" s="753">
        <v>1.0571494454308576</v>
      </c>
      <c r="H12" s="855">
        <v>204213.91999999998</v>
      </c>
      <c r="I12" s="737">
        <v>0.69839493655093832</v>
      </c>
      <c r="J12" s="855">
        <v>292404.64</v>
      </c>
      <c r="K12" s="737">
        <v>1</v>
      </c>
      <c r="L12" s="855">
        <v>287953.58</v>
      </c>
      <c r="M12" s="776">
        <v>0.98477773813712399</v>
      </c>
    </row>
    <row r="13" spans="1:13" ht="14.4" customHeight="1" x14ac:dyDescent="0.3">
      <c r="A13" s="763" t="s">
        <v>5861</v>
      </c>
      <c r="B13" s="855">
        <v>81638</v>
      </c>
      <c r="C13" s="737">
        <v>0.97988333293324048</v>
      </c>
      <c r="D13" s="855">
        <v>83314</v>
      </c>
      <c r="E13" s="737">
        <v>1</v>
      </c>
      <c r="F13" s="855">
        <v>159174</v>
      </c>
      <c r="G13" s="753">
        <v>1.9105312432484336</v>
      </c>
      <c r="H13" s="855"/>
      <c r="I13" s="737"/>
      <c r="J13" s="855"/>
      <c r="K13" s="737"/>
      <c r="L13" s="855"/>
      <c r="M13" s="776"/>
    </row>
    <row r="14" spans="1:13" ht="14.4" customHeight="1" x14ac:dyDescent="0.3">
      <c r="A14" s="763" t="s">
        <v>5862</v>
      </c>
      <c r="B14" s="855">
        <v>43623</v>
      </c>
      <c r="C14" s="737">
        <v>0.45291070112233561</v>
      </c>
      <c r="D14" s="855">
        <v>96317</v>
      </c>
      <c r="E14" s="737">
        <v>1</v>
      </c>
      <c r="F14" s="855">
        <v>40319</v>
      </c>
      <c r="G14" s="753">
        <v>0.41860730712127664</v>
      </c>
      <c r="H14" s="855"/>
      <c r="I14" s="737"/>
      <c r="J14" s="855"/>
      <c r="K14" s="737"/>
      <c r="L14" s="855"/>
      <c r="M14" s="776"/>
    </row>
    <row r="15" spans="1:13" ht="14.4" customHeight="1" x14ac:dyDescent="0.3">
      <c r="A15" s="763" t="s">
        <v>5863</v>
      </c>
      <c r="B15" s="855">
        <v>39098</v>
      </c>
      <c r="C15" s="737">
        <v>0.52627469983309105</v>
      </c>
      <c r="D15" s="855">
        <v>74292</v>
      </c>
      <c r="E15" s="737">
        <v>1</v>
      </c>
      <c r="F15" s="855">
        <v>86639</v>
      </c>
      <c r="G15" s="753">
        <v>1.1661955526840038</v>
      </c>
      <c r="H15" s="855"/>
      <c r="I15" s="737"/>
      <c r="J15" s="855"/>
      <c r="K15" s="737"/>
      <c r="L15" s="855"/>
      <c r="M15" s="776"/>
    </row>
    <row r="16" spans="1:13" ht="14.4" customHeight="1" x14ac:dyDescent="0.3">
      <c r="A16" s="763" t="s">
        <v>5864</v>
      </c>
      <c r="B16" s="855">
        <v>2327</v>
      </c>
      <c r="C16" s="737">
        <v>1.6306937631394534</v>
      </c>
      <c r="D16" s="855">
        <v>1427</v>
      </c>
      <c r="E16" s="737">
        <v>1</v>
      </c>
      <c r="F16" s="855">
        <v>4594</v>
      </c>
      <c r="G16" s="753">
        <v>3.2193412754029431</v>
      </c>
      <c r="H16" s="855"/>
      <c r="I16" s="737"/>
      <c r="J16" s="855"/>
      <c r="K16" s="737"/>
      <c r="L16" s="855"/>
      <c r="M16" s="776"/>
    </row>
    <row r="17" spans="1:13" ht="14.4" customHeight="1" thickBot="1" x14ac:dyDescent="0.35">
      <c r="A17" s="859" t="s">
        <v>5865</v>
      </c>
      <c r="B17" s="857">
        <v>67507</v>
      </c>
      <c r="C17" s="743">
        <v>0.86520814108479438</v>
      </c>
      <c r="D17" s="857">
        <v>78024</v>
      </c>
      <c r="E17" s="743">
        <v>1</v>
      </c>
      <c r="F17" s="857">
        <v>180906</v>
      </c>
      <c r="G17" s="754">
        <v>2.3185942786834821</v>
      </c>
      <c r="H17" s="857"/>
      <c r="I17" s="743"/>
      <c r="J17" s="857"/>
      <c r="K17" s="743"/>
      <c r="L17" s="857"/>
      <c r="M17" s="77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5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9" t="s">
        <v>6536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</row>
    <row r="2" spans="1:17" ht="14.4" customHeight="1" thickBot="1" x14ac:dyDescent="0.35">
      <c r="A2" s="374" t="s">
        <v>323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23641.050000000003</v>
      </c>
      <c r="G3" s="211">
        <f t="shared" si="0"/>
        <v>2182124.0899999989</v>
      </c>
      <c r="H3" s="212"/>
      <c r="I3" s="212"/>
      <c r="J3" s="207">
        <f t="shared" si="0"/>
        <v>14447.15</v>
      </c>
      <c r="K3" s="211">
        <f t="shared" si="0"/>
        <v>1880851.9700000002</v>
      </c>
      <c r="L3" s="212"/>
      <c r="M3" s="212"/>
      <c r="N3" s="207">
        <f t="shared" si="0"/>
        <v>18857.100000000002</v>
      </c>
      <c r="O3" s="211">
        <f t="shared" si="0"/>
        <v>2289340.4799999995</v>
      </c>
      <c r="P3" s="177">
        <f>IF(K3=0,"",O3/K3)</f>
        <v>1.2171827004546238</v>
      </c>
      <c r="Q3" s="209">
        <f>IF(N3=0,"",O3/N3)</f>
        <v>121.40469531370142</v>
      </c>
    </row>
    <row r="4" spans="1:17" ht="14.4" customHeight="1" x14ac:dyDescent="0.3">
      <c r="A4" s="622" t="s">
        <v>74</v>
      </c>
      <c r="B4" s="620" t="s">
        <v>119</v>
      </c>
      <c r="C4" s="622" t="s">
        <v>120</v>
      </c>
      <c r="D4" s="631" t="s">
        <v>90</v>
      </c>
      <c r="E4" s="623" t="s">
        <v>11</v>
      </c>
      <c r="F4" s="629">
        <v>2015</v>
      </c>
      <c r="G4" s="630"/>
      <c r="H4" s="210"/>
      <c r="I4" s="210"/>
      <c r="J4" s="629">
        <v>2016</v>
      </c>
      <c r="K4" s="630"/>
      <c r="L4" s="210"/>
      <c r="M4" s="210"/>
      <c r="N4" s="629">
        <v>2017</v>
      </c>
      <c r="O4" s="630"/>
      <c r="P4" s="632" t="s">
        <v>2</v>
      </c>
      <c r="Q4" s="621" t="s">
        <v>122</v>
      </c>
    </row>
    <row r="5" spans="1:17" ht="14.4" customHeight="1" thickBot="1" x14ac:dyDescent="0.35">
      <c r="A5" s="862"/>
      <c r="B5" s="860"/>
      <c r="C5" s="862"/>
      <c r="D5" s="872"/>
      <c r="E5" s="864"/>
      <c r="F5" s="873" t="s">
        <v>91</v>
      </c>
      <c r="G5" s="874" t="s">
        <v>14</v>
      </c>
      <c r="H5" s="875"/>
      <c r="I5" s="875"/>
      <c r="J5" s="873" t="s">
        <v>91</v>
      </c>
      <c r="K5" s="874" t="s">
        <v>14</v>
      </c>
      <c r="L5" s="875"/>
      <c r="M5" s="875"/>
      <c r="N5" s="873" t="s">
        <v>91</v>
      </c>
      <c r="O5" s="874" t="s">
        <v>14</v>
      </c>
      <c r="P5" s="876"/>
      <c r="Q5" s="869"/>
    </row>
    <row r="6" spans="1:17" ht="14.4" customHeight="1" x14ac:dyDescent="0.3">
      <c r="A6" s="811" t="s">
        <v>5628</v>
      </c>
      <c r="B6" s="812" t="s">
        <v>5866</v>
      </c>
      <c r="C6" s="812" t="s">
        <v>5247</v>
      </c>
      <c r="D6" s="812" t="s">
        <v>5867</v>
      </c>
      <c r="E6" s="812" t="s">
        <v>5868</v>
      </c>
      <c r="F6" s="225">
        <v>0.1</v>
      </c>
      <c r="G6" s="225">
        <v>442.7</v>
      </c>
      <c r="H6" s="225"/>
      <c r="I6" s="225">
        <v>4427</v>
      </c>
      <c r="J6" s="225"/>
      <c r="K6" s="225"/>
      <c r="L6" s="225"/>
      <c r="M6" s="225"/>
      <c r="N6" s="225"/>
      <c r="O6" s="225"/>
      <c r="P6" s="817"/>
      <c r="Q6" s="825"/>
    </row>
    <row r="7" spans="1:17" ht="14.4" customHeight="1" x14ac:dyDescent="0.3">
      <c r="A7" s="736" t="s">
        <v>5628</v>
      </c>
      <c r="B7" s="737" t="s">
        <v>5866</v>
      </c>
      <c r="C7" s="737" t="s">
        <v>5469</v>
      </c>
      <c r="D7" s="737" t="s">
        <v>5869</v>
      </c>
      <c r="E7" s="737" t="s">
        <v>5870</v>
      </c>
      <c r="F7" s="740">
        <v>1</v>
      </c>
      <c r="G7" s="740">
        <v>1121</v>
      </c>
      <c r="H7" s="740"/>
      <c r="I7" s="740">
        <v>1121</v>
      </c>
      <c r="J7" s="740"/>
      <c r="K7" s="740"/>
      <c r="L7" s="740"/>
      <c r="M7" s="740"/>
      <c r="N7" s="740"/>
      <c r="O7" s="740"/>
      <c r="P7" s="753"/>
      <c r="Q7" s="741"/>
    </row>
    <row r="8" spans="1:17" ht="14.4" customHeight="1" x14ac:dyDescent="0.3">
      <c r="A8" s="736" t="s">
        <v>5628</v>
      </c>
      <c r="B8" s="737" t="s">
        <v>5866</v>
      </c>
      <c r="C8" s="737" t="s">
        <v>5469</v>
      </c>
      <c r="D8" s="737" t="s">
        <v>5871</v>
      </c>
      <c r="E8" s="737" t="s">
        <v>5872</v>
      </c>
      <c r="F8" s="740"/>
      <c r="G8" s="740"/>
      <c r="H8" s="740"/>
      <c r="I8" s="740"/>
      <c r="J8" s="740">
        <v>1</v>
      </c>
      <c r="K8" s="740">
        <v>265</v>
      </c>
      <c r="L8" s="740">
        <v>1</v>
      </c>
      <c r="M8" s="740">
        <v>265</v>
      </c>
      <c r="N8" s="740"/>
      <c r="O8" s="740"/>
      <c r="P8" s="753"/>
      <c r="Q8" s="741"/>
    </row>
    <row r="9" spans="1:17" ht="14.4" customHeight="1" x14ac:dyDescent="0.3">
      <c r="A9" s="736" t="s">
        <v>5628</v>
      </c>
      <c r="B9" s="737" t="s">
        <v>5866</v>
      </c>
      <c r="C9" s="737" t="s">
        <v>5469</v>
      </c>
      <c r="D9" s="737" t="s">
        <v>5873</v>
      </c>
      <c r="E9" s="737" t="s">
        <v>5874</v>
      </c>
      <c r="F9" s="740">
        <v>1</v>
      </c>
      <c r="G9" s="740">
        <v>5580</v>
      </c>
      <c r="H9" s="740">
        <v>0.99696265856708954</v>
      </c>
      <c r="I9" s="740">
        <v>5580</v>
      </c>
      <c r="J9" s="740">
        <v>1</v>
      </c>
      <c r="K9" s="740">
        <v>5597</v>
      </c>
      <c r="L9" s="740">
        <v>1</v>
      </c>
      <c r="M9" s="740">
        <v>5597</v>
      </c>
      <c r="N9" s="740"/>
      <c r="O9" s="740"/>
      <c r="P9" s="753"/>
      <c r="Q9" s="741"/>
    </row>
    <row r="10" spans="1:17" ht="14.4" customHeight="1" x14ac:dyDescent="0.3">
      <c r="A10" s="736" t="s">
        <v>5628</v>
      </c>
      <c r="B10" s="737" t="s">
        <v>5866</v>
      </c>
      <c r="C10" s="737" t="s">
        <v>5469</v>
      </c>
      <c r="D10" s="737" t="s">
        <v>5875</v>
      </c>
      <c r="E10" s="737" t="s">
        <v>5876</v>
      </c>
      <c r="F10" s="740"/>
      <c r="G10" s="740"/>
      <c r="H10" s="740"/>
      <c r="I10" s="740"/>
      <c r="J10" s="740"/>
      <c r="K10" s="740"/>
      <c r="L10" s="740"/>
      <c r="M10" s="740"/>
      <c r="N10" s="740">
        <v>1</v>
      </c>
      <c r="O10" s="740">
        <v>486</v>
      </c>
      <c r="P10" s="753"/>
      <c r="Q10" s="741">
        <v>486</v>
      </c>
    </row>
    <row r="11" spans="1:17" ht="14.4" customHeight="1" x14ac:dyDescent="0.3">
      <c r="A11" s="736" t="s">
        <v>5631</v>
      </c>
      <c r="B11" s="737" t="s">
        <v>5877</v>
      </c>
      <c r="C11" s="737" t="s">
        <v>5469</v>
      </c>
      <c r="D11" s="737" t="s">
        <v>5878</v>
      </c>
      <c r="E11" s="737" t="s">
        <v>5879</v>
      </c>
      <c r="F11" s="740"/>
      <c r="G11" s="740"/>
      <c r="H11" s="740"/>
      <c r="I11" s="740"/>
      <c r="J11" s="740">
        <v>1</v>
      </c>
      <c r="K11" s="740">
        <v>117</v>
      </c>
      <c r="L11" s="740">
        <v>1</v>
      </c>
      <c r="M11" s="740">
        <v>117</v>
      </c>
      <c r="N11" s="740"/>
      <c r="O11" s="740"/>
      <c r="P11" s="753"/>
      <c r="Q11" s="741"/>
    </row>
    <row r="12" spans="1:17" ht="14.4" customHeight="1" x14ac:dyDescent="0.3">
      <c r="A12" s="736" t="s">
        <v>5631</v>
      </c>
      <c r="B12" s="737" t="s">
        <v>5877</v>
      </c>
      <c r="C12" s="737" t="s">
        <v>5469</v>
      </c>
      <c r="D12" s="737" t="s">
        <v>5880</v>
      </c>
      <c r="E12" s="737" t="s">
        <v>5881</v>
      </c>
      <c r="F12" s="740"/>
      <c r="G12" s="740"/>
      <c r="H12" s="740"/>
      <c r="I12" s="740"/>
      <c r="J12" s="740">
        <v>2</v>
      </c>
      <c r="K12" s="740">
        <v>272</v>
      </c>
      <c r="L12" s="740">
        <v>1</v>
      </c>
      <c r="M12" s="740">
        <v>136</v>
      </c>
      <c r="N12" s="740">
        <v>4</v>
      </c>
      <c r="O12" s="740">
        <v>544</v>
      </c>
      <c r="P12" s="753">
        <v>2</v>
      </c>
      <c r="Q12" s="741">
        <v>136</v>
      </c>
    </row>
    <row r="13" spans="1:17" ht="14.4" customHeight="1" x14ac:dyDescent="0.3">
      <c r="A13" s="736" t="s">
        <v>5631</v>
      </c>
      <c r="B13" s="737" t="s">
        <v>5877</v>
      </c>
      <c r="C13" s="737" t="s">
        <v>5469</v>
      </c>
      <c r="D13" s="737" t="s">
        <v>5882</v>
      </c>
      <c r="E13" s="737" t="s">
        <v>5883</v>
      </c>
      <c r="F13" s="740"/>
      <c r="G13" s="740"/>
      <c r="H13" s="740"/>
      <c r="I13" s="740"/>
      <c r="J13" s="740">
        <v>2</v>
      </c>
      <c r="K13" s="740">
        <v>1408</v>
      </c>
      <c r="L13" s="740">
        <v>1</v>
      </c>
      <c r="M13" s="740">
        <v>704</v>
      </c>
      <c r="N13" s="740">
        <v>4</v>
      </c>
      <c r="O13" s="740">
        <v>2820</v>
      </c>
      <c r="P13" s="753">
        <v>2.0028409090909092</v>
      </c>
      <c r="Q13" s="741">
        <v>705</v>
      </c>
    </row>
    <row r="14" spans="1:17" ht="14.4" customHeight="1" x14ac:dyDescent="0.3">
      <c r="A14" s="736" t="s">
        <v>5631</v>
      </c>
      <c r="B14" s="737" t="s">
        <v>5877</v>
      </c>
      <c r="C14" s="737" t="s">
        <v>5469</v>
      </c>
      <c r="D14" s="737" t="s">
        <v>5884</v>
      </c>
      <c r="E14" s="737" t="s">
        <v>5885</v>
      </c>
      <c r="F14" s="740"/>
      <c r="G14" s="740"/>
      <c r="H14" s="740"/>
      <c r="I14" s="740"/>
      <c r="J14" s="740">
        <v>8</v>
      </c>
      <c r="K14" s="740">
        <v>3960</v>
      </c>
      <c r="L14" s="740">
        <v>1</v>
      </c>
      <c r="M14" s="740">
        <v>495</v>
      </c>
      <c r="N14" s="740">
        <v>8</v>
      </c>
      <c r="O14" s="740">
        <v>3960</v>
      </c>
      <c r="P14" s="753">
        <v>1</v>
      </c>
      <c r="Q14" s="741">
        <v>495</v>
      </c>
    </row>
    <row r="15" spans="1:17" ht="14.4" customHeight="1" x14ac:dyDescent="0.3">
      <c r="A15" s="736" t="s">
        <v>5631</v>
      </c>
      <c r="B15" s="737" t="s">
        <v>5877</v>
      </c>
      <c r="C15" s="737" t="s">
        <v>5469</v>
      </c>
      <c r="D15" s="737" t="s">
        <v>5886</v>
      </c>
      <c r="E15" s="737" t="s">
        <v>5887</v>
      </c>
      <c r="F15" s="740"/>
      <c r="G15" s="740"/>
      <c r="H15" s="740"/>
      <c r="I15" s="740"/>
      <c r="J15" s="740">
        <v>8</v>
      </c>
      <c r="K15" s="740">
        <v>680</v>
      </c>
      <c r="L15" s="740">
        <v>1</v>
      </c>
      <c r="M15" s="740">
        <v>85</v>
      </c>
      <c r="N15" s="740">
        <v>16</v>
      </c>
      <c r="O15" s="740">
        <v>1360</v>
      </c>
      <c r="P15" s="753">
        <v>2</v>
      </c>
      <c r="Q15" s="741">
        <v>85</v>
      </c>
    </row>
    <row r="16" spans="1:17" ht="14.4" customHeight="1" x14ac:dyDescent="0.3">
      <c r="A16" s="736" t="s">
        <v>5631</v>
      </c>
      <c r="B16" s="737" t="s">
        <v>5877</v>
      </c>
      <c r="C16" s="737" t="s">
        <v>5469</v>
      </c>
      <c r="D16" s="737" t="s">
        <v>5888</v>
      </c>
      <c r="E16" s="737" t="s">
        <v>5889</v>
      </c>
      <c r="F16" s="740"/>
      <c r="G16" s="740"/>
      <c r="H16" s="740"/>
      <c r="I16" s="740"/>
      <c r="J16" s="740">
        <v>3</v>
      </c>
      <c r="K16" s="740">
        <v>534</v>
      </c>
      <c r="L16" s="740">
        <v>1</v>
      </c>
      <c r="M16" s="740">
        <v>178</v>
      </c>
      <c r="N16" s="740">
        <v>3</v>
      </c>
      <c r="O16" s="740">
        <v>534</v>
      </c>
      <c r="P16" s="753">
        <v>1</v>
      </c>
      <c r="Q16" s="741">
        <v>178</v>
      </c>
    </row>
    <row r="17" spans="1:17" ht="14.4" customHeight="1" x14ac:dyDescent="0.3">
      <c r="A17" s="736" t="s">
        <v>5631</v>
      </c>
      <c r="B17" s="737" t="s">
        <v>5877</v>
      </c>
      <c r="C17" s="737" t="s">
        <v>5469</v>
      </c>
      <c r="D17" s="737" t="s">
        <v>5890</v>
      </c>
      <c r="E17" s="737" t="s">
        <v>5891</v>
      </c>
      <c r="F17" s="740"/>
      <c r="G17" s="740"/>
      <c r="H17" s="740"/>
      <c r="I17" s="740"/>
      <c r="J17" s="740">
        <v>2</v>
      </c>
      <c r="K17" s="740">
        <v>352</v>
      </c>
      <c r="L17" s="740">
        <v>1</v>
      </c>
      <c r="M17" s="740">
        <v>176</v>
      </c>
      <c r="N17" s="740">
        <v>3</v>
      </c>
      <c r="O17" s="740">
        <v>528</v>
      </c>
      <c r="P17" s="753">
        <v>1.5</v>
      </c>
      <c r="Q17" s="741">
        <v>176</v>
      </c>
    </row>
    <row r="18" spans="1:17" ht="14.4" customHeight="1" x14ac:dyDescent="0.3">
      <c r="A18" s="736" t="s">
        <v>5631</v>
      </c>
      <c r="B18" s="737" t="s">
        <v>5877</v>
      </c>
      <c r="C18" s="737" t="s">
        <v>5469</v>
      </c>
      <c r="D18" s="737" t="s">
        <v>5892</v>
      </c>
      <c r="E18" s="737" t="s">
        <v>5893</v>
      </c>
      <c r="F18" s="740"/>
      <c r="G18" s="740"/>
      <c r="H18" s="740"/>
      <c r="I18" s="740"/>
      <c r="J18" s="740">
        <v>4</v>
      </c>
      <c r="K18" s="740">
        <v>1052</v>
      </c>
      <c r="L18" s="740">
        <v>1</v>
      </c>
      <c r="M18" s="740">
        <v>263</v>
      </c>
      <c r="N18" s="740">
        <v>4</v>
      </c>
      <c r="O18" s="740">
        <v>1056</v>
      </c>
      <c r="P18" s="753">
        <v>1.0038022813688212</v>
      </c>
      <c r="Q18" s="741">
        <v>264</v>
      </c>
    </row>
    <row r="19" spans="1:17" ht="14.4" customHeight="1" x14ac:dyDescent="0.3">
      <c r="A19" s="736" t="s">
        <v>553</v>
      </c>
      <c r="B19" s="737" t="s">
        <v>5635</v>
      </c>
      <c r="C19" s="737" t="s">
        <v>5469</v>
      </c>
      <c r="D19" s="737" t="s">
        <v>5636</v>
      </c>
      <c r="E19" s="737" t="s">
        <v>5637</v>
      </c>
      <c r="F19" s="740">
        <v>1</v>
      </c>
      <c r="G19" s="740">
        <v>10454</v>
      </c>
      <c r="H19" s="740"/>
      <c r="I19" s="740">
        <v>10454</v>
      </c>
      <c r="J19" s="740"/>
      <c r="K19" s="740"/>
      <c r="L19" s="740"/>
      <c r="M19" s="740"/>
      <c r="N19" s="740"/>
      <c r="O19" s="740"/>
      <c r="P19" s="753"/>
      <c r="Q19" s="741"/>
    </row>
    <row r="20" spans="1:17" ht="14.4" customHeight="1" x14ac:dyDescent="0.3">
      <c r="A20" s="736" t="s">
        <v>5894</v>
      </c>
      <c r="B20" s="737" t="s">
        <v>5895</v>
      </c>
      <c r="C20" s="737" t="s">
        <v>5247</v>
      </c>
      <c r="D20" s="737" t="s">
        <v>5896</v>
      </c>
      <c r="E20" s="737" t="s">
        <v>5897</v>
      </c>
      <c r="F20" s="740">
        <v>0.55000000000000004</v>
      </c>
      <c r="G20" s="740">
        <v>1046.47</v>
      </c>
      <c r="H20" s="740"/>
      <c r="I20" s="740">
        <v>1902.6727272727271</v>
      </c>
      <c r="J20" s="740"/>
      <c r="K20" s="740"/>
      <c r="L20" s="740"/>
      <c r="M20" s="740"/>
      <c r="N20" s="740"/>
      <c r="O20" s="740"/>
      <c r="P20" s="753"/>
      <c r="Q20" s="741"/>
    </row>
    <row r="21" spans="1:17" ht="14.4" customHeight="1" x14ac:dyDescent="0.3">
      <c r="A21" s="736" t="s">
        <v>5894</v>
      </c>
      <c r="B21" s="737" t="s">
        <v>5895</v>
      </c>
      <c r="C21" s="737" t="s">
        <v>5247</v>
      </c>
      <c r="D21" s="737" t="s">
        <v>5898</v>
      </c>
      <c r="E21" s="737" t="s">
        <v>5868</v>
      </c>
      <c r="F21" s="740">
        <v>1.6</v>
      </c>
      <c r="G21" s="740">
        <v>2833.28</v>
      </c>
      <c r="H21" s="740">
        <v>1.6842105263157896</v>
      </c>
      <c r="I21" s="740">
        <v>1770.8</v>
      </c>
      <c r="J21" s="740">
        <v>0.95</v>
      </c>
      <c r="K21" s="740">
        <v>1682.26</v>
      </c>
      <c r="L21" s="740">
        <v>1</v>
      </c>
      <c r="M21" s="740">
        <v>1770.8000000000002</v>
      </c>
      <c r="N21" s="740">
        <v>0.85</v>
      </c>
      <c r="O21" s="740">
        <v>1546.1799999999998</v>
      </c>
      <c r="P21" s="753">
        <v>0.91910881789972998</v>
      </c>
      <c r="Q21" s="741">
        <v>1819.035294117647</v>
      </c>
    </row>
    <row r="22" spans="1:17" ht="14.4" customHeight="1" x14ac:dyDescent="0.3">
      <c r="A22" s="736" t="s">
        <v>5894</v>
      </c>
      <c r="B22" s="737" t="s">
        <v>5895</v>
      </c>
      <c r="C22" s="737" t="s">
        <v>5247</v>
      </c>
      <c r="D22" s="737" t="s">
        <v>5899</v>
      </c>
      <c r="E22" s="737" t="s">
        <v>5900</v>
      </c>
      <c r="F22" s="740">
        <v>0.15000000000000002</v>
      </c>
      <c r="G22" s="740">
        <v>135.57</v>
      </c>
      <c r="H22" s="740"/>
      <c r="I22" s="740">
        <v>903.79999999999984</v>
      </c>
      <c r="J22" s="740"/>
      <c r="K22" s="740"/>
      <c r="L22" s="740"/>
      <c r="M22" s="740"/>
      <c r="N22" s="740">
        <v>0.05</v>
      </c>
      <c r="O22" s="740">
        <v>45.19</v>
      </c>
      <c r="P22" s="753"/>
      <c r="Q22" s="741">
        <v>903.8</v>
      </c>
    </row>
    <row r="23" spans="1:17" ht="14.4" customHeight="1" x14ac:dyDescent="0.3">
      <c r="A23" s="736" t="s">
        <v>5894</v>
      </c>
      <c r="B23" s="737" t="s">
        <v>5895</v>
      </c>
      <c r="C23" s="737" t="s">
        <v>5455</v>
      </c>
      <c r="D23" s="737" t="s">
        <v>5901</v>
      </c>
      <c r="E23" s="737" t="s">
        <v>5902</v>
      </c>
      <c r="F23" s="740">
        <v>510</v>
      </c>
      <c r="G23" s="740">
        <v>2713.2</v>
      </c>
      <c r="H23" s="740">
        <v>1.0766666666666667</v>
      </c>
      <c r="I23" s="740">
        <v>5.3199999999999994</v>
      </c>
      <c r="J23" s="740">
        <v>480</v>
      </c>
      <c r="K23" s="740">
        <v>2520</v>
      </c>
      <c r="L23" s="740">
        <v>1</v>
      </c>
      <c r="M23" s="740">
        <v>5.25</v>
      </c>
      <c r="N23" s="740">
        <v>380</v>
      </c>
      <c r="O23" s="740">
        <v>2398.8000000000002</v>
      </c>
      <c r="P23" s="753">
        <v>0.95190476190476203</v>
      </c>
      <c r="Q23" s="741">
        <v>6.3126315789473688</v>
      </c>
    </row>
    <row r="24" spans="1:17" ht="14.4" customHeight="1" x14ac:dyDescent="0.3">
      <c r="A24" s="736" t="s">
        <v>5894</v>
      </c>
      <c r="B24" s="737" t="s">
        <v>5895</v>
      </c>
      <c r="C24" s="737" t="s">
        <v>5455</v>
      </c>
      <c r="D24" s="737" t="s">
        <v>5903</v>
      </c>
      <c r="E24" s="737" t="s">
        <v>5904</v>
      </c>
      <c r="F24" s="740">
        <v>1290</v>
      </c>
      <c r="G24" s="740">
        <v>10384.5</v>
      </c>
      <c r="H24" s="740">
        <v>2.0288566739606129</v>
      </c>
      <c r="I24" s="740">
        <v>8.0500000000000007</v>
      </c>
      <c r="J24" s="740">
        <v>560</v>
      </c>
      <c r="K24" s="740">
        <v>5118.3999999999996</v>
      </c>
      <c r="L24" s="740">
        <v>1</v>
      </c>
      <c r="M24" s="740">
        <v>9.1399999999999988</v>
      </c>
      <c r="N24" s="740"/>
      <c r="O24" s="740"/>
      <c r="P24" s="753"/>
      <c r="Q24" s="741"/>
    </row>
    <row r="25" spans="1:17" ht="14.4" customHeight="1" x14ac:dyDescent="0.3">
      <c r="A25" s="736" t="s">
        <v>5894</v>
      </c>
      <c r="B25" s="737" t="s">
        <v>5895</v>
      </c>
      <c r="C25" s="737" t="s">
        <v>5455</v>
      </c>
      <c r="D25" s="737" t="s">
        <v>5905</v>
      </c>
      <c r="E25" s="737" t="s">
        <v>5906</v>
      </c>
      <c r="F25" s="740">
        <v>140</v>
      </c>
      <c r="G25" s="740">
        <v>1325.8</v>
      </c>
      <c r="H25" s="740"/>
      <c r="I25" s="740">
        <v>9.4699999999999989</v>
      </c>
      <c r="J25" s="740"/>
      <c r="K25" s="740"/>
      <c r="L25" s="740"/>
      <c r="M25" s="740"/>
      <c r="N25" s="740"/>
      <c r="O25" s="740"/>
      <c r="P25" s="753"/>
      <c r="Q25" s="741"/>
    </row>
    <row r="26" spans="1:17" ht="14.4" customHeight="1" x14ac:dyDescent="0.3">
      <c r="A26" s="736" t="s">
        <v>5894</v>
      </c>
      <c r="B26" s="737" t="s">
        <v>5895</v>
      </c>
      <c r="C26" s="737" t="s">
        <v>5455</v>
      </c>
      <c r="D26" s="737" t="s">
        <v>5907</v>
      </c>
      <c r="E26" s="737" t="s">
        <v>5908</v>
      </c>
      <c r="F26" s="740">
        <v>2</v>
      </c>
      <c r="G26" s="740">
        <v>4387.16</v>
      </c>
      <c r="H26" s="740">
        <v>1.0137909360644071</v>
      </c>
      <c r="I26" s="740">
        <v>2193.58</v>
      </c>
      <c r="J26" s="740">
        <v>2</v>
      </c>
      <c r="K26" s="740">
        <v>4327.4799999999996</v>
      </c>
      <c r="L26" s="740">
        <v>1</v>
      </c>
      <c r="M26" s="740">
        <v>2163.7399999999998</v>
      </c>
      <c r="N26" s="740">
        <v>2</v>
      </c>
      <c r="O26" s="740">
        <v>3973.3</v>
      </c>
      <c r="P26" s="753">
        <v>0.91815560095020676</v>
      </c>
      <c r="Q26" s="741">
        <v>1986.65</v>
      </c>
    </row>
    <row r="27" spans="1:17" ht="14.4" customHeight="1" x14ac:dyDescent="0.3">
      <c r="A27" s="736" t="s">
        <v>5894</v>
      </c>
      <c r="B27" s="737" t="s">
        <v>5895</v>
      </c>
      <c r="C27" s="737" t="s">
        <v>5455</v>
      </c>
      <c r="D27" s="737" t="s">
        <v>5909</v>
      </c>
      <c r="E27" s="737" t="s">
        <v>5910</v>
      </c>
      <c r="F27" s="740">
        <v>6698</v>
      </c>
      <c r="G27" s="740">
        <v>22907.160000000007</v>
      </c>
      <c r="H27" s="740">
        <v>2.8005061341255444</v>
      </c>
      <c r="I27" s="740">
        <v>3.4200000000000013</v>
      </c>
      <c r="J27" s="740">
        <v>1971</v>
      </c>
      <c r="K27" s="740">
        <v>8179.65</v>
      </c>
      <c r="L27" s="740">
        <v>1</v>
      </c>
      <c r="M27" s="740">
        <v>4.1499999999999995</v>
      </c>
      <c r="N27" s="740">
        <v>1914</v>
      </c>
      <c r="O27" s="740">
        <v>7215.7799999999988</v>
      </c>
      <c r="P27" s="753">
        <v>0.88216243971319053</v>
      </c>
      <c r="Q27" s="741">
        <v>3.7699999999999996</v>
      </c>
    </row>
    <row r="28" spans="1:17" ht="14.4" customHeight="1" x14ac:dyDescent="0.3">
      <c r="A28" s="736" t="s">
        <v>5894</v>
      </c>
      <c r="B28" s="737" t="s">
        <v>5895</v>
      </c>
      <c r="C28" s="737" t="s">
        <v>5455</v>
      </c>
      <c r="D28" s="737" t="s">
        <v>5911</v>
      </c>
      <c r="E28" s="737" t="s">
        <v>5912</v>
      </c>
      <c r="F28" s="740">
        <v>2011</v>
      </c>
      <c r="G28" s="740">
        <v>67469.05</v>
      </c>
      <c r="H28" s="740">
        <v>4.5019764401923323</v>
      </c>
      <c r="I28" s="740">
        <v>33.550000000000004</v>
      </c>
      <c r="J28" s="740">
        <v>454</v>
      </c>
      <c r="K28" s="740">
        <v>14986.54</v>
      </c>
      <c r="L28" s="740">
        <v>1</v>
      </c>
      <c r="M28" s="740">
        <v>33.010000000000005</v>
      </c>
      <c r="N28" s="740">
        <v>509</v>
      </c>
      <c r="O28" s="740">
        <v>17229.650000000001</v>
      </c>
      <c r="P28" s="753">
        <v>1.1496749750109099</v>
      </c>
      <c r="Q28" s="741">
        <v>33.85</v>
      </c>
    </row>
    <row r="29" spans="1:17" ht="14.4" customHeight="1" x14ac:dyDescent="0.3">
      <c r="A29" s="736" t="s">
        <v>5894</v>
      </c>
      <c r="B29" s="737" t="s">
        <v>5895</v>
      </c>
      <c r="C29" s="737" t="s">
        <v>5460</v>
      </c>
      <c r="D29" s="737" t="s">
        <v>5913</v>
      </c>
      <c r="E29" s="737" t="s">
        <v>5914</v>
      </c>
      <c r="F29" s="740">
        <v>4</v>
      </c>
      <c r="G29" s="740">
        <v>3537.28</v>
      </c>
      <c r="H29" s="740"/>
      <c r="I29" s="740">
        <v>884.32</v>
      </c>
      <c r="J29" s="740"/>
      <c r="K29" s="740"/>
      <c r="L29" s="740"/>
      <c r="M29" s="740"/>
      <c r="N29" s="740"/>
      <c r="O29" s="740"/>
      <c r="P29" s="753"/>
      <c r="Q29" s="741"/>
    </row>
    <row r="30" spans="1:17" ht="14.4" customHeight="1" x14ac:dyDescent="0.3">
      <c r="A30" s="736" t="s">
        <v>5894</v>
      </c>
      <c r="B30" s="737" t="s">
        <v>5895</v>
      </c>
      <c r="C30" s="737" t="s">
        <v>5469</v>
      </c>
      <c r="D30" s="737" t="s">
        <v>5915</v>
      </c>
      <c r="E30" s="737" t="s">
        <v>5916</v>
      </c>
      <c r="F30" s="740">
        <v>10</v>
      </c>
      <c r="G30" s="740">
        <v>18490</v>
      </c>
      <c r="H30" s="740">
        <v>2.4176255230125525</v>
      </c>
      <c r="I30" s="740">
        <v>1849</v>
      </c>
      <c r="J30" s="740">
        <v>4</v>
      </c>
      <c r="K30" s="740">
        <v>7648</v>
      </c>
      <c r="L30" s="740">
        <v>1</v>
      </c>
      <c r="M30" s="740">
        <v>1912</v>
      </c>
      <c r="N30" s="740"/>
      <c r="O30" s="740"/>
      <c r="P30" s="753"/>
      <c r="Q30" s="741"/>
    </row>
    <row r="31" spans="1:17" ht="14.4" customHeight="1" x14ac:dyDescent="0.3">
      <c r="A31" s="736" t="s">
        <v>5894</v>
      </c>
      <c r="B31" s="737" t="s">
        <v>5895</v>
      </c>
      <c r="C31" s="737" t="s">
        <v>5469</v>
      </c>
      <c r="D31" s="737" t="s">
        <v>5917</v>
      </c>
      <c r="E31" s="737" t="s">
        <v>5918</v>
      </c>
      <c r="F31" s="740">
        <v>2</v>
      </c>
      <c r="G31" s="740">
        <v>1316</v>
      </c>
      <c r="H31" s="740">
        <v>0.96622613803230539</v>
      </c>
      <c r="I31" s="740">
        <v>658</v>
      </c>
      <c r="J31" s="740">
        <v>2</v>
      </c>
      <c r="K31" s="740">
        <v>1362</v>
      </c>
      <c r="L31" s="740">
        <v>1</v>
      </c>
      <c r="M31" s="740">
        <v>681</v>
      </c>
      <c r="N31" s="740">
        <v>2</v>
      </c>
      <c r="O31" s="740">
        <v>1364</v>
      </c>
      <c r="P31" s="753">
        <v>1.0014684287812041</v>
      </c>
      <c r="Q31" s="741">
        <v>682</v>
      </c>
    </row>
    <row r="32" spans="1:17" ht="14.4" customHeight="1" x14ac:dyDescent="0.3">
      <c r="A32" s="736" t="s">
        <v>5894</v>
      </c>
      <c r="B32" s="737" t="s">
        <v>5895</v>
      </c>
      <c r="C32" s="737" t="s">
        <v>5469</v>
      </c>
      <c r="D32" s="737" t="s">
        <v>5919</v>
      </c>
      <c r="E32" s="737" t="s">
        <v>5920</v>
      </c>
      <c r="F32" s="740">
        <v>18</v>
      </c>
      <c r="G32" s="740">
        <v>31716</v>
      </c>
      <c r="H32" s="740">
        <v>2.8964383561643836</v>
      </c>
      <c r="I32" s="740">
        <v>1762</v>
      </c>
      <c r="J32" s="740">
        <v>6</v>
      </c>
      <c r="K32" s="740">
        <v>10950</v>
      </c>
      <c r="L32" s="740">
        <v>1</v>
      </c>
      <c r="M32" s="740">
        <v>1825</v>
      </c>
      <c r="N32" s="740">
        <v>8</v>
      </c>
      <c r="O32" s="740">
        <v>14600</v>
      </c>
      <c r="P32" s="753">
        <v>1.3333333333333333</v>
      </c>
      <c r="Q32" s="741">
        <v>1825</v>
      </c>
    </row>
    <row r="33" spans="1:17" ht="14.4" customHeight="1" x14ac:dyDescent="0.3">
      <c r="A33" s="736" t="s">
        <v>5894</v>
      </c>
      <c r="B33" s="737" t="s">
        <v>5895</v>
      </c>
      <c r="C33" s="737" t="s">
        <v>5469</v>
      </c>
      <c r="D33" s="737" t="s">
        <v>5921</v>
      </c>
      <c r="E33" s="737" t="s">
        <v>5922</v>
      </c>
      <c r="F33" s="740">
        <v>4</v>
      </c>
      <c r="G33" s="740">
        <v>57360</v>
      </c>
      <c r="H33" s="740">
        <v>1.9771129187922238</v>
      </c>
      <c r="I33" s="740">
        <v>14340</v>
      </c>
      <c r="J33" s="740">
        <v>2</v>
      </c>
      <c r="K33" s="740">
        <v>29012</v>
      </c>
      <c r="L33" s="740">
        <v>1</v>
      </c>
      <c r="M33" s="740">
        <v>14506</v>
      </c>
      <c r="N33" s="740">
        <v>2</v>
      </c>
      <c r="O33" s="740">
        <v>29014</v>
      </c>
      <c r="P33" s="753">
        <v>1.0000689369915896</v>
      </c>
      <c r="Q33" s="741">
        <v>14507</v>
      </c>
    </row>
    <row r="34" spans="1:17" ht="14.4" customHeight="1" x14ac:dyDescent="0.3">
      <c r="A34" s="736" t="s">
        <v>5894</v>
      </c>
      <c r="B34" s="737" t="s">
        <v>5895</v>
      </c>
      <c r="C34" s="737" t="s">
        <v>5469</v>
      </c>
      <c r="D34" s="737" t="s">
        <v>5923</v>
      </c>
      <c r="E34" s="737" t="s">
        <v>5924</v>
      </c>
      <c r="F34" s="740">
        <v>10</v>
      </c>
      <c r="G34" s="740">
        <v>12940</v>
      </c>
      <c r="H34" s="740">
        <v>3.2141082960755094</v>
      </c>
      <c r="I34" s="740">
        <v>1294</v>
      </c>
      <c r="J34" s="740">
        <v>3</v>
      </c>
      <c r="K34" s="740">
        <v>4026</v>
      </c>
      <c r="L34" s="740">
        <v>1</v>
      </c>
      <c r="M34" s="740">
        <v>1342</v>
      </c>
      <c r="N34" s="740">
        <v>3</v>
      </c>
      <c r="O34" s="740">
        <v>4026</v>
      </c>
      <c r="P34" s="753">
        <v>1</v>
      </c>
      <c r="Q34" s="741">
        <v>1342</v>
      </c>
    </row>
    <row r="35" spans="1:17" ht="14.4" customHeight="1" x14ac:dyDescent="0.3">
      <c r="A35" s="736" t="s">
        <v>5894</v>
      </c>
      <c r="B35" s="737" t="s">
        <v>5895</v>
      </c>
      <c r="C35" s="737" t="s">
        <v>5469</v>
      </c>
      <c r="D35" s="737" t="s">
        <v>5925</v>
      </c>
      <c r="E35" s="737" t="s">
        <v>5926</v>
      </c>
      <c r="F35" s="740">
        <v>3</v>
      </c>
      <c r="G35" s="740">
        <v>1470</v>
      </c>
      <c r="H35" s="740">
        <v>0.96267190569744598</v>
      </c>
      <c r="I35" s="740">
        <v>490</v>
      </c>
      <c r="J35" s="740">
        <v>3</v>
      </c>
      <c r="K35" s="740">
        <v>1527</v>
      </c>
      <c r="L35" s="740">
        <v>1</v>
      </c>
      <c r="M35" s="740">
        <v>509</v>
      </c>
      <c r="N35" s="740">
        <v>2</v>
      </c>
      <c r="O35" s="740">
        <v>1018</v>
      </c>
      <c r="P35" s="753">
        <v>0.66666666666666663</v>
      </c>
      <c r="Q35" s="741">
        <v>509</v>
      </c>
    </row>
    <row r="36" spans="1:17" ht="14.4" customHeight="1" x14ac:dyDescent="0.3">
      <c r="A36" s="736" t="s">
        <v>5726</v>
      </c>
      <c r="B36" s="737" t="s">
        <v>5635</v>
      </c>
      <c r="C36" s="737" t="s">
        <v>5469</v>
      </c>
      <c r="D36" s="737" t="s">
        <v>5636</v>
      </c>
      <c r="E36" s="737" t="s">
        <v>5637</v>
      </c>
      <c r="F36" s="740">
        <v>1</v>
      </c>
      <c r="G36" s="740">
        <v>10454</v>
      </c>
      <c r="H36" s="740"/>
      <c r="I36" s="740">
        <v>10454</v>
      </c>
      <c r="J36" s="740"/>
      <c r="K36" s="740"/>
      <c r="L36" s="740"/>
      <c r="M36" s="740"/>
      <c r="N36" s="740"/>
      <c r="O36" s="740"/>
      <c r="P36" s="753"/>
      <c r="Q36" s="741"/>
    </row>
    <row r="37" spans="1:17" ht="14.4" customHeight="1" x14ac:dyDescent="0.3">
      <c r="A37" s="736" t="s">
        <v>5726</v>
      </c>
      <c r="B37" s="737" t="s">
        <v>5635</v>
      </c>
      <c r="C37" s="737" t="s">
        <v>5469</v>
      </c>
      <c r="D37" s="737" t="s">
        <v>5927</v>
      </c>
      <c r="E37" s="737" t="s">
        <v>5928</v>
      </c>
      <c r="F37" s="740"/>
      <c r="G37" s="740"/>
      <c r="H37" s="740"/>
      <c r="I37" s="740"/>
      <c r="J37" s="740"/>
      <c r="K37" s="740"/>
      <c r="L37" s="740"/>
      <c r="M37" s="740"/>
      <c r="N37" s="740">
        <v>1</v>
      </c>
      <c r="O37" s="740">
        <v>49</v>
      </c>
      <c r="P37" s="753"/>
      <c r="Q37" s="741">
        <v>49</v>
      </c>
    </row>
    <row r="38" spans="1:17" ht="14.4" customHeight="1" x14ac:dyDescent="0.3">
      <c r="A38" s="736" t="s">
        <v>5726</v>
      </c>
      <c r="B38" s="737" t="s">
        <v>5929</v>
      </c>
      <c r="C38" s="737" t="s">
        <v>5469</v>
      </c>
      <c r="D38" s="737" t="s">
        <v>5930</v>
      </c>
      <c r="E38" s="737" t="s">
        <v>5931</v>
      </c>
      <c r="F38" s="740">
        <v>2</v>
      </c>
      <c r="G38" s="740">
        <v>2536</v>
      </c>
      <c r="H38" s="740"/>
      <c r="I38" s="740">
        <v>1268</v>
      </c>
      <c r="J38" s="740"/>
      <c r="K38" s="740"/>
      <c r="L38" s="740"/>
      <c r="M38" s="740"/>
      <c r="N38" s="740"/>
      <c r="O38" s="740"/>
      <c r="P38" s="753"/>
      <c r="Q38" s="741"/>
    </row>
    <row r="39" spans="1:17" ht="14.4" customHeight="1" x14ac:dyDescent="0.3">
      <c r="A39" s="736" t="s">
        <v>5726</v>
      </c>
      <c r="B39" s="737" t="s">
        <v>5929</v>
      </c>
      <c r="C39" s="737" t="s">
        <v>5469</v>
      </c>
      <c r="D39" s="737" t="s">
        <v>5932</v>
      </c>
      <c r="E39" s="737" t="s">
        <v>5933</v>
      </c>
      <c r="F39" s="740">
        <v>4</v>
      </c>
      <c r="G39" s="740">
        <v>4032</v>
      </c>
      <c r="H39" s="740"/>
      <c r="I39" s="740">
        <v>1008</v>
      </c>
      <c r="J39" s="740"/>
      <c r="K39" s="740"/>
      <c r="L39" s="740"/>
      <c r="M39" s="740"/>
      <c r="N39" s="740"/>
      <c r="O39" s="740"/>
      <c r="P39" s="753"/>
      <c r="Q39" s="741"/>
    </row>
    <row r="40" spans="1:17" ht="14.4" customHeight="1" x14ac:dyDescent="0.3">
      <c r="A40" s="736" t="s">
        <v>5726</v>
      </c>
      <c r="B40" s="737" t="s">
        <v>5929</v>
      </c>
      <c r="C40" s="737" t="s">
        <v>5469</v>
      </c>
      <c r="D40" s="737" t="s">
        <v>5934</v>
      </c>
      <c r="E40" s="737" t="s">
        <v>5935</v>
      </c>
      <c r="F40" s="740">
        <v>6</v>
      </c>
      <c r="G40" s="740">
        <v>13584</v>
      </c>
      <c r="H40" s="740"/>
      <c r="I40" s="740">
        <v>2264</v>
      </c>
      <c r="J40" s="740"/>
      <c r="K40" s="740"/>
      <c r="L40" s="740"/>
      <c r="M40" s="740"/>
      <c r="N40" s="740"/>
      <c r="O40" s="740"/>
      <c r="P40" s="753"/>
      <c r="Q40" s="741"/>
    </row>
    <row r="41" spans="1:17" ht="14.4" customHeight="1" x14ac:dyDescent="0.3">
      <c r="A41" s="736" t="s">
        <v>5726</v>
      </c>
      <c r="B41" s="737" t="s">
        <v>5929</v>
      </c>
      <c r="C41" s="737" t="s">
        <v>5469</v>
      </c>
      <c r="D41" s="737" t="s">
        <v>5936</v>
      </c>
      <c r="E41" s="737" t="s">
        <v>5937</v>
      </c>
      <c r="F41" s="740">
        <v>2</v>
      </c>
      <c r="G41" s="740">
        <v>742</v>
      </c>
      <c r="H41" s="740"/>
      <c r="I41" s="740">
        <v>371</v>
      </c>
      <c r="J41" s="740"/>
      <c r="K41" s="740"/>
      <c r="L41" s="740"/>
      <c r="M41" s="740"/>
      <c r="N41" s="740"/>
      <c r="O41" s="740"/>
      <c r="P41" s="753"/>
      <c r="Q41" s="741"/>
    </row>
    <row r="42" spans="1:17" ht="14.4" customHeight="1" x14ac:dyDescent="0.3">
      <c r="A42" s="736" t="s">
        <v>5726</v>
      </c>
      <c r="B42" s="737" t="s">
        <v>5938</v>
      </c>
      <c r="C42" s="737" t="s">
        <v>5469</v>
      </c>
      <c r="D42" s="737" t="s">
        <v>5939</v>
      </c>
      <c r="E42" s="737" t="s">
        <v>5940</v>
      </c>
      <c r="F42" s="740"/>
      <c r="G42" s="740"/>
      <c r="H42" s="740"/>
      <c r="I42" s="740"/>
      <c r="J42" s="740"/>
      <c r="K42" s="740"/>
      <c r="L42" s="740"/>
      <c r="M42" s="740"/>
      <c r="N42" s="740">
        <v>1</v>
      </c>
      <c r="O42" s="740">
        <v>221</v>
      </c>
      <c r="P42" s="753"/>
      <c r="Q42" s="741">
        <v>221</v>
      </c>
    </row>
    <row r="43" spans="1:17" ht="14.4" customHeight="1" x14ac:dyDescent="0.3">
      <c r="A43" s="736" t="s">
        <v>5726</v>
      </c>
      <c r="B43" s="737" t="s">
        <v>5938</v>
      </c>
      <c r="C43" s="737" t="s">
        <v>5469</v>
      </c>
      <c r="D43" s="737" t="s">
        <v>5941</v>
      </c>
      <c r="E43" s="737" t="s">
        <v>5942</v>
      </c>
      <c r="F43" s="740"/>
      <c r="G43" s="740"/>
      <c r="H43" s="740"/>
      <c r="I43" s="740"/>
      <c r="J43" s="740"/>
      <c r="K43" s="740"/>
      <c r="L43" s="740"/>
      <c r="M43" s="740"/>
      <c r="N43" s="740">
        <v>1</v>
      </c>
      <c r="O43" s="740">
        <v>508</v>
      </c>
      <c r="P43" s="753"/>
      <c r="Q43" s="741">
        <v>508</v>
      </c>
    </row>
    <row r="44" spans="1:17" ht="14.4" customHeight="1" x14ac:dyDescent="0.3">
      <c r="A44" s="736" t="s">
        <v>5726</v>
      </c>
      <c r="B44" s="737" t="s">
        <v>5938</v>
      </c>
      <c r="C44" s="737" t="s">
        <v>5469</v>
      </c>
      <c r="D44" s="737" t="s">
        <v>5943</v>
      </c>
      <c r="E44" s="737" t="s">
        <v>5944</v>
      </c>
      <c r="F44" s="740">
        <v>4</v>
      </c>
      <c r="G44" s="740">
        <v>1404</v>
      </c>
      <c r="H44" s="740">
        <v>3.9661016949152543</v>
      </c>
      <c r="I44" s="740">
        <v>351</v>
      </c>
      <c r="J44" s="740">
        <v>1</v>
      </c>
      <c r="K44" s="740">
        <v>354</v>
      </c>
      <c r="L44" s="740">
        <v>1</v>
      </c>
      <c r="M44" s="740">
        <v>354</v>
      </c>
      <c r="N44" s="740">
        <v>17</v>
      </c>
      <c r="O44" s="740">
        <v>6018</v>
      </c>
      <c r="P44" s="753">
        <v>17</v>
      </c>
      <c r="Q44" s="741">
        <v>354</v>
      </c>
    </row>
    <row r="45" spans="1:17" ht="14.4" customHeight="1" x14ac:dyDescent="0.3">
      <c r="A45" s="736" t="s">
        <v>5726</v>
      </c>
      <c r="B45" s="737" t="s">
        <v>5938</v>
      </c>
      <c r="C45" s="737" t="s">
        <v>5469</v>
      </c>
      <c r="D45" s="737" t="s">
        <v>5945</v>
      </c>
      <c r="E45" s="737" t="s">
        <v>5946</v>
      </c>
      <c r="F45" s="740">
        <v>1096</v>
      </c>
      <c r="G45" s="740">
        <v>71240</v>
      </c>
      <c r="H45" s="740">
        <v>1.3110047846889952</v>
      </c>
      <c r="I45" s="740">
        <v>65</v>
      </c>
      <c r="J45" s="740">
        <v>836</v>
      </c>
      <c r="K45" s="740">
        <v>54340</v>
      </c>
      <c r="L45" s="740">
        <v>1</v>
      </c>
      <c r="M45" s="740">
        <v>65</v>
      </c>
      <c r="N45" s="740">
        <v>1426</v>
      </c>
      <c r="O45" s="740">
        <v>92690</v>
      </c>
      <c r="P45" s="753">
        <v>1.7057416267942584</v>
      </c>
      <c r="Q45" s="741">
        <v>65</v>
      </c>
    </row>
    <row r="46" spans="1:17" ht="14.4" customHeight="1" x14ac:dyDescent="0.3">
      <c r="A46" s="736" t="s">
        <v>5726</v>
      </c>
      <c r="B46" s="737" t="s">
        <v>5938</v>
      </c>
      <c r="C46" s="737" t="s">
        <v>5469</v>
      </c>
      <c r="D46" s="737" t="s">
        <v>1342</v>
      </c>
      <c r="E46" s="737" t="s">
        <v>5947</v>
      </c>
      <c r="F46" s="740"/>
      <c r="G46" s="740"/>
      <c r="H46" s="740"/>
      <c r="I46" s="740"/>
      <c r="J46" s="740"/>
      <c r="K46" s="740"/>
      <c r="L46" s="740"/>
      <c r="M46" s="740"/>
      <c r="N46" s="740">
        <v>1</v>
      </c>
      <c r="O46" s="740">
        <v>545</v>
      </c>
      <c r="P46" s="753"/>
      <c r="Q46" s="741">
        <v>545</v>
      </c>
    </row>
    <row r="47" spans="1:17" ht="14.4" customHeight="1" x14ac:dyDescent="0.3">
      <c r="A47" s="736" t="s">
        <v>5726</v>
      </c>
      <c r="B47" s="737" t="s">
        <v>5938</v>
      </c>
      <c r="C47" s="737" t="s">
        <v>5469</v>
      </c>
      <c r="D47" s="737" t="s">
        <v>5948</v>
      </c>
      <c r="E47" s="737" t="s">
        <v>5949</v>
      </c>
      <c r="F47" s="740">
        <v>29</v>
      </c>
      <c r="G47" s="740">
        <v>696</v>
      </c>
      <c r="H47" s="740">
        <v>2.6363636363636362</v>
      </c>
      <c r="I47" s="740">
        <v>24</v>
      </c>
      <c r="J47" s="740">
        <v>11</v>
      </c>
      <c r="K47" s="740">
        <v>264</v>
      </c>
      <c r="L47" s="740">
        <v>1</v>
      </c>
      <c r="M47" s="740">
        <v>24</v>
      </c>
      <c r="N47" s="740">
        <v>24</v>
      </c>
      <c r="O47" s="740">
        <v>576</v>
      </c>
      <c r="P47" s="753">
        <v>2.1818181818181817</v>
      </c>
      <c r="Q47" s="741">
        <v>24</v>
      </c>
    </row>
    <row r="48" spans="1:17" ht="14.4" customHeight="1" x14ac:dyDescent="0.3">
      <c r="A48" s="736" t="s">
        <v>5726</v>
      </c>
      <c r="B48" s="737" t="s">
        <v>5938</v>
      </c>
      <c r="C48" s="737" t="s">
        <v>5469</v>
      </c>
      <c r="D48" s="737" t="s">
        <v>5950</v>
      </c>
      <c r="E48" s="737" t="s">
        <v>5951</v>
      </c>
      <c r="F48" s="740">
        <v>10</v>
      </c>
      <c r="G48" s="740">
        <v>540</v>
      </c>
      <c r="H48" s="740">
        <v>1.4025974025974026</v>
      </c>
      <c r="I48" s="740">
        <v>54</v>
      </c>
      <c r="J48" s="740">
        <v>7</v>
      </c>
      <c r="K48" s="740">
        <v>385</v>
      </c>
      <c r="L48" s="740">
        <v>1</v>
      </c>
      <c r="M48" s="740">
        <v>55</v>
      </c>
      <c r="N48" s="740">
        <v>15</v>
      </c>
      <c r="O48" s="740">
        <v>825</v>
      </c>
      <c r="P48" s="753">
        <v>2.1428571428571428</v>
      </c>
      <c r="Q48" s="741">
        <v>55</v>
      </c>
    </row>
    <row r="49" spans="1:17" ht="14.4" customHeight="1" x14ac:dyDescent="0.3">
      <c r="A49" s="736" t="s">
        <v>5726</v>
      </c>
      <c r="B49" s="737" t="s">
        <v>5938</v>
      </c>
      <c r="C49" s="737" t="s">
        <v>5469</v>
      </c>
      <c r="D49" s="737" t="s">
        <v>5952</v>
      </c>
      <c r="E49" s="737" t="s">
        <v>5953</v>
      </c>
      <c r="F49" s="740">
        <v>337</v>
      </c>
      <c r="G49" s="740">
        <v>25949</v>
      </c>
      <c r="H49" s="740">
        <v>1.1013071895424837</v>
      </c>
      <c r="I49" s="740">
        <v>77</v>
      </c>
      <c r="J49" s="740">
        <v>306</v>
      </c>
      <c r="K49" s="740">
        <v>23562</v>
      </c>
      <c r="L49" s="740">
        <v>1</v>
      </c>
      <c r="M49" s="740">
        <v>77</v>
      </c>
      <c r="N49" s="740">
        <v>474</v>
      </c>
      <c r="O49" s="740">
        <v>36498</v>
      </c>
      <c r="P49" s="753">
        <v>1.5490196078431373</v>
      </c>
      <c r="Q49" s="741">
        <v>77</v>
      </c>
    </row>
    <row r="50" spans="1:17" ht="14.4" customHeight="1" x14ac:dyDescent="0.3">
      <c r="A50" s="736" t="s">
        <v>5726</v>
      </c>
      <c r="B50" s="737" t="s">
        <v>5938</v>
      </c>
      <c r="C50" s="737" t="s">
        <v>5469</v>
      </c>
      <c r="D50" s="737" t="s">
        <v>5954</v>
      </c>
      <c r="E50" s="737" t="s">
        <v>5955</v>
      </c>
      <c r="F50" s="740">
        <v>226</v>
      </c>
      <c r="G50" s="740">
        <v>5198</v>
      </c>
      <c r="H50" s="740">
        <v>2.7072916666666669</v>
      </c>
      <c r="I50" s="740">
        <v>23</v>
      </c>
      <c r="J50" s="740">
        <v>80</v>
      </c>
      <c r="K50" s="740">
        <v>1920</v>
      </c>
      <c r="L50" s="740">
        <v>1</v>
      </c>
      <c r="M50" s="740">
        <v>24</v>
      </c>
      <c r="N50" s="740">
        <v>157</v>
      </c>
      <c r="O50" s="740">
        <v>3768</v>
      </c>
      <c r="P50" s="753">
        <v>1.9624999999999999</v>
      </c>
      <c r="Q50" s="741">
        <v>24</v>
      </c>
    </row>
    <row r="51" spans="1:17" ht="14.4" customHeight="1" x14ac:dyDescent="0.3">
      <c r="A51" s="736" t="s">
        <v>5726</v>
      </c>
      <c r="B51" s="737" t="s">
        <v>5938</v>
      </c>
      <c r="C51" s="737" t="s">
        <v>5469</v>
      </c>
      <c r="D51" s="737" t="s">
        <v>5956</v>
      </c>
      <c r="E51" s="737" t="s">
        <v>5957</v>
      </c>
      <c r="F51" s="740">
        <v>2</v>
      </c>
      <c r="G51" s="740">
        <v>1256</v>
      </c>
      <c r="H51" s="740">
        <v>0.99524564183835185</v>
      </c>
      <c r="I51" s="740">
        <v>628</v>
      </c>
      <c r="J51" s="740">
        <v>2</v>
      </c>
      <c r="K51" s="740">
        <v>1262</v>
      </c>
      <c r="L51" s="740">
        <v>1</v>
      </c>
      <c r="M51" s="740">
        <v>631</v>
      </c>
      <c r="N51" s="740">
        <v>1</v>
      </c>
      <c r="O51" s="740">
        <v>631</v>
      </c>
      <c r="P51" s="753">
        <v>0.5</v>
      </c>
      <c r="Q51" s="741">
        <v>631</v>
      </c>
    </row>
    <row r="52" spans="1:17" ht="14.4" customHeight="1" x14ac:dyDescent="0.3">
      <c r="A52" s="736" t="s">
        <v>5726</v>
      </c>
      <c r="B52" s="737" t="s">
        <v>5938</v>
      </c>
      <c r="C52" s="737" t="s">
        <v>5469</v>
      </c>
      <c r="D52" s="737" t="s">
        <v>5958</v>
      </c>
      <c r="E52" s="737" t="s">
        <v>5959</v>
      </c>
      <c r="F52" s="740">
        <v>85</v>
      </c>
      <c r="G52" s="740">
        <v>5610</v>
      </c>
      <c r="H52" s="740">
        <v>0.59440559440559437</v>
      </c>
      <c r="I52" s="740">
        <v>66</v>
      </c>
      <c r="J52" s="740">
        <v>143</v>
      </c>
      <c r="K52" s="740">
        <v>9438</v>
      </c>
      <c r="L52" s="740">
        <v>1</v>
      </c>
      <c r="M52" s="740">
        <v>66</v>
      </c>
      <c r="N52" s="740">
        <v>396</v>
      </c>
      <c r="O52" s="740">
        <v>26136</v>
      </c>
      <c r="P52" s="753">
        <v>2.7692307692307692</v>
      </c>
      <c r="Q52" s="741">
        <v>66</v>
      </c>
    </row>
    <row r="53" spans="1:17" ht="14.4" customHeight="1" x14ac:dyDescent="0.3">
      <c r="A53" s="736" t="s">
        <v>5726</v>
      </c>
      <c r="B53" s="737" t="s">
        <v>5938</v>
      </c>
      <c r="C53" s="737" t="s">
        <v>5469</v>
      </c>
      <c r="D53" s="737" t="s">
        <v>5960</v>
      </c>
      <c r="E53" s="737" t="s">
        <v>5961</v>
      </c>
      <c r="F53" s="740"/>
      <c r="G53" s="740"/>
      <c r="H53" s="740"/>
      <c r="I53" s="740"/>
      <c r="J53" s="740"/>
      <c r="K53" s="740"/>
      <c r="L53" s="740"/>
      <c r="M53" s="740"/>
      <c r="N53" s="740">
        <v>1</v>
      </c>
      <c r="O53" s="740">
        <v>299</v>
      </c>
      <c r="P53" s="753"/>
      <c r="Q53" s="741">
        <v>299</v>
      </c>
    </row>
    <row r="54" spans="1:17" ht="14.4" customHeight="1" x14ac:dyDescent="0.3">
      <c r="A54" s="736" t="s">
        <v>5726</v>
      </c>
      <c r="B54" s="737" t="s">
        <v>5938</v>
      </c>
      <c r="C54" s="737" t="s">
        <v>5469</v>
      </c>
      <c r="D54" s="737" t="s">
        <v>5962</v>
      </c>
      <c r="E54" s="737" t="s">
        <v>5963</v>
      </c>
      <c r="F54" s="740">
        <v>14</v>
      </c>
      <c r="G54" s="740">
        <v>4886</v>
      </c>
      <c r="H54" s="740"/>
      <c r="I54" s="740">
        <v>349</v>
      </c>
      <c r="J54" s="740"/>
      <c r="K54" s="740"/>
      <c r="L54" s="740"/>
      <c r="M54" s="740"/>
      <c r="N54" s="740">
        <v>20</v>
      </c>
      <c r="O54" s="740">
        <v>7000</v>
      </c>
      <c r="P54" s="753"/>
      <c r="Q54" s="741">
        <v>350</v>
      </c>
    </row>
    <row r="55" spans="1:17" ht="14.4" customHeight="1" x14ac:dyDescent="0.3">
      <c r="A55" s="736" t="s">
        <v>5726</v>
      </c>
      <c r="B55" s="737" t="s">
        <v>5938</v>
      </c>
      <c r="C55" s="737" t="s">
        <v>5469</v>
      </c>
      <c r="D55" s="737" t="s">
        <v>5964</v>
      </c>
      <c r="E55" s="737" t="s">
        <v>5965</v>
      </c>
      <c r="F55" s="740">
        <v>196</v>
      </c>
      <c r="G55" s="740">
        <v>4704</v>
      </c>
      <c r="H55" s="740">
        <v>2.8509090909090911</v>
      </c>
      <c r="I55" s="740">
        <v>24</v>
      </c>
      <c r="J55" s="740">
        <v>66</v>
      </c>
      <c r="K55" s="740">
        <v>1650</v>
      </c>
      <c r="L55" s="740">
        <v>1</v>
      </c>
      <c r="M55" s="740">
        <v>25</v>
      </c>
      <c r="N55" s="740">
        <v>113</v>
      </c>
      <c r="O55" s="740">
        <v>2825</v>
      </c>
      <c r="P55" s="753">
        <v>1.7121212121212122</v>
      </c>
      <c r="Q55" s="741">
        <v>25</v>
      </c>
    </row>
    <row r="56" spans="1:17" ht="14.4" customHeight="1" x14ac:dyDescent="0.3">
      <c r="A56" s="736" t="s">
        <v>5726</v>
      </c>
      <c r="B56" s="737" t="s">
        <v>5938</v>
      </c>
      <c r="C56" s="737" t="s">
        <v>5469</v>
      </c>
      <c r="D56" s="737" t="s">
        <v>5966</v>
      </c>
      <c r="E56" s="737" t="s">
        <v>5967</v>
      </c>
      <c r="F56" s="740"/>
      <c r="G56" s="740"/>
      <c r="H56" s="740"/>
      <c r="I56" s="740"/>
      <c r="J56" s="740"/>
      <c r="K56" s="740"/>
      <c r="L56" s="740"/>
      <c r="M56" s="740"/>
      <c r="N56" s="740">
        <v>1</v>
      </c>
      <c r="O56" s="740">
        <v>742</v>
      </c>
      <c r="P56" s="753"/>
      <c r="Q56" s="741">
        <v>742</v>
      </c>
    </row>
    <row r="57" spans="1:17" ht="14.4" customHeight="1" x14ac:dyDescent="0.3">
      <c r="A57" s="736" t="s">
        <v>5726</v>
      </c>
      <c r="B57" s="737" t="s">
        <v>5938</v>
      </c>
      <c r="C57" s="737" t="s">
        <v>5469</v>
      </c>
      <c r="D57" s="737" t="s">
        <v>5968</v>
      </c>
      <c r="E57" s="737" t="s">
        <v>5969</v>
      </c>
      <c r="F57" s="740">
        <v>112</v>
      </c>
      <c r="G57" s="740">
        <v>20160</v>
      </c>
      <c r="H57" s="740">
        <v>7.4254143646408837</v>
      </c>
      <c r="I57" s="740">
        <v>180</v>
      </c>
      <c r="J57" s="740">
        <v>15</v>
      </c>
      <c r="K57" s="740">
        <v>2715</v>
      </c>
      <c r="L57" s="740">
        <v>1</v>
      </c>
      <c r="M57" s="740">
        <v>181</v>
      </c>
      <c r="N57" s="740">
        <v>43</v>
      </c>
      <c r="O57" s="740">
        <v>7783</v>
      </c>
      <c r="P57" s="753">
        <v>2.8666666666666667</v>
      </c>
      <c r="Q57" s="741">
        <v>181</v>
      </c>
    </row>
    <row r="58" spans="1:17" ht="14.4" customHeight="1" x14ac:dyDescent="0.3">
      <c r="A58" s="736" t="s">
        <v>5726</v>
      </c>
      <c r="B58" s="737" t="s">
        <v>5938</v>
      </c>
      <c r="C58" s="737" t="s">
        <v>5469</v>
      </c>
      <c r="D58" s="737" t="s">
        <v>5970</v>
      </c>
      <c r="E58" s="737" t="s">
        <v>5971</v>
      </c>
      <c r="F58" s="740">
        <v>194</v>
      </c>
      <c r="G58" s="740">
        <v>49082</v>
      </c>
      <c r="H58" s="740">
        <v>2.2733672996757757</v>
      </c>
      <c r="I58" s="740">
        <v>253</v>
      </c>
      <c r="J58" s="740">
        <v>85</v>
      </c>
      <c r="K58" s="740">
        <v>21590</v>
      </c>
      <c r="L58" s="740">
        <v>1</v>
      </c>
      <c r="M58" s="740">
        <v>254</v>
      </c>
      <c r="N58" s="740">
        <v>173</v>
      </c>
      <c r="O58" s="740">
        <v>43942</v>
      </c>
      <c r="P58" s="753">
        <v>2.0352941176470587</v>
      </c>
      <c r="Q58" s="741">
        <v>254</v>
      </c>
    </row>
    <row r="59" spans="1:17" ht="14.4" customHeight="1" x14ac:dyDescent="0.3">
      <c r="A59" s="736" t="s">
        <v>5726</v>
      </c>
      <c r="B59" s="737" t="s">
        <v>5938</v>
      </c>
      <c r="C59" s="737" t="s">
        <v>5469</v>
      </c>
      <c r="D59" s="737" t="s">
        <v>5972</v>
      </c>
      <c r="E59" s="737" t="s">
        <v>5973</v>
      </c>
      <c r="F59" s="740">
        <v>120</v>
      </c>
      <c r="G59" s="740">
        <v>25920</v>
      </c>
      <c r="H59" s="740">
        <v>6.2866844530681538</v>
      </c>
      <c r="I59" s="740">
        <v>216</v>
      </c>
      <c r="J59" s="740">
        <v>19</v>
      </c>
      <c r="K59" s="740">
        <v>4123</v>
      </c>
      <c r="L59" s="740">
        <v>1</v>
      </c>
      <c r="M59" s="740">
        <v>217</v>
      </c>
      <c r="N59" s="740">
        <v>43</v>
      </c>
      <c r="O59" s="740">
        <v>9331</v>
      </c>
      <c r="P59" s="753">
        <v>2.263157894736842</v>
      </c>
      <c r="Q59" s="741">
        <v>217</v>
      </c>
    </row>
    <row r="60" spans="1:17" ht="14.4" customHeight="1" x14ac:dyDescent="0.3">
      <c r="A60" s="736" t="s">
        <v>5726</v>
      </c>
      <c r="B60" s="737" t="s">
        <v>5938</v>
      </c>
      <c r="C60" s="737" t="s">
        <v>5469</v>
      </c>
      <c r="D60" s="737" t="s">
        <v>5974</v>
      </c>
      <c r="E60" s="737" t="s">
        <v>5975</v>
      </c>
      <c r="F60" s="740"/>
      <c r="G60" s="740"/>
      <c r="H60" s="740"/>
      <c r="I60" s="740"/>
      <c r="J60" s="740">
        <v>1</v>
      </c>
      <c r="K60" s="740">
        <v>37</v>
      </c>
      <c r="L60" s="740">
        <v>1</v>
      </c>
      <c r="M60" s="740">
        <v>37</v>
      </c>
      <c r="N60" s="740">
        <v>12</v>
      </c>
      <c r="O60" s="740">
        <v>444</v>
      </c>
      <c r="P60" s="753">
        <v>12</v>
      </c>
      <c r="Q60" s="741">
        <v>37</v>
      </c>
    </row>
    <row r="61" spans="1:17" ht="14.4" customHeight="1" x14ac:dyDescent="0.3">
      <c r="A61" s="736" t="s">
        <v>5726</v>
      </c>
      <c r="B61" s="737" t="s">
        <v>5938</v>
      </c>
      <c r="C61" s="737" t="s">
        <v>5469</v>
      </c>
      <c r="D61" s="737" t="s">
        <v>5976</v>
      </c>
      <c r="E61" s="737" t="s">
        <v>5977</v>
      </c>
      <c r="F61" s="740">
        <v>10</v>
      </c>
      <c r="G61" s="740">
        <v>500</v>
      </c>
      <c r="H61" s="740">
        <v>3.3333333333333335</v>
      </c>
      <c r="I61" s="740">
        <v>50</v>
      </c>
      <c r="J61" s="740">
        <v>3</v>
      </c>
      <c r="K61" s="740">
        <v>150</v>
      </c>
      <c r="L61" s="740">
        <v>1</v>
      </c>
      <c r="M61" s="740">
        <v>50</v>
      </c>
      <c r="N61" s="740">
        <v>16</v>
      </c>
      <c r="O61" s="740">
        <v>800</v>
      </c>
      <c r="P61" s="753">
        <v>5.333333333333333</v>
      </c>
      <c r="Q61" s="741">
        <v>50</v>
      </c>
    </row>
    <row r="62" spans="1:17" ht="14.4" customHeight="1" x14ac:dyDescent="0.3">
      <c r="A62" s="736" t="s">
        <v>5726</v>
      </c>
      <c r="B62" s="737" t="s">
        <v>5938</v>
      </c>
      <c r="C62" s="737" t="s">
        <v>5469</v>
      </c>
      <c r="D62" s="737" t="s">
        <v>5978</v>
      </c>
      <c r="E62" s="737" t="s">
        <v>5979</v>
      </c>
      <c r="F62" s="740"/>
      <c r="G62" s="740"/>
      <c r="H62" s="740"/>
      <c r="I62" s="740"/>
      <c r="J62" s="740"/>
      <c r="K62" s="740"/>
      <c r="L62" s="740"/>
      <c r="M62" s="740"/>
      <c r="N62" s="740">
        <v>1</v>
      </c>
      <c r="O62" s="740">
        <v>547</v>
      </c>
      <c r="P62" s="753"/>
      <c r="Q62" s="741">
        <v>547</v>
      </c>
    </row>
    <row r="63" spans="1:17" ht="14.4" customHeight="1" x14ac:dyDescent="0.3">
      <c r="A63" s="736" t="s">
        <v>5726</v>
      </c>
      <c r="B63" s="737" t="s">
        <v>5938</v>
      </c>
      <c r="C63" s="737" t="s">
        <v>5469</v>
      </c>
      <c r="D63" s="737" t="s">
        <v>5980</v>
      </c>
      <c r="E63" s="737" t="s">
        <v>5981</v>
      </c>
      <c r="F63" s="740"/>
      <c r="G63" s="740"/>
      <c r="H63" s="740"/>
      <c r="I63" s="740"/>
      <c r="J63" s="740"/>
      <c r="K63" s="740"/>
      <c r="L63" s="740"/>
      <c r="M63" s="740"/>
      <c r="N63" s="740">
        <v>1</v>
      </c>
      <c r="O63" s="740">
        <v>736</v>
      </c>
      <c r="P63" s="753"/>
      <c r="Q63" s="741">
        <v>736</v>
      </c>
    </row>
    <row r="64" spans="1:17" ht="14.4" customHeight="1" x14ac:dyDescent="0.3">
      <c r="A64" s="736" t="s">
        <v>5726</v>
      </c>
      <c r="B64" s="737" t="s">
        <v>5938</v>
      </c>
      <c r="C64" s="737" t="s">
        <v>5469</v>
      </c>
      <c r="D64" s="737" t="s">
        <v>5982</v>
      </c>
      <c r="E64" s="737" t="s">
        <v>5983</v>
      </c>
      <c r="F64" s="740"/>
      <c r="G64" s="740"/>
      <c r="H64" s="740"/>
      <c r="I64" s="740"/>
      <c r="J64" s="740"/>
      <c r="K64" s="740"/>
      <c r="L64" s="740"/>
      <c r="M64" s="740"/>
      <c r="N64" s="740">
        <v>1</v>
      </c>
      <c r="O64" s="740">
        <v>329</v>
      </c>
      <c r="P64" s="753"/>
      <c r="Q64" s="741">
        <v>329</v>
      </c>
    </row>
    <row r="65" spans="1:17" ht="14.4" customHeight="1" x14ac:dyDescent="0.3">
      <c r="A65" s="736" t="s">
        <v>5726</v>
      </c>
      <c r="B65" s="737" t="s">
        <v>5938</v>
      </c>
      <c r="C65" s="737" t="s">
        <v>5469</v>
      </c>
      <c r="D65" s="737" t="s">
        <v>5984</v>
      </c>
      <c r="E65" s="737" t="s">
        <v>5985</v>
      </c>
      <c r="F65" s="740"/>
      <c r="G65" s="740"/>
      <c r="H65" s="740"/>
      <c r="I65" s="740"/>
      <c r="J65" s="740"/>
      <c r="K65" s="740"/>
      <c r="L65" s="740"/>
      <c r="M65" s="740"/>
      <c r="N65" s="740">
        <v>3</v>
      </c>
      <c r="O65" s="740">
        <v>696</v>
      </c>
      <c r="P65" s="753"/>
      <c r="Q65" s="741">
        <v>232</v>
      </c>
    </row>
    <row r="66" spans="1:17" ht="14.4" customHeight="1" x14ac:dyDescent="0.3">
      <c r="A66" s="736" t="s">
        <v>5726</v>
      </c>
      <c r="B66" s="737" t="s">
        <v>5938</v>
      </c>
      <c r="C66" s="737" t="s">
        <v>5469</v>
      </c>
      <c r="D66" s="737" t="s">
        <v>5986</v>
      </c>
      <c r="E66" s="737" t="s">
        <v>5987</v>
      </c>
      <c r="F66" s="740"/>
      <c r="G66" s="740"/>
      <c r="H66" s="740"/>
      <c r="I66" s="740"/>
      <c r="J66" s="740">
        <v>1</v>
      </c>
      <c r="K66" s="740">
        <v>652</v>
      </c>
      <c r="L66" s="740">
        <v>1</v>
      </c>
      <c r="M66" s="740">
        <v>652</v>
      </c>
      <c r="N66" s="740">
        <v>1</v>
      </c>
      <c r="O66" s="740">
        <v>652</v>
      </c>
      <c r="P66" s="753">
        <v>1</v>
      </c>
      <c r="Q66" s="741">
        <v>652</v>
      </c>
    </row>
    <row r="67" spans="1:17" ht="14.4" customHeight="1" x14ac:dyDescent="0.3">
      <c r="A67" s="736" t="s">
        <v>5726</v>
      </c>
      <c r="B67" s="737" t="s">
        <v>5938</v>
      </c>
      <c r="C67" s="737" t="s">
        <v>5469</v>
      </c>
      <c r="D67" s="737" t="s">
        <v>1064</v>
      </c>
      <c r="E67" s="737" t="s">
        <v>5988</v>
      </c>
      <c r="F67" s="740"/>
      <c r="G67" s="740"/>
      <c r="H67" s="740"/>
      <c r="I67" s="740"/>
      <c r="J67" s="740"/>
      <c r="K67" s="740"/>
      <c r="L67" s="740"/>
      <c r="M67" s="740"/>
      <c r="N67" s="740">
        <v>3</v>
      </c>
      <c r="O67" s="740">
        <v>2367</v>
      </c>
      <c r="P67" s="753"/>
      <c r="Q67" s="741">
        <v>789</v>
      </c>
    </row>
    <row r="68" spans="1:17" ht="14.4" customHeight="1" x14ac:dyDescent="0.3">
      <c r="A68" s="736" t="s">
        <v>5726</v>
      </c>
      <c r="B68" s="737" t="s">
        <v>5938</v>
      </c>
      <c r="C68" s="737" t="s">
        <v>5469</v>
      </c>
      <c r="D68" s="737" t="s">
        <v>5989</v>
      </c>
      <c r="E68" s="737" t="s">
        <v>5990</v>
      </c>
      <c r="F68" s="740"/>
      <c r="G68" s="740"/>
      <c r="H68" s="740"/>
      <c r="I68" s="740"/>
      <c r="J68" s="740"/>
      <c r="K68" s="740"/>
      <c r="L68" s="740"/>
      <c r="M68" s="740"/>
      <c r="N68" s="740">
        <v>1</v>
      </c>
      <c r="O68" s="740">
        <v>224</v>
      </c>
      <c r="P68" s="753"/>
      <c r="Q68" s="741">
        <v>224</v>
      </c>
    </row>
    <row r="69" spans="1:17" ht="14.4" customHeight="1" x14ac:dyDescent="0.3">
      <c r="A69" s="736" t="s">
        <v>5726</v>
      </c>
      <c r="B69" s="737" t="s">
        <v>5938</v>
      </c>
      <c r="C69" s="737" t="s">
        <v>5469</v>
      </c>
      <c r="D69" s="737" t="s">
        <v>5991</v>
      </c>
      <c r="E69" s="737" t="s">
        <v>5992</v>
      </c>
      <c r="F69" s="740"/>
      <c r="G69" s="740"/>
      <c r="H69" s="740"/>
      <c r="I69" s="740"/>
      <c r="J69" s="740"/>
      <c r="K69" s="740"/>
      <c r="L69" s="740"/>
      <c r="M69" s="740"/>
      <c r="N69" s="740">
        <v>1</v>
      </c>
      <c r="O69" s="740">
        <v>566</v>
      </c>
      <c r="P69" s="753"/>
      <c r="Q69" s="741">
        <v>566</v>
      </c>
    </row>
    <row r="70" spans="1:17" ht="14.4" customHeight="1" x14ac:dyDescent="0.3">
      <c r="A70" s="736" t="s">
        <v>5993</v>
      </c>
      <c r="B70" s="737" t="s">
        <v>5994</v>
      </c>
      <c r="C70" s="737" t="s">
        <v>5469</v>
      </c>
      <c r="D70" s="737" t="s">
        <v>5995</v>
      </c>
      <c r="E70" s="737" t="s">
        <v>5996</v>
      </c>
      <c r="F70" s="740">
        <v>246</v>
      </c>
      <c r="G70" s="740">
        <v>6642</v>
      </c>
      <c r="H70" s="740">
        <v>1.5569620253164558</v>
      </c>
      <c r="I70" s="740">
        <v>27</v>
      </c>
      <c r="J70" s="740">
        <v>158</v>
      </c>
      <c r="K70" s="740">
        <v>4266</v>
      </c>
      <c r="L70" s="740">
        <v>1</v>
      </c>
      <c r="M70" s="740">
        <v>27</v>
      </c>
      <c r="N70" s="740">
        <v>243</v>
      </c>
      <c r="O70" s="740">
        <v>6561</v>
      </c>
      <c r="P70" s="753">
        <v>1.5379746835443038</v>
      </c>
      <c r="Q70" s="741">
        <v>27</v>
      </c>
    </row>
    <row r="71" spans="1:17" ht="14.4" customHeight="1" x14ac:dyDescent="0.3">
      <c r="A71" s="736" t="s">
        <v>5993</v>
      </c>
      <c r="B71" s="737" t="s">
        <v>5994</v>
      </c>
      <c r="C71" s="737" t="s">
        <v>5469</v>
      </c>
      <c r="D71" s="737" t="s">
        <v>5997</v>
      </c>
      <c r="E71" s="737" t="s">
        <v>5998</v>
      </c>
      <c r="F71" s="740">
        <v>19</v>
      </c>
      <c r="G71" s="740">
        <v>1026</v>
      </c>
      <c r="H71" s="740">
        <v>0.86363636363636365</v>
      </c>
      <c r="I71" s="740">
        <v>54</v>
      </c>
      <c r="J71" s="740">
        <v>22</v>
      </c>
      <c r="K71" s="740">
        <v>1188</v>
      </c>
      <c r="L71" s="740">
        <v>1</v>
      </c>
      <c r="M71" s="740">
        <v>54</v>
      </c>
      <c r="N71" s="740">
        <v>26</v>
      </c>
      <c r="O71" s="740">
        <v>1404</v>
      </c>
      <c r="P71" s="753">
        <v>1.1818181818181819</v>
      </c>
      <c r="Q71" s="741">
        <v>54</v>
      </c>
    </row>
    <row r="72" spans="1:17" ht="14.4" customHeight="1" x14ac:dyDescent="0.3">
      <c r="A72" s="736" t="s">
        <v>5993</v>
      </c>
      <c r="B72" s="737" t="s">
        <v>5994</v>
      </c>
      <c r="C72" s="737" t="s">
        <v>5469</v>
      </c>
      <c r="D72" s="737" t="s">
        <v>5999</v>
      </c>
      <c r="E72" s="737" t="s">
        <v>6000</v>
      </c>
      <c r="F72" s="740">
        <v>243</v>
      </c>
      <c r="G72" s="740">
        <v>5832</v>
      </c>
      <c r="H72" s="740">
        <v>1.5477707006369428</v>
      </c>
      <c r="I72" s="740">
        <v>24</v>
      </c>
      <c r="J72" s="740">
        <v>157</v>
      </c>
      <c r="K72" s="740">
        <v>3768</v>
      </c>
      <c r="L72" s="740">
        <v>1</v>
      </c>
      <c r="M72" s="740">
        <v>24</v>
      </c>
      <c r="N72" s="740">
        <v>244</v>
      </c>
      <c r="O72" s="740">
        <v>5856</v>
      </c>
      <c r="P72" s="753">
        <v>1.5541401273885351</v>
      </c>
      <c r="Q72" s="741">
        <v>24</v>
      </c>
    </row>
    <row r="73" spans="1:17" ht="14.4" customHeight="1" x14ac:dyDescent="0.3">
      <c r="A73" s="736" t="s">
        <v>5993</v>
      </c>
      <c r="B73" s="737" t="s">
        <v>5994</v>
      </c>
      <c r="C73" s="737" t="s">
        <v>5469</v>
      </c>
      <c r="D73" s="737" t="s">
        <v>6001</v>
      </c>
      <c r="E73" s="737" t="s">
        <v>6002</v>
      </c>
      <c r="F73" s="740">
        <v>252</v>
      </c>
      <c r="G73" s="740">
        <v>6804</v>
      </c>
      <c r="H73" s="740">
        <v>1.4566473988439306</v>
      </c>
      <c r="I73" s="740">
        <v>27</v>
      </c>
      <c r="J73" s="740">
        <v>173</v>
      </c>
      <c r="K73" s="740">
        <v>4671</v>
      </c>
      <c r="L73" s="740">
        <v>1</v>
      </c>
      <c r="M73" s="740">
        <v>27</v>
      </c>
      <c r="N73" s="740">
        <v>255</v>
      </c>
      <c r="O73" s="740">
        <v>6885</v>
      </c>
      <c r="P73" s="753">
        <v>1.4739884393063585</v>
      </c>
      <c r="Q73" s="741">
        <v>27</v>
      </c>
    </row>
    <row r="74" spans="1:17" ht="14.4" customHeight="1" x14ac:dyDescent="0.3">
      <c r="A74" s="736" t="s">
        <v>5993</v>
      </c>
      <c r="B74" s="737" t="s">
        <v>5994</v>
      </c>
      <c r="C74" s="737" t="s">
        <v>5469</v>
      </c>
      <c r="D74" s="737" t="s">
        <v>6003</v>
      </c>
      <c r="E74" s="737" t="s">
        <v>6004</v>
      </c>
      <c r="F74" s="740">
        <v>3</v>
      </c>
      <c r="G74" s="740">
        <v>171</v>
      </c>
      <c r="H74" s="740"/>
      <c r="I74" s="740">
        <v>57</v>
      </c>
      <c r="J74" s="740"/>
      <c r="K74" s="740"/>
      <c r="L74" s="740"/>
      <c r="M74" s="740"/>
      <c r="N74" s="740">
        <v>1</v>
      </c>
      <c r="O74" s="740">
        <v>57</v>
      </c>
      <c r="P74" s="753"/>
      <c r="Q74" s="741">
        <v>57</v>
      </c>
    </row>
    <row r="75" spans="1:17" ht="14.4" customHeight="1" x14ac:dyDescent="0.3">
      <c r="A75" s="736" t="s">
        <v>5993</v>
      </c>
      <c r="B75" s="737" t="s">
        <v>5994</v>
      </c>
      <c r="C75" s="737" t="s">
        <v>5469</v>
      </c>
      <c r="D75" s="737" t="s">
        <v>6005</v>
      </c>
      <c r="E75" s="737" t="s">
        <v>6006</v>
      </c>
      <c r="F75" s="740">
        <v>242</v>
      </c>
      <c r="G75" s="740">
        <v>6534</v>
      </c>
      <c r="H75" s="740">
        <v>1.5816993464052287</v>
      </c>
      <c r="I75" s="740">
        <v>27</v>
      </c>
      <c r="J75" s="740">
        <v>153</v>
      </c>
      <c r="K75" s="740">
        <v>4131</v>
      </c>
      <c r="L75" s="740">
        <v>1</v>
      </c>
      <c r="M75" s="740">
        <v>27</v>
      </c>
      <c r="N75" s="740">
        <v>233</v>
      </c>
      <c r="O75" s="740">
        <v>6291</v>
      </c>
      <c r="P75" s="753">
        <v>1.522875816993464</v>
      </c>
      <c r="Q75" s="741">
        <v>27</v>
      </c>
    </row>
    <row r="76" spans="1:17" ht="14.4" customHeight="1" x14ac:dyDescent="0.3">
      <c r="A76" s="736" t="s">
        <v>5993</v>
      </c>
      <c r="B76" s="737" t="s">
        <v>5994</v>
      </c>
      <c r="C76" s="737" t="s">
        <v>5469</v>
      </c>
      <c r="D76" s="737" t="s">
        <v>6007</v>
      </c>
      <c r="E76" s="737" t="s">
        <v>6008</v>
      </c>
      <c r="F76" s="740">
        <v>256</v>
      </c>
      <c r="G76" s="740">
        <v>5632</v>
      </c>
      <c r="H76" s="740">
        <v>1.3689839572192513</v>
      </c>
      <c r="I76" s="740">
        <v>22</v>
      </c>
      <c r="J76" s="740">
        <v>187</v>
      </c>
      <c r="K76" s="740">
        <v>4114</v>
      </c>
      <c r="L76" s="740">
        <v>1</v>
      </c>
      <c r="M76" s="740">
        <v>22</v>
      </c>
      <c r="N76" s="740">
        <v>270</v>
      </c>
      <c r="O76" s="740">
        <v>5940</v>
      </c>
      <c r="P76" s="753">
        <v>1.4438502673796791</v>
      </c>
      <c r="Q76" s="741">
        <v>22</v>
      </c>
    </row>
    <row r="77" spans="1:17" ht="14.4" customHeight="1" x14ac:dyDescent="0.3">
      <c r="A77" s="736" t="s">
        <v>5993</v>
      </c>
      <c r="B77" s="737" t="s">
        <v>5994</v>
      </c>
      <c r="C77" s="737" t="s">
        <v>5469</v>
      </c>
      <c r="D77" s="737" t="s">
        <v>6009</v>
      </c>
      <c r="E77" s="737" t="s">
        <v>6010</v>
      </c>
      <c r="F77" s="740">
        <v>4</v>
      </c>
      <c r="G77" s="740">
        <v>272</v>
      </c>
      <c r="H77" s="740">
        <v>1.3333333333333333</v>
      </c>
      <c r="I77" s="740">
        <v>68</v>
      </c>
      <c r="J77" s="740">
        <v>3</v>
      </c>
      <c r="K77" s="740">
        <v>204</v>
      </c>
      <c r="L77" s="740">
        <v>1</v>
      </c>
      <c r="M77" s="740">
        <v>68</v>
      </c>
      <c r="N77" s="740">
        <v>3</v>
      </c>
      <c r="O77" s="740">
        <v>204</v>
      </c>
      <c r="P77" s="753">
        <v>1</v>
      </c>
      <c r="Q77" s="741">
        <v>68</v>
      </c>
    </row>
    <row r="78" spans="1:17" ht="14.4" customHeight="1" x14ac:dyDescent="0.3">
      <c r="A78" s="736" t="s">
        <v>5993</v>
      </c>
      <c r="B78" s="737" t="s">
        <v>5994</v>
      </c>
      <c r="C78" s="737" t="s">
        <v>5469</v>
      </c>
      <c r="D78" s="737" t="s">
        <v>6011</v>
      </c>
      <c r="E78" s="737" t="s">
        <v>6012</v>
      </c>
      <c r="F78" s="740">
        <v>1</v>
      </c>
      <c r="G78" s="740">
        <v>62</v>
      </c>
      <c r="H78" s="740"/>
      <c r="I78" s="740">
        <v>62</v>
      </c>
      <c r="J78" s="740"/>
      <c r="K78" s="740"/>
      <c r="L78" s="740"/>
      <c r="M78" s="740"/>
      <c r="N78" s="740"/>
      <c r="O78" s="740"/>
      <c r="P78" s="753"/>
      <c r="Q78" s="741"/>
    </row>
    <row r="79" spans="1:17" ht="14.4" customHeight="1" x14ac:dyDescent="0.3">
      <c r="A79" s="736" t="s">
        <v>5993</v>
      </c>
      <c r="B79" s="737" t="s">
        <v>5994</v>
      </c>
      <c r="C79" s="737" t="s">
        <v>5469</v>
      </c>
      <c r="D79" s="737" t="s">
        <v>6013</v>
      </c>
      <c r="E79" s="737" t="s">
        <v>6014</v>
      </c>
      <c r="F79" s="740">
        <v>5</v>
      </c>
      <c r="G79" s="740">
        <v>310</v>
      </c>
      <c r="H79" s="740">
        <v>0.83333333333333337</v>
      </c>
      <c r="I79" s="740">
        <v>62</v>
      </c>
      <c r="J79" s="740">
        <v>6</v>
      </c>
      <c r="K79" s="740">
        <v>372</v>
      </c>
      <c r="L79" s="740">
        <v>1</v>
      </c>
      <c r="M79" s="740">
        <v>62</v>
      </c>
      <c r="N79" s="740">
        <v>13</v>
      </c>
      <c r="O79" s="740">
        <v>806</v>
      </c>
      <c r="P79" s="753">
        <v>2.1666666666666665</v>
      </c>
      <c r="Q79" s="741">
        <v>62</v>
      </c>
    </row>
    <row r="80" spans="1:17" ht="14.4" customHeight="1" x14ac:dyDescent="0.3">
      <c r="A80" s="736" t="s">
        <v>5993</v>
      </c>
      <c r="B80" s="737" t="s">
        <v>5994</v>
      </c>
      <c r="C80" s="737" t="s">
        <v>5469</v>
      </c>
      <c r="D80" s="737" t="s">
        <v>6015</v>
      </c>
      <c r="E80" s="737" t="s">
        <v>6016</v>
      </c>
      <c r="F80" s="740">
        <v>2</v>
      </c>
      <c r="G80" s="740">
        <v>788</v>
      </c>
      <c r="H80" s="740">
        <v>1</v>
      </c>
      <c r="I80" s="740">
        <v>394</v>
      </c>
      <c r="J80" s="740">
        <v>2</v>
      </c>
      <c r="K80" s="740">
        <v>788</v>
      </c>
      <c r="L80" s="740">
        <v>1</v>
      </c>
      <c r="M80" s="740">
        <v>394</v>
      </c>
      <c r="N80" s="740">
        <v>2</v>
      </c>
      <c r="O80" s="740">
        <v>788</v>
      </c>
      <c r="P80" s="753">
        <v>1</v>
      </c>
      <c r="Q80" s="741">
        <v>394</v>
      </c>
    </row>
    <row r="81" spans="1:17" ht="14.4" customHeight="1" x14ac:dyDescent="0.3">
      <c r="A81" s="736" t="s">
        <v>5993</v>
      </c>
      <c r="B81" s="737" t="s">
        <v>5994</v>
      </c>
      <c r="C81" s="737" t="s">
        <v>5469</v>
      </c>
      <c r="D81" s="737" t="s">
        <v>6017</v>
      </c>
      <c r="E81" s="737" t="s">
        <v>6018</v>
      </c>
      <c r="F81" s="740"/>
      <c r="G81" s="740"/>
      <c r="H81" s="740"/>
      <c r="I81" s="740"/>
      <c r="J81" s="740"/>
      <c r="K81" s="740"/>
      <c r="L81" s="740"/>
      <c r="M81" s="740"/>
      <c r="N81" s="740">
        <v>17</v>
      </c>
      <c r="O81" s="740">
        <v>1394</v>
      </c>
      <c r="P81" s="753"/>
      <c r="Q81" s="741">
        <v>82</v>
      </c>
    </row>
    <row r="82" spans="1:17" ht="14.4" customHeight="1" x14ac:dyDescent="0.3">
      <c r="A82" s="736" t="s">
        <v>5993</v>
      </c>
      <c r="B82" s="737" t="s">
        <v>5994</v>
      </c>
      <c r="C82" s="737" t="s">
        <v>5469</v>
      </c>
      <c r="D82" s="737" t="s">
        <v>6019</v>
      </c>
      <c r="E82" s="737" t="s">
        <v>6020</v>
      </c>
      <c r="F82" s="740">
        <v>10</v>
      </c>
      <c r="G82" s="740">
        <v>9870</v>
      </c>
      <c r="H82" s="740">
        <v>0.90817077659182921</v>
      </c>
      <c r="I82" s="740">
        <v>987</v>
      </c>
      <c r="J82" s="740">
        <v>11</v>
      </c>
      <c r="K82" s="740">
        <v>10868</v>
      </c>
      <c r="L82" s="740">
        <v>1</v>
      </c>
      <c r="M82" s="740">
        <v>988</v>
      </c>
      <c r="N82" s="740">
        <v>14</v>
      </c>
      <c r="O82" s="740">
        <v>13832</v>
      </c>
      <c r="P82" s="753">
        <v>1.2727272727272727</v>
      </c>
      <c r="Q82" s="741">
        <v>988</v>
      </c>
    </row>
    <row r="83" spans="1:17" ht="14.4" customHeight="1" x14ac:dyDescent="0.3">
      <c r="A83" s="736" t="s">
        <v>5993</v>
      </c>
      <c r="B83" s="737" t="s">
        <v>5994</v>
      </c>
      <c r="C83" s="737" t="s">
        <v>5469</v>
      </c>
      <c r="D83" s="737" t="s">
        <v>6021</v>
      </c>
      <c r="E83" s="737" t="s">
        <v>6022</v>
      </c>
      <c r="F83" s="740">
        <v>1</v>
      </c>
      <c r="G83" s="740">
        <v>82</v>
      </c>
      <c r="H83" s="740"/>
      <c r="I83" s="740">
        <v>82</v>
      </c>
      <c r="J83" s="740"/>
      <c r="K83" s="740"/>
      <c r="L83" s="740"/>
      <c r="M83" s="740"/>
      <c r="N83" s="740"/>
      <c r="O83" s="740"/>
      <c r="P83" s="753"/>
      <c r="Q83" s="741"/>
    </row>
    <row r="84" spans="1:17" ht="14.4" customHeight="1" x14ac:dyDescent="0.3">
      <c r="A84" s="736" t="s">
        <v>5993</v>
      </c>
      <c r="B84" s="737" t="s">
        <v>5994</v>
      </c>
      <c r="C84" s="737" t="s">
        <v>5469</v>
      </c>
      <c r="D84" s="737" t="s">
        <v>6023</v>
      </c>
      <c r="E84" s="737" t="s">
        <v>6024</v>
      </c>
      <c r="F84" s="740">
        <v>3</v>
      </c>
      <c r="G84" s="740">
        <v>189</v>
      </c>
      <c r="H84" s="740">
        <v>1.5</v>
      </c>
      <c r="I84" s="740">
        <v>63</v>
      </c>
      <c r="J84" s="740">
        <v>2</v>
      </c>
      <c r="K84" s="740">
        <v>126</v>
      </c>
      <c r="L84" s="740">
        <v>1</v>
      </c>
      <c r="M84" s="740">
        <v>63</v>
      </c>
      <c r="N84" s="740"/>
      <c r="O84" s="740"/>
      <c r="P84" s="753"/>
      <c r="Q84" s="741"/>
    </row>
    <row r="85" spans="1:17" ht="14.4" customHeight="1" x14ac:dyDescent="0.3">
      <c r="A85" s="736" t="s">
        <v>5993</v>
      </c>
      <c r="B85" s="737" t="s">
        <v>5994</v>
      </c>
      <c r="C85" s="737" t="s">
        <v>5469</v>
      </c>
      <c r="D85" s="737" t="s">
        <v>6025</v>
      </c>
      <c r="E85" s="737" t="s">
        <v>6026</v>
      </c>
      <c r="F85" s="740">
        <v>8</v>
      </c>
      <c r="G85" s="740">
        <v>136</v>
      </c>
      <c r="H85" s="740">
        <v>2</v>
      </c>
      <c r="I85" s="740">
        <v>17</v>
      </c>
      <c r="J85" s="740">
        <v>4</v>
      </c>
      <c r="K85" s="740">
        <v>68</v>
      </c>
      <c r="L85" s="740">
        <v>1</v>
      </c>
      <c r="M85" s="740">
        <v>17</v>
      </c>
      <c r="N85" s="740">
        <v>13</v>
      </c>
      <c r="O85" s="740">
        <v>221</v>
      </c>
      <c r="P85" s="753">
        <v>3.25</v>
      </c>
      <c r="Q85" s="741">
        <v>17</v>
      </c>
    </row>
    <row r="86" spans="1:17" ht="14.4" customHeight="1" x14ac:dyDescent="0.3">
      <c r="A86" s="736" t="s">
        <v>5993</v>
      </c>
      <c r="B86" s="737" t="s">
        <v>5994</v>
      </c>
      <c r="C86" s="737" t="s">
        <v>5469</v>
      </c>
      <c r="D86" s="737" t="s">
        <v>6027</v>
      </c>
      <c r="E86" s="737" t="s">
        <v>6028</v>
      </c>
      <c r="F86" s="740"/>
      <c r="G86" s="740"/>
      <c r="H86" s="740"/>
      <c r="I86" s="740"/>
      <c r="J86" s="740">
        <v>7</v>
      </c>
      <c r="K86" s="740">
        <v>448</v>
      </c>
      <c r="L86" s="740">
        <v>1</v>
      </c>
      <c r="M86" s="740">
        <v>64</v>
      </c>
      <c r="N86" s="740">
        <v>9</v>
      </c>
      <c r="O86" s="740">
        <v>576</v>
      </c>
      <c r="P86" s="753">
        <v>1.2857142857142858</v>
      </c>
      <c r="Q86" s="741">
        <v>64</v>
      </c>
    </row>
    <row r="87" spans="1:17" ht="14.4" customHeight="1" x14ac:dyDescent="0.3">
      <c r="A87" s="736" t="s">
        <v>5993</v>
      </c>
      <c r="B87" s="737" t="s">
        <v>5994</v>
      </c>
      <c r="C87" s="737" t="s">
        <v>5469</v>
      </c>
      <c r="D87" s="737" t="s">
        <v>6029</v>
      </c>
      <c r="E87" s="737" t="s">
        <v>6030</v>
      </c>
      <c r="F87" s="740">
        <v>5</v>
      </c>
      <c r="G87" s="740">
        <v>235</v>
      </c>
      <c r="H87" s="740">
        <v>5</v>
      </c>
      <c r="I87" s="740">
        <v>47</v>
      </c>
      <c r="J87" s="740">
        <v>1</v>
      </c>
      <c r="K87" s="740">
        <v>47</v>
      </c>
      <c r="L87" s="740">
        <v>1</v>
      </c>
      <c r="M87" s="740">
        <v>47</v>
      </c>
      <c r="N87" s="740">
        <v>2</v>
      </c>
      <c r="O87" s="740">
        <v>94</v>
      </c>
      <c r="P87" s="753">
        <v>2</v>
      </c>
      <c r="Q87" s="741">
        <v>47</v>
      </c>
    </row>
    <row r="88" spans="1:17" ht="14.4" customHeight="1" x14ac:dyDescent="0.3">
      <c r="A88" s="736" t="s">
        <v>5993</v>
      </c>
      <c r="B88" s="737" t="s">
        <v>5994</v>
      </c>
      <c r="C88" s="737" t="s">
        <v>5469</v>
      </c>
      <c r="D88" s="737" t="s">
        <v>6031</v>
      </c>
      <c r="E88" s="737" t="s">
        <v>6032</v>
      </c>
      <c r="F88" s="740"/>
      <c r="G88" s="740"/>
      <c r="H88" s="740"/>
      <c r="I88" s="740"/>
      <c r="J88" s="740">
        <v>1</v>
      </c>
      <c r="K88" s="740">
        <v>60</v>
      </c>
      <c r="L88" s="740">
        <v>1</v>
      </c>
      <c r="M88" s="740">
        <v>60</v>
      </c>
      <c r="N88" s="740"/>
      <c r="O88" s="740"/>
      <c r="P88" s="753"/>
      <c r="Q88" s="741"/>
    </row>
    <row r="89" spans="1:17" ht="14.4" customHeight="1" x14ac:dyDescent="0.3">
      <c r="A89" s="736" t="s">
        <v>5993</v>
      </c>
      <c r="B89" s="737" t="s">
        <v>5994</v>
      </c>
      <c r="C89" s="737" t="s">
        <v>5469</v>
      </c>
      <c r="D89" s="737" t="s">
        <v>6033</v>
      </c>
      <c r="E89" s="737" t="s">
        <v>6034</v>
      </c>
      <c r="F89" s="740"/>
      <c r="G89" s="740"/>
      <c r="H89" s="740"/>
      <c r="I89" s="740"/>
      <c r="J89" s="740"/>
      <c r="K89" s="740"/>
      <c r="L89" s="740"/>
      <c r="M89" s="740"/>
      <c r="N89" s="740">
        <v>1</v>
      </c>
      <c r="O89" s="740">
        <v>61</v>
      </c>
      <c r="P89" s="753"/>
      <c r="Q89" s="741">
        <v>61</v>
      </c>
    </row>
    <row r="90" spans="1:17" ht="14.4" customHeight="1" x14ac:dyDescent="0.3">
      <c r="A90" s="736" t="s">
        <v>5993</v>
      </c>
      <c r="B90" s="737" t="s">
        <v>5994</v>
      </c>
      <c r="C90" s="737" t="s">
        <v>5469</v>
      </c>
      <c r="D90" s="737" t="s">
        <v>6035</v>
      </c>
      <c r="E90" s="737" t="s">
        <v>6036</v>
      </c>
      <c r="F90" s="740">
        <v>5</v>
      </c>
      <c r="G90" s="740">
        <v>95</v>
      </c>
      <c r="H90" s="740">
        <v>0.625</v>
      </c>
      <c r="I90" s="740">
        <v>19</v>
      </c>
      <c r="J90" s="740">
        <v>8</v>
      </c>
      <c r="K90" s="740">
        <v>152</v>
      </c>
      <c r="L90" s="740">
        <v>1</v>
      </c>
      <c r="M90" s="740">
        <v>19</v>
      </c>
      <c r="N90" s="740">
        <v>7</v>
      </c>
      <c r="O90" s="740">
        <v>133</v>
      </c>
      <c r="P90" s="753">
        <v>0.875</v>
      </c>
      <c r="Q90" s="741">
        <v>19</v>
      </c>
    </row>
    <row r="91" spans="1:17" ht="14.4" customHeight="1" x14ac:dyDescent="0.3">
      <c r="A91" s="736" t="s">
        <v>5993</v>
      </c>
      <c r="B91" s="737" t="s">
        <v>5994</v>
      </c>
      <c r="C91" s="737" t="s">
        <v>5469</v>
      </c>
      <c r="D91" s="737" t="s">
        <v>6037</v>
      </c>
      <c r="E91" s="737" t="s">
        <v>6038</v>
      </c>
      <c r="F91" s="740">
        <v>17</v>
      </c>
      <c r="G91" s="740">
        <v>6647</v>
      </c>
      <c r="H91" s="740">
        <v>5.6522108843537415</v>
      </c>
      <c r="I91" s="740">
        <v>391</v>
      </c>
      <c r="J91" s="740">
        <v>3</v>
      </c>
      <c r="K91" s="740">
        <v>1176</v>
      </c>
      <c r="L91" s="740">
        <v>1</v>
      </c>
      <c r="M91" s="740">
        <v>392</v>
      </c>
      <c r="N91" s="740">
        <v>4</v>
      </c>
      <c r="O91" s="740">
        <v>1568</v>
      </c>
      <c r="P91" s="753">
        <v>1.3333333333333333</v>
      </c>
      <c r="Q91" s="741">
        <v>392</v>
      </c>
    </row>
    <row r="92" spans="1:17" ht="14.4" customHeight="1" x14ac:dyDescent="0.3">
      <c r="A92" s="736" t="s">
        <v>5993</v>
      </c>
      <c r="B92" s="737" t="s">
        <v>5994</v>
      </c>
      <c r="C92" s="737" t="s">
        <v>5469</v>
      </c>
      <c r="D92" s="737" t="s">
        <v>6039</v>
      </c>
      <c r="E92" s="737" t="s">
        <v>6040</v>
      </c>
      <c r="F92" s="740">
        <v>1</v>
      </c>
      <c r="G92" s="740">
        <v>462</v>
      </c>
      <c r="H92" s="740">
        <v>0.99568965517241381</v>
      </c>
      <c r="I92" s="740">
        <v>462</v>
      </c>
      <c r="J92" s="740">
        <v>1</v>
      </c>
      <c r="K92" s="740">
        <v>464</v>
      </c>
      <c r="L92" s="740">
        <v>1</v>
      </c>
      <c r="M92" s="740">
        <v>464</v>
      </c>
      <c r="N92" s="740">
        <v>1</v>
      </c>
      <c r="O92" s="740">
        <v>464</v>
      </c>
      <c r="P92" s="753">
        <v>1</v>
      </c>
      <c r="Q92" s="741">
        <v>464</v>
      </c>
    </row>
    <row r="93" spans="1:17" ht="14.4" customHeight="1" x14ac:dyDescent="0.3">
      <c r="A93" s="736" t="s">
        <v>5993</v>
      </c>
      <c r="B93" s="737" t="s">
        <v>5994</v>
      </c>
      <c r="C93" s="737" t="s">
        <v>5469</v>
      </c>
      <c r="D93" s="737" t="s">
        <v>6041</v>
      </c>
      <c r="E93" s="737" t="s">
        <v>6042</v>
      </c>
      <c r="F93" s="740">
        <v>4</v>
      </c>
      <c r="G93" s="740">
        <v>1248</v>
      </c>
      <c r="H93" s="740">
        <v>3.9872204472843449</v>
      </c>
      <c r="I93" s="740">
        <v>312</v>
      </c>
      <c r="J93" s="740">
        <v>1</v>
      </c>
      <c r="K93" s="740">
        <v>313</v>
      </c>
      <c r="L93" s="740">
        <v>1</v>
      </c>
      <c r="M93" s="740">
        <v>313</v>
      </c>
      <c r="N93" s="740">
        <v>7</v>
      </c>
      <c r="O93" s="740">
        <v>2191</v>
      </c>
      <c r="P93" s="753">
        <v>7</v>
      </c>
      <c r="Q93" s="741">
        <v>313</v>
      </c>
    </row>
    <row r="94" spans="1:17" ht="14.4" customHeight="1" x14ac:dyDescent="0.3">
      <c r="A94" s="736" t="s">
        <v>5993</v>
      </c>
      <c r="B94" s="737" t="s">
        <v>5994</v>
      </c>
      <c r="C94" s="737" t="s">
        <v>5469</v>
      </c>
      <c r="D94" s="737" t="s">
        <v>6043</v>
      </c>
      <c r="E94" s="737" t="s">
        <v>6044</v>
      </c>
      <c r="F94" s="740">
        <v>11</v>
      </c>
      <c r="G94" s="740">
        <v>9372</v>
      </c>
      <c r="H94" s="740">
        <v>0.84516187212552984</v>
      </c>
      <c r="I94" s="740">
        <v>852</v>
      </c>
      <c r="J94" s="740">
        <v>13</v>
      </c>
      <c r="K94" s="740">
        <v>11089</v>
      </c>
      <c r="L94" s="740">
        <v>1</v>
      </c>
      <c r="M94" s="740">
        <v>853</v>
      </c>
      <c r="N94" s="740">
        <v>15</v>
      </c>
      <c r="O94" s="740">
        <v>12795</v>
      </c>
      <c r="P94" s="753">
        <v>1.1538461538461537</v>
      </c>
      <c r="Q94" s="741">
        <v>853</v>
      </c>
    </row>
    <row r="95" spans="1:17" ht="14.4" customHeight="1" x14ac:dyDescent="0.3">
      <c r="A95" s="736" t="s">
        <v>5993</v>
      </c>
      <c r="B95" s="737" t="s">
        <v>5994</v>
      </c>
      <c r="C95" s="737" t="s">
        <v>5469</v>
      </c>
      <c r="D95" s="737" t="s">
        <v>6045</v>
      </c>
      <c r="E95" s="737" t="s">
        <v>6046</v>
      </c>
      <c r="F95" s="740"/>
      <c r="G95" s="740"/>
      <c r="H95" s="740"/>
      <c r="I95" s="740"/>
      <c r="J95" s="740"/>
      <c r="K95" s="740"/>
      <c r="L95" s="740"/>
      <c r="M95" s="740"/>
      <c r="N95" s="740">
        <v>34</v>
      </c>
      <c r="O95" s="740">
        <v>6358</v>
      </c>
      <c r="P95" s="753"/>
      <c r="Q95" s="741">
        <v>187</v>
      </c>
    </row>
    <row r="96" spans="1:17" ht="14.4" customHeight="1" x14ac:dyDescent="0.3">
      <c r="A96" s="736" t="s">
        <v>5993</v>
      </c>
      <c r="B96" s="737" t="s">
        <v>5994</v>
      </c>
      <c r="C96" s="737" t="s">
        <v>5469</v>
      </c>
      <c r="D96" s="737" t="s">
        <v>6047</v>
      </c>
      <c r="E96" s="737" t="s">
        <v>6048</v>
      </c>
      <c r="F96" s="740">
        <v>5</v>
      </c>
      <c r="G96" s="740">
        <v>830</v>
      </c>
      <c r="H96" s="740">
        <v>1.2425149700598803</v>
      </c>
      <c r="I96" s="740">
        <v>166</v>
      </c>
      <c r="J96" s="740">
        <v>4</v>
      </c>
      <c r="K96" s="740">
        <v>668</v>
      </c>
      <c r="L96" s="740">
        <v>1</v>
      </c>
      <c r="M96" s="740">
        <v>167</v>
      </c>
      <c r="N96" s="740">
        <v>3</v>
      </c>
      <c r="O96" s="740">
        <v>501</v>
      </c>
      <c r="P96" s="753">
        <v>0.75</v>
      </c>
      <c r="Q96" s="741">
        <v>167</v>
      </c>
    </row>
    <row r="97" spans="1:17" ht="14.4" customHeight="1" x14ac:dyDescent="0.3">
      <c r="A97" s="736" t="s">
        <v>5993</v>
      </c>
      <c r="B97" s="737" t="s">
        <v>5994</v>
      </c>
      <c r="C97" s="737" t="s">
        <v>5469</v>
      </c>
      <c r="D97" s="737" t="s">
        <v>6049</v>
      </c>
      <c r="E97" s="737" t="s">
        <v>6050</v>
      </c>
      <c r="F97" s="740">
        <v>1</v>
      </c>
      <c r="G97" s="740">
        <v>309</v>
      </c>
      <c r="H97" s="740">
        <v>0.99677419354838714</v>
      </c>
      <c r="I97" s="740">
        <v>309</v>
      </c>
      <c r="J97" s="740">
        <v>1</v>
      </c>
      <c r="K97" s="740">
        <v>310</v>
      </c>
      <c r="L97" s="740">
        <v>1</v>
      </c>
      <c r="M97" s="740">
        <v>310</v>
      </c>
      <c r="N97" s="740"/>
      <c r="O97" s="740"/>
      <c r="P97" s="753"/>
      <c r="Q97" s="741"/>
    </row>
    <row r="98" spans="1:17" ht="14.4" customHeight="1" x14ac:dyDescent="0.3">
      <c r="A98" s="736" t="s">
        <v>5993</v>
      </c>
      <c r="B98" s="737" t="s">
        <v>5994</v>
      </c>
      <c r="C98" s="737" t="s">
        <v>5469</v>
      </c>
      <c r="D98" s="737" t="s">
        <v>6051</v>
      </c>
      <c r="E98" s="737" t="s">
        <v>6052</v>
      </c>
      <c r="F98" s="740">
        <v>1</v>
      </c>
      <c r="G98" s="740">
        <v>1216</v>
      </c>
      <c r="H98" s="740"/>
      <c r="I98" s="740">
        <v>1216</v>
      </c>
      <c r="J98" s="740"/>
      <c r="K98" s="740"/>
      <c r="L98" s="740"/>
      <c r="M98" s="740"/>
      <c r="N98" s="740"/>
      <c r="O98" s="740"/>
      <c r="P98" s="753"/>
      <c r="Q98" s="741"/>
    </row>
    <row r="99" spans="1:17" ht="14.4" customHeight="1" x14ac:dyDescent="0.3">
      <c r="A99" s="736" t="s">
        <v>5993</v>
      </c>
      <c r="B99" s="737" t="s">
        <v>5994</v>
      </c>
      <c r="C99" s="737" t="s">
        <v>5469</v>
      </c>
      <c r="D99" s="737" t="s">
        <v>6053</v>
      </c>
      <c r="E99" s="737" t="s">
        <v>6054</v>
      </c>
      <c r="F99" s="740">
        <v>42</v>
      </c>
      <c r="G99" s="740">
        <v>33012</v>
      </c>
      <c r="H99" s="740">
        <v>0.95333256324361793</v>
      </c>
      <c r="I99" s="740">
        <v>786</v>
      </c>
      <c r="J99" s="740">
        <v>44</v>
      </c>
      <c r="K99" s="740">
        <v>34628</v>
      </c>
      <c r="L99" s="740">
        <v>1</v>
      </c>
      <c r="M99" s="740">
        <v>787</v>
      </c>
      <c r="N99" s="740">
        <v>50</v>
      </c>
      <c r="O99" s="740">
        <v>39400</v>
      </c>
      <c r="P99" s="753">
        <v>1.1378075545801085</v>
      </c>
      <c r="Q99" s="741">
        <v>788</v>
      </c>
    </row>
    <row r="100" spans="1:17" ht="14.4" customHeight="1" x14ac:dyDescent="0.3">
      <c r="A100" s="736" t="s">
        <v>5993</v>
      </c>
      <c r="B100" s="737" t="s">
        <v>5994</v>
      </c>
      <c r="C100" s="737" t="s">
        <v>5469</v>
      </c>
      <c r="D100" s="737" t="s">
        <v>6055</v>
      </c>
      <c r="E100" s="737" t="s">
        <v>6056</v>
      </c>
      <c r="F100" s="740"/>
      <c r="G100" s="740"/>
      <c r="H100" s="740"/>
      <c r="I100" s="740"/>
      <c r="J100" s="740">
        <v>6</v>
      </c>
      <c r="K100" s="740">
        <v>1134</v>
      </c>
      <c r="L100" s="740">
        <v>1</v>
      </c>
      <c r="M100" s="740">
        <v>189</v>
      </c>
      <c r="N100" s="740">
        <v>2</v>
      </c>
      <c r="O100" s="740">
        <v>378</v>
      </c>
      <c r="P100" s="753">
        <v>0.33333333333333331</v>
      </c>
      <c r="Q100" s="741">
        <v>189</v>
      </c>
    </row>
    <row r="101" spans="1:17" ht="14.4" customHeight="1" x14ac:dyDescent="0.3">
      <c r="A101" s="736" t="s">
        <v>5993</v>
      </c>
      <c r="B101" s="737" t="s">
        <v>5994</v>
      </c>
      <c r="C101" s="737" t="s">
        <v>5469</v>
      </c>
      <c r="D101" s="737" t="s">
        <v>6057</v>
      </c>
      <c r="E101" s="737" t="s">
        <v>6058</v>
      </c>
      <c r="F101" s="740">
        <v>7</v>
      </c>
      <c r="G101" s="740">
        <v>1596</v>
      </c>
      <c r="H101" s="740">
        <v>0.99563318777292575</v>
      </c>
      <c r="I101" s="740">
        <v>228</v>
      </c>
      <c r="J101" s="740">
        <v>7</v>
      </c>
      <c r="K101" s="740">
        <v>1603</v>
      </c>
      <c r="L101" s="740">
        <v>1</v>
      </c>
      <c r="M101" s="740">
        <v>229</v>
      </c>
      <c r="N101" s="740">
        <v>8</v>
      </c>
      <c r="O101" s="740">
        <v>1832</v>
      </c>
      <c r="P101" s="753">
        <v>1.1428571428571428</v>
      </c>
      <c r="Q101" s="741">
        <v>229</v>
      </c>
    </row>
    <row r="102" spans="1:17" ht="14.4" customHeight="1" x14ac:dyDescent="0.3">
      <c r="A102" s="736" t="s">
        <v>5993</v>
      </c>
      <c r="B102" s="737" t="s">
        <v>5994</v>
      </c>
      <c r="C102" s="737" t="s">
        <v>5469</v>
      </c>
      <c r="D102" s="737" t="s">
        <v>6059</v>
      </c>
      <c r="E102" s="737" t="s">
        <v>6060</v>
      </c>
      <c r="F102" s="740">
        <v>10</v>
      </c>
      <c r="G102" s="740">
        <v>4610</v>
      </c>
      <c r="H102" s="740">
        <v>1.1087061087061088</v>
      </c>
      <c r="I102" s="740">
        <v>461</v>
      </c>
      <c r="J102" s="740">
        <v>9</v>
      </c>
      <c r="K102" s="740">
        <v>4158</v>
      </c>
      <c r="L102" s="740">
        <v>1</v>
      </c>
      <c r="M102" s="740">
        <v>462</v>
      </c>
      <c r="N102" s="740">
        <v>6</v>
      </c>
      <c r="O102" s="740">
        <v>2772</v>
      </c>
      <c r="P102" s="753">
        <v>0.66666666666666663</v>
      </c>
      <c r="Q102" s="741">
        <v>462</v>
      </c>
    </row>
    <row r="103" spans="1:17" ht="14.4" customHeight="1" x14ac:dyDescent="0.3">
      <c r="A103" s="736" t="s">
        <v>5993</v>
      </c>
      <c r="B103" s="737" t="s">
        <v>5994</v>
      </c>
      <c r="C103" s="737" t="s">
        <v>5469</v>
      </c>
      <c r="D103" s="737" t="s">
        <v>6061</v>
      </c>
      <c r="E103" s="737" t="s">
        <v>6062</v>
      </c>
      <c r="F103" s="740"/>
      <c r="G103" s="740"/>
      <c r="H103" s="740"/>
      <c r="I103" s="740"/>
      <c r="J103" s="740">
        <v>3</v>
      </c>
      <c r="K103" s="740">
        <v>1686</v>
      </c>
      <c r="L103" s="740">
        <v>1</v>
      </c>
      <c r="M103" s="740">
        <v>562</v>
      </c>
      <c r="N103" s="740"/>
      <c r="O103" s="740"/>
      <c r="P103" s="753"/>
      <c r="Q103" s="741"/>
    </row>
    <row r="104" spans="1:17" ht="14.4" customHeight="1" x14ac:dyDescent="0.3">
      <c r="A104" s="736" t="s">
        <v>5993</v>
      </c>
      <c r="B104" s="737" t="s">
        <v>5994</v>
      </c>
      <c r="C104" s="737" t="s">
        <v>5469</v>
      </c>
      <c r="D104" s="737" t="s">
        <v>6063</v>
      </c>
      <c r="E104" s="737" t="s">
        <v>6064</v>
      </c>
      <c r="F104" s="740"/>
      <c r="G104" s="740"/>
      <c r="H104" s="740"/>
      <c r="I104" s="740"/>
      <c r="J104" s="740">
        <v>1</v>
      </c>
      <c r="K104" s="740">
        <v>172</v>
      </c>
      <c r="L104" s="740">
        <v>1</v>
      </c>
      <c r="M104" s="740">
        <v>172</v>
      </c>
      <c r="N104" s="740"/>
      <c r="O104" s="740"/>
      <c r="P104" s="753"/>
      <c r="Q104" s="741"/>
    </row>
    <row r="105" spans="1:17" ht="14.4" customHeight="1" x14ac:dyDescent="0.3">
      <c r="A105" s="736" t="s">
        <v>5993</v>
      </c>
      <c r="B105" s="737" t="s">
        <v>5994</v>
      </c>
      <c r="C105" s="737" t="s">
        <v>5469</v>
      </c>
      <c r="D105" s="737" t="s">
        <v>6065</v>
      </c>
      <c r="E105" s="737" t="s">
        <v>6066</v>
      </c>
      <c r="F105" s="740">
        <v>1</v>
      </c>
      <c r="G105" s="740">
        <v>132</v>
      </c>
      <c r="H105" s="740"/>
      <c r="I105" s="740">
        <v>132</v>
      </c>
      <c r="J105" s="740"/>
      <c r="K105" s="740"/>
      <c r="L105" s="740"/>
      <c r="M105" s="740"/>
      <c r="N105" s="740"/>
      <c r="O105" s="740"/>
      <c r="P105" s="753"/>
      <c r="Q105" s="741"/>
    </row>
    <row r="106" spans="1:17" ht="14.4" customHeight="1" x14ac:dyDescent="0.3">
      <c r="A106" s="736" t="s">
        <v>5993</v>
      </c>
      <c r="B106" s="737" t="s">
        <v>5994</v>
      </c>
      <c r="C106" s="737" t="s">
        <v>5469</v>
      </c>
      <c r="D106" s="737" t="s">
        <v>6067</v>
      </c>
      <c r="E106" s="737" t="s">
        <v>6068</v>
      </c>
      <c r="F106" s="740"/>
      <c r="G106" s="740"/>
      <c r="H106" s="740"/>
      <c r="I106" s="740"/>
      <c r="J106" s="740">
        <v>1</v>
      </c>
      <c r="K106" s="740">
        <v>414</v>
      </c>
      <c r="L106" s="740">
        <v>1</v>
      </c>
      <c r="M106" s="740">
        <v>414</v>
      </c>
      <c r="N106" s="740"/>
      <c r="O106" s="740"/>
      <c r="P106" s="753"/>
      <c r="Q106" s="741"/>
    </row>
    <row r="107" spans="1:17" ht="14.4" customHeight="1" x14ac:dyDescent="0.3">
      <c r="A107" s="736" t="s">
        <v>5993</v>
      </c>
      <c r="B107" s="737" t="s">
        <v>5994</v>
      </c>
      <c r="C107" s="737" t="s">
        <v>5469</v>
      </c>
      <c r="D107" s="737" t="s">
        <v>6069</v>
      </c>
      <c r="E107" s="737" t="s">
        <v>6070</v>
      </c>
      <c r="F107" s="740">
        <v>41</v>
      </c>
      <c r="G107" s="740">
        <v>38540</v>
      </c>
      <c r="H107" s="740">
        <v>0.83584549654080553</v>
      </c>
      <c r="I107" s="740">
        <v>940</v>
      </c>
      <c r="J107" s="740">
        <v>49</v>
      </c>
      <c r="K107" s="740">
        <v>46109</v>
      </c>
      <c r="L107" s="740">
        <v>1</v>
      </c>
      <c r="M107" s="740">
        <v>941</v>
      </c>
      <c r="N107" s="740">
        <v>44</v>
      </c>
      <c r="O107" s="740">
        <v>41404</v>
      </c>
      <c r="P107" s="753">
        <v>0.89795918367346939</v>
      </c>
      <c r="Q107" s="741">
        <v>941</v>
      </c>
    </row>
    <row r="108" spans="1:17" ht="14.4" customHeight="1" x14ac:dyDescent="0.3">
      <c r="A108" s="736" t="s">
        <v>5993</v>
      </c>
      <c r="B108" s="737" t="s">
        <v>5994</v>
      </c>
      <c r="C108" s="737" t="s">
        <v>5469</v>
      </c>
      <c r="D108" s="737" t="s">
        <v>6071</v>
      </c>
      <c r="E108" s="737" t="s">
        <v>6072</v>
      </c>
      <c r="F108" s="740"/>
      <c r="G108" s="740"/>
      <c r="H108" s="740"/>
      <c r="I108" s="740"/>
      <c r="J108" s="740">
        <v>1</v>
      </c>
      <c r="K108" s="740">
        <v>396</v>
      </c>
      <c r="L108" s="740">
        <v>1</v>
      </c>
      <c r="M108" s="740">
        <v>396</v>
      </c>
      <c r="N108" s="740"/>
      <c r="O108" s="740"/>
      <c r="P108" s="753"/>
      <c r="Q108" s="741"/>
    </row>
    <row r="109" spans="1:17" ht="14.4" customHeight="1" x14ac:dyDescent="0.3">
      <c r="A109" s="736" t="s">
        <v>5993</v>
      </c>
      <c r="B109" s="737" t="s">
        <v>5994</v>
      </c>
      <c r="C109" s="737" t="s">
        <v>5469</v>
      </c>
      <c r="D109" s="737" t="s">
        <v>6073</v>
      </c>
      <c r="E109" s="737" t="s">
        <v>6074</v>
      </c>
      <c r="F109" s="740">
        <v>257</v>
      </c>
      <c r="G109" s="740">
        <v>7710</v>
      </c>
      <c r="H109" s="740">
        <v>1.3670212765957446</v>
      </c>
      <c r="I109" s="740">
        <v>30</v>
      </c>
      <c r="J109" s="740">
        <v>188</v>
      </c>
      <c r="K109" s="740">
        <v>5640</v>
      </c>
      <c r="L109" s="740">
        <v>1</v>
      </c>
      <c r="M109" s="740">
        <v>30</v>
      </c>
      <c r="N109" s="740">
        <v>270</v>
      </c>
      <c r="O109" s="740">
        <v>8100</v>
      </c>
      <c r="P109" s="753">
        <v>1.4361702127659575</v>
      </c>
      <c r="Q109" s="741">
        <v>30</v>
      </c>
    </row>
    <row r="110" spans="1:17" ht="14.4" customHeight="1" x14ac:dyDescent="0.3">
      <c r="A110" s="736" t="s">
        <v>5993</v>
      </c>
      <c r="B110" s="737" t="s">
        <v>5994</v>
      </c>
      <c r="C110" s="737" t="s">
        <v>5469</v>
      </c>
      <c r="D110" s="737" t="s">
        <v>6075</v>
      </c>
      <c r="E110" s="737" t="s">
        <v>6076</v>
      </c>
      <c r="F110" s="740"/>
      <c r="G110" s="740"/>
      <c r="H110" s="740"/>
      <c r="I110" s="740"/>
      <c r="J110" s="740">
        <v>1</v>
      </c>
      <c r="K110" s="740">
        <v>50</v>
      </c>
      <c r="L110" s="740">
        <v>1</v>
      </c>
      <c r="M110" s="740">
        <v>50</v>
      </c>
      <c r="N110" s="740"/>
      <c r="O110" s="740"/>
      <c r="P110" s="753"/>
      <c r="Q110" s="741"/>
    </row>
    <row r="111" spans="1:17" ht="14.4" customHeight="1" x14ac:dyDescent="0.3">
      <c r="A111" s="736" t="s">
        <v>5993</v>
      </c>
      <c r="B111" s="737" t="s">
        <v>5994</v>
      </c>
      <c r="C111" s="737" t="s">
        <v>5469</v>
      </c>
      <c r="D111" s="737" t="s">
        <v>6077</v>
      </c>
      <c r="E111" s="737" t="s">
        <v>6078</v>
      </c>
      <c r="F111" s="740">
        <v>15</v>
      </c>
      <c r="G111" s="740">
        <v>180</v>
      </c>
      <c r="H111" s="740">
        <v>1.875</v>
      </c>
      <c r="I111" s="740">
        <v>12</v>
      </c>
      <c r="J111" s="740">
        <v>8</v>
      </c>
      <c r="K111" s="740">
        <v>96</v>
      </c>
      <c r="L111" s="740">
        <v>1</v>
      </c>
      <c r="M111" s="740">
        <v>12</v>
      </c>
      <c r="N111" s="740">
        <v>9</v>
      </c>
      <c r="O111" s="740">
        <v>108</v>
      </c>
      <c r="P111" s="753">
        <v>1.125</v>
      </c>
      <c r="Q111" s="741">
        <v>12</v>
      </c>
    </row>
    <row r="112" spans="1:17" ht="14.4" customHeight="1" x14ac:dyDescent="0.3">
      <c r="A112" s="736" t="s">
        <v>5993</v>
      </c>
      <c r="B112" s="737" t="s">
        <v>5994</v>
      </c>
      <c r="C112" s="737" t="s">
        <v>5469</v>
      </c>
      <c r="D112" s="737" t="s">
        <v>6079</v>
      </c>
      <c r="E112" s="737" t="s">
        <v>6080</v>
      </c>
      <c r="F112" s="740">
        <v>9</v>
      </c>
      <c r="G112" s="740">
        <v>1638</v>
      </c>
      <c r="H112" s="740">
        <v>0.52651880424300868</v>
      </c>
      <c r="I112" s="740">
        <v>182</v>
      </c>
      <c r="J112" s="740">
        <v>17</v>
      </c>
      <c r="K112" s="740">
        <v>3111</v>
      </c>
      <c r="L112" s="740">
        <v>1</v>
      </c>
      <c r="M112" s="740">
        <v>183</v>
      </c>
      <c r="N112" s="740">
        <v>16</v>
      </c>
      <c r="O112" s="740">
        <v>2928</v>
      </c>
      <c r="P112" s="753">
        <v>0.94117647058823528</v>
      </c>
      <c r="Q112" s="741">
        <v>183</v>
      </c>
    </row>
    <row r="113" spans="1:17" ht="14.4" customHeight="1" x14ac:dyDescent="0.3">
      <c r="A113" s="736" t="s">
        <v>5993</v>
      </c>
      <c r="B113" s="737" t="s">
        <v>5994</v>
      </c>
      <c r="C113" s="737" t="s">
        <v>5469</v>
      </c>
      <c r="D113" s="737" t="s">
        <v>6081</v>
      </c>
      <c r="E113" s="737" t="s">
        <v>6082</v>
      </c>
      <c r="F113" s="740">
        <v>7</v>
      </c>
      <c r="G113" s="740">
        <v>504</v>
      </c>
      <c r="H113" s="740">
        <v>0.62764632627646322</v>
      </c>
      <c r="I113" s="740">
        <v>72</v>
      </c>
      <c r="J113" s="740">
        <v>11</v>
      </c>
      <c r="K113" s="740">
        <v>803</v>
      </c>
      <c r="L113" s="740">
        <v>1</v>
      </c>
      <c r="M113" s="740">
        <v>73</v>
      </c>
      <c r="N113" s="740">
        <v>42</v>
      </c>
      <c r="O113" s="740">
        <v>3066</v>
      </c>
      <c r="P113" s="753">
        <v>3.8181818181818183</v>
      </c>
      <c r="Q113" s="741">
        <v>73</v>
      </c>
    </row>
    <row r="114" spans="1:17" ht="14.4" customHeight="1" x14ac:dyDescent="0.3">
      <c r="A114" s="736" t="s">
        <v>5993</v>
      </c>
      <c r="B114" s="737" t="s">
        <v>5994</v>
      </c>
      <c r="C114" s="737" t="s">
        <v>5469</v>
      </c>
      <c r="D114" s="737" t="s">
        <v>6083</v>
      </c>
      <c r="E114" s="737" t="s">
        <v>6084</v>
      </c>
      <c r="F114" s="740">
        <v>7</v>
      </c>
      <c r="G114" s="740">
        <v>1281</v>
      </c>
      <c r="H114" s="740">
        <v>0.43512228260869568</v>
      </c>
      <c r="I114" s="740">
        <v>183</v>
      </c>
      <c r="J114" s="740">
        <v>16</v>
      </c>
      <c r="K114" s="740">
        <v>2944</v>
      </c>
      <c r="L114" s="740">
        <v>1</v>
      </c>
      <c r="M114" s="740">
        <v>184</v>
      </c>
      <c r="N114" s="740">
        <v>9</v>
      </c>
      <c r="O114" s="740">
        <v>1656</v>
      </c>
      <c r="P114" s="753">
        <v>0.5625</v>
      </c>
      <c r="Q114" s="741">
        <v>184</v>
      </c>
    </row>
    <row r="115" spans="1:17" ht="14.4" customHeight="1" x14ac:dyDescent="0.3">
      <c r="A115" s="736" t="s">
        <v>5993</v>
      </c>
      <c r="B115" s="737" t="s">
        <v>5994</v>
      </c>
      <c r="C115" s="737" t="s">
        <v>5469</v>
      </c>
      <c r="D115" s="737" t="s">
        <v>6085</v>
      </c>
      <c r="E115" s="737" t="s">
        <v>6086</v>
      </c>
      <c r="F115" s="740">
        <v>1081</v>
      </c>
      <c r="G115" s="740">
        <v>159988</v>
      </c>
      <c r="H115" s="740">
        <v>1.183842300378118</v>
      </c>
      <c r="I115" s="740">
        <v>148</v>
      </c>
      <c r="J115" s="740">
        <v>907</v>
      </c>
      <c r="K115" s="740">
        <v>135143</v>
      </c>
      <c r="L115" s="740">
        <v>1</v>
      </c>
      <c r="M115" s="740">
        <v>149</v>
      </c>
      <c r="N115" s="740">
        <v>1293</v>
      </c>
      <c r="O115" s="740">
        <v>192657</v>
      </c>
      <c r="P115" s="753">
        <v>1.4255788313120177</v>
      </c>
      <c r="Q115" s="741">
        <v>149</v>
      </c>
    </row>
    <row r="116" spans="1:17" ht="14.4" customHeight="1" x14ac:dyDescent="0.3">
      <c r="A116" s="736" t="s">
        <v>5993</v>
      </c>
      <c r="B116" s="737" t="s">
        <v>5994</v>
      </c>
      <c r="C116" s="737" t="s">
        <v>5469</v>
      </c>
      <c r="D116" s="737" t="s">
        <v>6087</v>
      </c>
      <c r="E116" s="737" t="s">
        <v>6088</v>
      </c>
      <c r="F116" s="740">
        <v>261</v>
      </c>
      <c r="G116" s="740">
        <v>7830</v>
      </c>
      <c r="H116" s="740">
        <v>1.3453608247422681</v>
      </c>
      <c r="I116" s="740">
        <v>30</v>
      </c>
      <c r="J116" s="740">
        <v>194</v>
      </c>
      <c r="K116" s="740">
        <v>5820</v>
      </c>
      <c r="L116" s="740">
        <v>1</v>
      </c>
      <c r="M116" s="740">
        <v>30</v>
      </c>
      <c r="N116" s="740">
        <v>278</v>
      </c>
      <c r="O116" s="740">
        <v>8340</v>
      </c>
      <c r="P116" s="753">
        <v>1.4329896907216495</v>
      </c>
      <c r="Q116" s="741">
        <v>30</v>
      </c>
    </row>
    <row r="117" spans="1:17" ht="14.4" customHeight="1" x14ac:dyDescent="0.3">
      <c r="A117" s="736" t="s">
        <v>5993</v>
      </c>
      <c r="B117" s="737" t="s">
        <v>5994</v>
      </c>
      <c r="C117" s="737" t="s">
        <v>5469</v>
      </c>
      <c r="D117" s="737" t="s">
        <v>6089</v>
      </c>
      <c r="E117" s="737" t="s">
        <v>6090</v>
      </c>
      <c r="F117" s="740">
        <v>242</v>
      </c>
      <c r="G117" s="740">
        <v>7502</v>
      </c>
      <c r="H117" s="740">
        <v>1.5714285714285714</v>
      </c>
      <c r="I117" s="740">
        <v>31</v>
      </c>
      <c r="J117" s="740">
        <v>154</v>
      </c>
      <c r="K117" s="740">
        <v>4774</v>
      </c>
      <c r="L117" s="740">
        <v>1</v>
      </c>
      <c r="M117" s="740">
        <v>31</v>
      </c>
      <c r="N117" s="740">
        <v>229</v>
      </c>
      <c r="O117" s="740">
        <v>7099</v>
      </c>
      <c r="P117" s="753">
        <v>1.4870129870129871</v>
      </c>
      <c r="Q117" s="741">
        <v>31</v>
      </c>
    </row>
    <row r="118" spans="1:17" ht="14.4" customHeight="1" x14ac:dyDescent="0.3">
      <c r="A118" s="736" t="s">
        <v>5993</v>
      </c>
      <c r="B118" s="737" t="s">
        <v>5994</v>
      </c>
      <c r="C118" s="737" t="s">
        <v>5469</v>
      </c>
      <c r="D118" s="737" t="s">
        <v>6091</v>
      </c>
      <c r="E118" s="737" t="s">
        <v>6092</v>
      </c>
      <c r="F118" s="740">
        <v>246</v>
      </c>
      <c r="G118" s="740">
        <v>6642</v>
      </c>
      <c r="H118" s="740">
        <v>1.5569620253164558</v>
      </c>
      <c r="I118" s="740">
        <v>27</v>
      </c>
      <c r="J118" s="740">
        <v>158</v>
      </c>
      <c r="K118" s="740">
        <v>4266</v>
      </c>
      <c r="L118" s="740">
        <v>1</v>
      </c>
      <c r="M118" s="740">
        <v>27</v>
      </c>
      <c r="N118" s="740">
        <v>243</v>
      </c>
      <c r="O118" s="740">
        <v>6561</v>
      </c>
      <c r="P118" s="753">
        <v>1.5379746835443038</v>
      </c>
      <c r="Q118" s="741">
        <v>27</v>
      </c>
    </row>
    <row r="119" spans="1:17" ht="14.4" customHeight="1" x14ac:dyDescent="0.3">
      <c r="A119" s="736" t="s">
        <v>5993</v>
      </c>
      <c r="B119" s="737" t="s">
        <v>5994</v>
      </c>
      <c r="C119" s="737" t="s">
        <v>5469</v>
      </c>
      <c r="D119" s="737" t="s">
        <v>6093</v>
      </c>
      <c r="E119" s="737" t="s">
        <v>6094</v>
      </c>
      <c r="F119" s="740">
        <v>8</v>
      </c>
      <c r="G119" s="740">
        <v>2040</v>
      </c>
      <c r="H119" s="740">
        <v>1.1383928571428572</v>
      </c>
      <c r="I119" s="740">
        <v>255</v>
      </c>
      <c r="J119" s="740">
        <v>7</v>
      </c>
      <c r="K119" s="740">
        <v>1792</v>
      </c>
      <c r="L119" s="740">
        <v>1</v>
      </c>
      <c r="M119" s="740">
        <v>256</v>
      </c>
      <c r="N119" s="740">
        <v>7</v>
      </c>
      <c r="O119" s="740">
        <v>1792</v>
      </c>
      <c r="P119" s="753">
        <v>1</v>
      </c>
      <c r="Q119" s="741">
        <v>256</v>
      </c>
    </row>
    <row r="120" spans="1:17" ht="14.4" customHeight="1" x14ac:dyDescent="0.3">
      <c r="A120" s="736" t="s">
        <v>5993</v>
      </c>
      <c r="B120" s="737" t="s">
        <v>5994</v>
      </c>
      <c r="C120" s="737" t="s">
        <v>5469</v>
      </c>
      <c r="D120" s="737" t="s">
        <v>6095</v>
      </c>
      <c r="E120" s="737" t="s">
        <v>6096</v>
      </c>
      <c r="F120" s="740">
        <v>755</v>
      </c>
      <c r="G120" s="740">
        <v>16610</v>
      </c>
      <c r="H120" s="740">
        <v>1.1185185185185185</v>
      </c>
      <c r="I120" s="740">
        <v>22</v>
      </c>
      <c r="J120" s="740">
        <v>675</v>
      </c>
      <c r="K120" s="740">
        <v>14850</v>
      </c>
      <c r="L120" s="740">
        <v>1</v>
      </c>
      <c r="M120" s="740">
        <v>22</v>
      </c>
      <c r="N120" s="740">
        <v>1016</v>
      </c>
      <c r="O120" s="740">
        <v>22352</v>
      </c>
      <c r="P120" s="753">
        <v>1.5051851851851852</v>
      </c>
      <c r="Q120" s="741">
        <v>22</v>
      </c>
    </row>
    <row r="121" spans="1:17" ht="14.4" customHeight="1" x14ac:dyDescent="0.3">
      <c r="A121" s="736" t="s">
        <v>5993</v>
      </c>
      <c r="B121" s="737" t="s">
        <v>5994</v>
      </c>
      <c r="C121" s="737" t="s">
        <v>5469</v>
      </c>
      <c r="D121" s="737" t="s">
        <v>6097</v>
      </c>
      <c r="E121" s="737" t="s">
        <v>6098</v>
      </c>
      <c r="F121" s="740">
        <v>252</v>
      </c>
      <c r="G121" s="740">
        <v>6300</v>
      </c>
      <c r="H121" s="740">
        <v>1.4482758620689655</v>
      </c>
      <c r="I121" s="740">
        <v>25</v>
      </c>
      <c r="J121" s="740">
        <v>174</v>
      </c>
      <c r="K121" s="740">
        <v>4350</v>
      </c>
      <c r="L121" s="740">
        <v>1</v>
      </c>
      <c r="M121" s="740">
        <v>25</v>
      </c>
      <c r="N121" s="740">
        <v>257</v>
      </c>
      <c r="O121" s="740">
        <v>6425</v>
      </c>
      <c r="P121" s="753">
        <v>1.4770114942528736</v>
      </c>
      <c r="Q121" s="741">
        <v>25</v>
      </c>
    </row>
    <row r="122" spans="1:17" ht="14.4" customHeight="1" x14ac:dyDescent="0.3">
      <c r="A122" s="736" t="s">
        <v>5993</v>
      </c>
      <c r="B122" s="737" t="s">
        <v>5994</v>
      </c>
      <c r="C122" s="737" t="s">
        <v>5469</v>
      </c>
      <c r="D122" s="737" t="s">
        <v>6099</v>
      </c>
      <c r="E122" s="737" t="s">
        <v>6100</v>
      </c>
      <c r="F122" s="740">
        <v>219</v>
      </c>
      <c r="G122" s="740">
        <v>7227</v>
      </c>
      <c r="H122" s="740">
        <v>1.6846153846153846</v>
      </c>
      <c r="I122" s="740">
        <v>33</v>
      </c>
      <c r="J122" s="740">
        <v>130</v>
      </c>
      <c r="K122" s="740">
        <v>4290</v>
      </c>
      <c r="L122" s="740">
        <v>1</v>
      </c>
      <c r="M122" s="740">
        <v>33</v>
      </c>
      <c r="N122" s="740">
        <v>213</v>
      </c>
      <c r="O122" s="740">
        <v>7029</v>
      </c>
      <c r="P122" s="753">
        <v>1.6384615384615384</v>
      </c>
      <c r="Q122" s="741">
        <v>33</v>
      </c>
    </row>
    <row r="123" spans="1:17" ht="14.4" customHeight="1" x14ac:dyDescent="0.3">
      <c r="A123" s="736" t="s">
        <v>5993</v>
      </c>
      <c r="B123" s="737" t="s">
        <v>5994</v>
      </c>
      <c r="C123" s="737" t="s">
        <v>5469</v>
      </c>
      <c r="D123" s="737" t="s">
        <v>6101</v>
      </c>
      <c r="E123" s="737" t="s">
        <v>6102</v>
      </c>
      <c r="F123" s="740">
        <v>1</v>
      </c>
      <c r="G123" s="740">
        <v>30</v>
      </c>
      <c r="H123" s="740">
        <v>0.33333333333333331</v>
      </c>
      <c r="I123" s="740">
        <v>30</v>
      </c>
      <c r="J123" s="740">
        <v>3</v>
      </c>
      <c r="K123" s="740">
        <v>90</v>
      </c>
      <c r="L123" s="740">
        <v>1</v>
      </c>
      <c r="M123" s="740">
        <v>30</v>
      </c>
      <c r="N123" s="740">
        <v>1</v>
      </c>
      <c r="O123" s="740">
        <v>30</v>
      </c>
      <c r="P123" s="753">
        <v>0.33333333333333331</v>
      </c>
      <c r="Q123" s="741">
        <v>30</v>
      </c>
    </row>
    <row r="124" spans="1:17" ht="14.4" customHeight="1" x14ac:dyDescent="0.3">
      <c r="A124" s="736" t="s">
        <v>5993</v>
      </c>
      <c r="B124" s="737" t="s">
        <v>5994</v>
      </c>
      <c r="C124" s="737" t="s">
        <v>5469</v>
      </c>
      <c r="D124" s="737" t="s">
        <v>6103</v>
      </c>
      <c r="E124" s="737" t="s">
        <v>6104</v>
      </c>
      <c r="F124" s="740"/>
      <c r="G124" s="740"/>
      <c r="H124" s="740"/>
      <c r="I124" s="740"/>
      <c r="J124" s="740"/>
      <c r="K124" s="740"/>
      <c r="L124" s="740"/>
      <c r="M124" s="740"/>
      <c r="N124" s="740">
        <v>1</v>
      </c>
      <c r="O124" s="740">
        <v>205</v>
      </c>
      <c r="P124" s="753"/>
      <c r="Q124" s="741">
        <v>205</v>
      </c>
    </row>
    <row r="125" spans="1:17" ht="14.4" customHeight="1" x14ac:dyDescent="0.3">
      <c r="A125" s="736" t="s">
        <v>5993</v>
      </c>
      <c r="B125" s="737" t="s">
        <v>5994</v>
      </c>
      <c r="C125" s="737" t="s">
        <v>5469</v>
      </c>
      <c r="D125" s="737" t="s">
        <v>6105</v>
      </c>
      <c r="E125" s="737" t="s">
        <v>6106</v>
      </c>
      <c r="F125" s="740"/>
      <c r="G125" s="740"/>
      <c r="H125" s="740"/>
      <c r="I125" s="740"/>
      <c r="J125" s="740">
        <v>1</v>
      </c>
      <c r="K125" s="740">
        <v>26</v>
      </c>
      <c r="L125" s="740">
        <v>1</v>
      </c>
      <c r="M125" s="740">
        <v>26</v>
      </c>
      <c r="N125" s="740">
        <v>14</v>
      </c>
      <c r="O125" s="740">
        <v>364</v>
      </c>
      <c r="P125" s="753">
        <v>14</v>
      </c>
      <c r="Q125" s="741">
        <v>26</v>
      </c>
    </row>
    <row r="126" spans="1:17" ht="14.4" customHeight="1" x14ac:dyDescent="0.3">
      <c r="A126" s="736" t="s">
        <v>5993</v>
      </c>
      <c r="B126" s="737" t="s">
        <v>5994</v>
      </c>
      <c r="C126" s="737" t="s">
        <v>5469</v>
      </c>
      <c r="D126" s="737" t="s">
        <v>6107</v>
      </c>
      <c r="E126" s="737" t="s">
        <v>6108</v>
      </c>
      <c r="F126" s="740">
        <v>20</v>
      </c>
      <c r="G126" s="740">
        <v>1680</v>
      </c>
      <c r="H126" s="740">
        <v>0.83333333333333337</v>
      </c>
      <c r="I126" s="740">
        <v>84</v>
      </c>
      <c r="J126" s="740">
        <v>24</v>
      </c>
      <c r="K126" s="740">
        <v>2016</v>
      </c>
      <c r="L126" s="740">
        <v>1</v>
      </c>
      <c r="M126" s="740">
        <v>84</v>
      </c>
      <c r="N126" s="740">
        <v>24</v>
      </c>
      <c r="O126" s="740">
        <v>2016</v>
      </c>
      <c r="P126" s="753">
        <v>1</v>
      </c>
      <c r="Q126" s="741">
        <v>84</v>
      </c>
    </row>
    <row r="127" spans="1:17" ht="14.4" customHeight="1" x14ac:dyDescent="0.3">
      <c r="A127" s="736" t="s">
        <v>5993</v>
      </c>
      <c r="B127" s="737" t="s">
        <v>5994</v>
      </c>
      <c r="C127" s="737" t="s">
        <v>5469</v>
      </c>
      <c r="D127" s="737" t="s">
        <v>6109</v>
      </c>
      <c r="E127" s="737" t="s">
        <v>6110</v>
      </c>
      <c r="F127" s="740">
        <v>11</v>
      </c>
      <c r="G127" s="740">
        <v>1925</v>
      </c>
      <c r="H127" s="740">
        <v>0.47554347826086957</v>
      </c>
      <c r="I127" s="740">
        <v>175</v>
      </c>
      <c r="J127" s="740">
        <v>23</v>
      </c>
      <c r="K127" s="740">
        <v>4048</v>
      </c>
      <c r="L127" s="740">
        <v>1</v>
      </c>
      <c r="M127" s="740">
        <v>176</v>
      </c>
      <c r="N127" s="740">
        <v>18</v>
      </c>
      <c r="O127" s="740">
        <v>3168</v>
      </c>
      <c r="P127" s="753">
        <v>0.78260869565217395</v>
      </c>
      <c r="Q127" s="741">
        <v>176</v>
      </c>
    </row>
    <row r="128" spans="1:17" ht="14.4" customHeight="1" x14ac:dyDescent="0.3">
      <c r="A128" s="736" t="s">
        <v>5993</v>
      </c>
      <c r="B128" s="737" t="s">
        <v>5994</v>
      </c>
      <c r="C128" s="737" t="s">
        <v>5469</v>
      </c>
      <c r="D128" s="737" t="s">
        <v>6111</v>
      </c>
      <c r="E128" s="737" t="s">
        <v>6112</v>
      </c>
      <c r="F128" s="740"/>
      <c r="G128" s="740"/>
      <c r="H128" s="740"/>
      <c r="I128" s="740"/>
      <c r="J128" s="740">
        <v>1</v>
      </c>
      <c r="K128" s="740">
        <v>253</v>
      </c>
      <c r="L128" s="740">
        <v>1</v>
      </c>
      <c r="M128" s="740">
        <v>253</v>
      </c>
      <c r="N128" s="740">
        <v>7</v>
      </c>
      <c r="O128" s="740">
        <v>1771</v>
      </c>
      <c r="P128" s="753">
        <v>7</v>
      </c>
      <c r="Q128" s="741">
        <v>253</v>
      </c>
    </row>
    <row r="129" spans="1:17" ht="14.4" customHeight="1" x14ac:dyDescent="0.3">
      <c r="A129" s="736" t="s">
        <v>5993</v>
      </c>
      <c r="B129" s="737" t="s">
        <v>5994</v>
      </c>
      <c r="C129" s="737" t="s">
        <v>5469</v>
      </c>
      <c r="D129" s="737" t="s">
        <v>6113</v>
      </c>
      <c r="E129" s="737" t="s">
        <v>6114</v>
      </c>
      <c r="F129" s="740">
        <v>779</v>
      </c>
      <c r="G129" s="740">
        <v>11685</v>
      </c>
      <c r="H129" s="740">
        <v>1.1523668639053255</v>
      </c>
      <c r="I129" s="740">
        <v>15</v>
      </c>
      <c r="J129" s="740">
        <v>676</v>
      </c>
      <c r="K129" s="740">
        <v>10140</v>
      </c>
      <c r="L129" s="740">
        <v>1</v>
      </c>
      <c r="M129" s="740">
        <v>15</v>
      </c>
      <c r="N129" s="740">
        <v>1021</v>
      </c>
      <c r="O129" s="740">
        <v>15315</v>
      </c>
      <c r="P129" s="753">
        <v>1.5103550295857988</v>
      </c>
      <c r="Q129" s="741">
        <v>15</v>
      </c>
    </row>
    <row r="130" spans="1:17" ht="14.4" customHeight="1" x14ac:dyDescent="0.3">
      <c r="A130" s="736" t="s">
        <v>5993</v>
      </c>
      <c r="B130" s="737" t="s">
        <v>5994</v>
      </c>
      <c r="C130" s="737" t="s">
        <v>5469</v>
      </c>
      <c r="D130" s="737" t="s">
        <v>6115</v>
      </c>
      <c r="E130" s="737" t="s">
        <v>6116</v>
      </c>
      <c r="F130" s="740">
        <v>218</v>
      </c>
      <c r="G130" s="740">
        <v>5014</v>
      </c>
      <c r="H130" s="740">
        <v>1.703125</v>
      </c>
      <c r="I130" s="740">
        <v>23</v>
      </c>
      <c r="J130" s="740">
        <v>128</v>
      </c>
      <c r="K130" s="740">
        <v>2944</v>
      </c>
      <c r="L130" s="740">
        <v>1</v>
      </c>
      <c r="M130" s="740">
        <v>23</v>
      </c>
      <c r="N130" s="740">
        <v>214</v>
      </c>
      <c r="O130" s="740">
        <v>4922</v>
      </c>
      <c r="P130" s="753">
        <v>1.671875</v>
      </c>
      <c r="Q130" s="741">
        <v>23</v>
      </c>
    </row>
    <row r="131" spans="1:17" ht="14.4" customHeight="1" x14ac:dyDescent="0.3">
      <c r="A131" s="736" t="s">
        <v>5993</v>
      </c>
      <c r="B131" s="737" t="s">
        <v>5994</v>
      </c>
      <c r="C131" s="737" t="s">
        <v>5469</v>
      </c>
      <c r="D131" s="737" t="s">
        <v>6117</v>
      </c>
      <c r="E131" s="737" t="s">
        <v>6118</v>
      </c>
      <c r="F131" s="740"/>
      <c r="G131" s="740"/>
      <c r="H131" s="740"/>
      <c r="I131" s="740"/>
      <c r="J131" s="740">
        <v>1</v>
      </c>
      <c r="K131" s="740">
        <v>252</v>
      </c>
      <c r="L131" s="740">
        <v>1</v>
      </c>
      <c r="M131" s="740">
        <v>252</v>
      </c>
      <c r="N131" s="740">
        <v>6</v>
      </c>
      <c r="O131" s="740">
        <v>1512</v>
      </c>
      <c r="P131" s="753">
        <v>6</v>
      </c>
      <c r="Q131" s="741">
        <v>252</v>
      </c>
    </row>
    <row r="132" spans="1:17" ht="14.4" customHeight="1" x14ac:dyDescent="0.3">
      <c r="A132" s="736" t="s">
        <v>5993</v>
      </c>
      <c r="B132" s="737" t="s">
        <v>5994</v>
      </c>
      <c r="C132" s="737" t="s">
        <v>5469</v>
      </c>
      <c r="D132" s="737" t="s">
        <v>6119</v>
      </c>
      <c r="E132" s="737" t="s">
        <v>6120</v>
      </c>
      <c r="F132" s="740">
        <v>15</v>
      </c>
      <c r="G132" s="740">
        <v>555</v>
      </c>
      <c r="H132" s="740">
        <v>1.875</v>
      </c>
      <c r="I132" s="740">
        <v>37</v>
      </c>
      <c r="J132" s="740">
        <v>8</v>
      </c>
      <c r="K132" s="740">
        <v>296</v>
      </c>
      <c r="L132" s="740">
        <v>1</v>
      </c>
      <c r="M132" s="740">
        <v>37</v>
      </c>
      <c r="N132" s="740">
        <v>10</v>
      </c>
      <c r="O132" s="740">
        <v>370</v>
      </c>
      <c r="P132" s="753">
        <v>1.25</v>
      </c>
      <c r="Q132" s="741">
        <v>37</v>
      </c>
    </row>
    <row r="133" spans="1:17" ht="14.4" customHeight="1" x14ac:dyDescent="0.3">
      <c r="A133" s="736" t="s">
        <v>5993</v>
      </c>
      <c r="B133" s="737" t="s">
        <v>5994</v>
      </c>
      <c r="C133" s="737" t="s">
        <v>5469</v>
      </c>
      <c r="D133" s="737" t="s">
        <v>6121</v>
      </c>
      <c r="E133" s="737" t="s">
        <v>6122</v>
      </c>
      <c r="F133" s="740">
        <v>249</v>
      </c>
      <c r="G133" s="740">
        <v>5727</v>
      </c>
      <c r="H133" s="740">
        <v>1.5660377358490567</v>
      </c>
      <c r="I133" s="740">
        <v>23</v>
      </c>
      <c r="J133" s="740">
        <v>159</v>
      </c>
      <c r="K133" s="740">
        <v>3657</v>
      </c>
      <c r="L133" s="740">
        <v>1</v>
      </c>
      <c r="M133" s="740">
        <v>23</v>
      </c>
      <c r="N133" s="740">
        <v>256</v>
      </c>
      <c r="O133" s="740">
        <v>5888</v>
      </c>
      <c r="P133" s="753">
        <v>1.6100628930817611</v>
      </c>
      <c r="Q133" s="741">
        <v>23</v>
      </c>
    </row>
    <row r="134" spans="1:17" ht="14.4" customHeight="1" x14ac:dyDescent="0.3">
      <c r="A134" s="736" t="s">
        <v>5993</v>
      </c>
      <c r="B134" s="737" t="s">
        <v>5994</v>
      </c>
      <c r="C134" s="737" t="s">
        <v>5469</v>
      </c>
      <c r="D134" s="737" t="s">
        <v>6123</v>
      </c>
      <c r="E134" s="737" t="s">
        <v>6124</v>
      </c>
      <c r="F134" s="740"/>
      <c r="G134" s="740"/>
      <c r="H134" s="740"/>
      <c r="I134" s="740"/>
      <c r="J134" s="740">
        <v>1</v>
      </c>
      <c r="K134" s="740">
        <v>588</v>
      </c>
      <c r="L134" s="740">
        <v>1</v>
      </c>
      <c r="M134" s="740">
        <v>588</v>
      </c>
      <c r="N134" s="740"/>
      <c r="O134" s="740"/>
      <c r="P134" s="753"/>
      <c r="Q134" s="741"/>
    </row>
    <row r="135" spans="1:17" ht="14.4" customHeight="1" x14ac:dyDescent="0.3">
      <c r="A135" s="736" t="s">
        <v>5993</v>
      </c>
      <c r="B135" s="737" t="s">
        <v>5994</v>
      </c>
      <c r="C135" s="737" t="s">
        <v>5469</v>
      </c>
      <c r="D135" s="737" t="s">
        <v>6125</v>
      </c>
      <c r="E135" s="737" t="s">
        <v>6126</v>
      </c>
      <c r="F135" s="740">
        <v>158</v>
      </c>
      <c r="G135" s="740">
        <v>52298</v>
      </c>
      <c r="H135" s="740">
        <v>1.253968253968254</v>
      </c>
      <c r="I135" s="740">
        <v>331</v>
      </c>
      <c r="J135" s="740">
        <v>126</v>
      </c>
      <c r="K135" s="740">
        <v>41706</v>
      </c>
      <c r="L135" s="740">
        <v>1</v>
      </c>
      <c r="M135" s="740">
        <v>331</v>
      </c>
      <c r="N135" s="740">
        <v>119</v>
      </c>
      <c r="O135" s="740">
        <v>39389</v>
      </c>
      <c r="P135" s="753">
        <v>0.94444444444444442</v>
      </c>
      <c r="Q135" s="741">
        <v>331</v>
      </c>
    </row>
    <row r="136" spans="1:17" ht="14.4" customHeight="1" x14ac:dyDescent="0.3">
      <c r="A136" s="736" t="s">
        <v>5993</v>
      </c>
      <c r="B136" s="737" t="s">
        <v>5994</v>
      </c>
      <c r="C136" s="737" t="s">
        <v>5469</v>
      </c>
      <c r="D136" s="737" t="s">
        <v>6127</v>
      </c>
      <c r="E136" s="737" t="s">
        <v>6128</v>
      </c>
      <c r="F136" s="740">
        <v>1</v>
      </c>
      <c r="G136" s="740">
        <v>277</v>
      </c>
      <c r="H136" s="740">
        <v>1</v>
      </c>
      <c r="I136" s="740">
        <v>277</v>
      </c>
      <c r="J136" s="740">
        <v>1</v>
      </c>
      <c r="K136" s="740">
        <v>277</v>
      </c>
      <c r="L136" s="740">
        <v>1</v>
      </c>
      <c r="M136" s="740">
        <v>277</v>
      </c>
      <c r="N136" s="740"/>
      <c r="O136" s="740"/>
      <c r="P136" s="753"/>
      <c r="Q136" s="741"/>
    </row>
    <row r="137" spans="1:17" ht="14.4" customHeight="1" x14ac:dyDescent="0.3">
      <c r="A137" s="736" t="s">
        <v>5993</v>
      </c>
      <c r="B137" s="737" t="s">
        <v>5994</v>
      </c>
      <c r="C137" s="737" t="s">
        <v>5469</v>
      </c>
      <c r="D137" s="737" t="s">
        <v>6129</v>
      </c>
      <c r="E137" s="737" t="s">
        <v>6130</v>
      </c>
      <c r="F137" s="740">
        <v>220</v>
      </c>
      <c r="G137" s="740">
        <v>6380</v>
      </c>
      <c r="H137" s="740">
        <v>1.6666666666666667</v>
      </c>
      <c r="I137" s="740">
        <v>29</v>
      </c>
      <c r="J137" s="740">
        <v>132</v>
      </c>
      <c r="K137" s="740">
        <v>3828</v>
      </c>
      <c r="L137" s="740">
        <v>1</v>
      </c>
      <c r="M137" s="740">
        <v>29</v>
      </c>
      <c r="N137" s="740">
        <v>219</v>
      </c>
      <c r="O137" s="740">
        <v>6351</v>
      </c>
      <c r="P137" s="753">
        <v>1.6590909090909092</v>
      </c>
      <c r="Q137" s="741">
        <v>29</v>
      </c>
    </row>
    <row r="138" spans="1:17" ht="14.4" customHeight="1" x14ac:dyDescent="0.3">
      <c r="A138" s="736" t="s">
        <v>5993</v>
      </c>
      <c r="B138" s="737" t="s">
        <v>5994</v>
      </c>
      <c r="C138" s="737" t="s">
        <v>5469</v>
      </c>
      <c r="D138" s="737" t="s">
        <v>6131</v>
      </c>
      <c r="E138" s="737" t="s">
        <v>6132</v>
      </c>
      <c r="F138" s="740">
        <v>3</v>
      </c>
      <c r="G138" s="740">
        <v>531</v>
      </c>
      <c r="H138" s="740">
        <v>8.2865168539325837E-2</v>
      </c>
      <c r="I138" s="740">
        <v>177</v>
      </c>
      <c r="J138" s="740">
        <v>36</v>
      </c>
      <c r="K138" s="740">
        <v>6408</v>
      </c>
      <c r="L138" s="740">
        <v>1</v>
      </c>
      <c r="M138" s="740">
        <v>178</v>
      </c>
      <c r="N138" s="740">
        <v>43</v>
      </c>
      <c r="O138" s="740">
        <v>7654</v>
      </c>
      <c r="P138" s="753">
        <v>1.1944444444444444</v>
      </c>
      <c r="Q138" s="741">
        <v>178</v>
      </c>
    </row>
    <row r="139" spans="1:17" ht="14.4" customHeight="1" x14ac:dyDescent="0.3">
      <c r="A139" s="736" t="s">
        <v>5993</v>
      </c>
      <c r="B139" s="737" t="s">
        <v>5994</v>
      </c>
      <c r="C139" s="737" t="s">
        <v>5469</v>
      </c>
      <c r="D139" s="737" t="s">
        <v>6133</v>
      </c>
      <c r="E139" s="737" t="s">
        <v>6134</v>
      </c>
      <c r="F139" s="740">
        <v>9</v>
      </c>
      <c r="G139" s="740">
        <v>135</v>
      </c>
      <c r="H139" s="740">
        <v>2.25</v>
      </c>
      <c r="I139" s="740">
        <v>15</v>
      </c>
      <c r="J139" s="740">
        <v>4</v>
      </c>
      <c r="K139" s="740">
        <v>60</v>
      </c>
      <c r="L139" s="740">
        <v>1</v>
      </c>
      <c r="M139" s="740">
        <v>15</v>
      </c>
      <c r="N139" s="740">
        <v>15</v>
      </c>
      <c r="O139" s="740">
        <v>225</v>
      </c>
      <c r="P139" s="753">
        <v>3.75</v>
      </c>
      <c r="Q139" s="741">
        <v>15</v>
      </c>
    </row>
    <row r="140" spans="1:17" ht="14.4" customHeight="1" x14ac:dyDescent="0.3">
      <c r="A140" s="736" t="s">
        <v>5993</v>
      </c>
      <c r="B140" s="737" t="s">
        <v>5994</v>
      </c>
      <c r="C140" s="737" t="s">
        <v>5469</v>
      </c>
      <c r="D140" s="737" t="s">
        <v>6135</v>
      </c>
      <c r="E140" s="737" t="s">
        <v>6136</v>
      </c>
      <c r="F140" s="740">
        <v>732</v>
      </c>
      <c r="G140" s="740">
        <v>13908</v>
      </c>
      <c r="H140" s="740">
        <v>1.1278890600924498</v>
      </c>
      <c r="I140" s="740">
        <v>19</v>
      </c>
      <c r="J140" s="740">
        <v>649</v>
      </c>
      <c r="K140" s="740">
        <v>12331</v>
      </c>
      <c r="L140" s="740">
        <v>1</v>
      </c>
      <c r="M140" s="740">
        <v>19</v>
      </c>
      <c r="N140" s="740">
        <v>1022</v>
      </c>
      <c r="O140" s="740">
        <v>19418</v>
      </c>
      <c r="P140" s="753">
        <v>1.5747303543913713</v>
      </c>
      <c r="Q140" s="741">
        <v>19</v>
      </c>
    </row>
    <row r="141" spans="1:17" ht="14.4" customHeight="1" x14ac:dyDescent="0.3">
      <c r="A141" s="736" t="s">
        <v>5993</v>
      </c>
      <c r="B141" s="737" t="s">
        <v>5994</v>
      </c>
      <c r="C141" s="737" t="s">
        <v>5469</v>
      </c>
      <c r="D141" s="737" t="s">
        <v>6137</v>
      </c>
      <c r="E141" s="737" t="s">
        <v>3729</v>
      </c>
      <c r="F141" s="740">
        <v>1021</v>
      </c>
      <c r="G141" s="740">
        <v>20420</v>
      </c>
      <c r="H141" s="740">
        <v>1.2140309155766944</v>
      </c>
      <c r="I141" s="740">
        <v>20</v>
      </c>
      <c r="J141" s="740">
        <v>841</v>
      </c>
      <c r="K141" s="740">
        <v>16820</v>
      </c>
      <c r="L141" s="740">
        <v>1</v>
      </c>
      <c r="M141" s="740">
        <v>20</v>
      </c>
      <c r="N141" s="740">
        <v>1254</v>
      </c>
      <c r="O141" s="740">
        <v>25080</v>
      </c>
      <c r="P141" s="753">
        <v>1.4910820451843043</v>
      </c>
      <c r="Q141" s="741">
        <v>20</v>
      </c>
    </row>
    <row r="142" spans="1:17" ht="14.4" customHeight="1" x14ac:dyDescent="0.3">
      <c r="A142" s="736" t="s">
        <v>5993</v>
      </c>
      <c r="B142" s="737" t="s">
        <v>5994</v>
      </c>
      <c r="C142" s="737" t="s">
        <v>5469</v>
      </c>
      <c r="D142" s="737" t="s">
        <v>6138</v>
      </c>
      <c r="E142" s="737" t="s">
        <v>6139</v>
      </c>
      <c r="F142" s="740">
        <v>25</v>
      </c>
      <c r="G142" s="740">
        <v>4625</v>
      </c>
      <c r="H142" s="740">
        <v>1.5540994623655915</v>
      </c>
      <c r="I142" s="740">
        <v>185</v>
      </c>
      <c r="J142" s="740">
        <v>16</v>
      </c>
      <c r="K142" s="740">
        <v>2976</v>
      </c>
      <c r="L142" s="740">
        <v>1</v>
      </c>
      <c r="M142" s="740">
        <v>186</v>
      </c>
      <c r="N142" s="740">
        <v>13</v>
      </c>
      <c r="O142" s="740">
        <v>2418</v>
      </c>
      <c r="P142" s="753">
        <v>0.8125</v>
      </c>
      <c r="Q142" s="741">
        <v>186</v>
      </c>
    </row>
    <row r="143" spans="1:17" ht="14.4" customHeight="1" x14ac:dyDescent="0.3">
      <c r="A143" s="736" t="s">
        <v>5993</v>
      </c>
      <c r="B143" s="737" t="s">
        <v>5994</v>
      </c>
      <c r="C143" s="737" t="s">
        <v>5469</v>
      </c>
      <c r="D143" s="737" t="s">
        <v>6140</v>
      </c>
      <c r="E143" s="737" t="s">
        <v>6141</v>
      </c>
      <c r="F143" s="740"/>
      <c r="G143" s="740"/>
      <c r="H143" s="740"/>
      <c r="I143" s="740"/>
      <c r="J143" s="740"/>
      <c r="K143" s="740"/>
      <c r="L143" s="740"/>
      <c r="M143" s="740"/>
      <c r="N143" s="740">
        <v>2</v>
      </c>
      <c r="O143" s="740">
        <v>376</v>
      </c>
      <c r="P143" s="753"/>
      <c r="Q143" s="741">
        <v>188</v>
      </c>
    </row>
    <row r="144" spans="1:17" ht="14.4" customHeight="1" x14ac:dyDescent="0.3">
      <c r="A144" s="736" t="s">
        <v>5993</v>
      </c>
      <c r="B144" s="737" t="s">
        <v>5994</v>
      </c>
      <c r="C144" s="737" t="s">
        <v>5469</v>
      </c>
      <c r="D144" s="737" t="s">
        <v>6142</v>
      </c>
      <c r="E144" s="737" t="s">
        <v>6143</v>
      </c>
      <c r="F144" s="740">
        <v>4</v>
      </c>
      <c r="G144" s="740">
        <v>1068</v>
      </c>
      <c r="H144" s="740"/>
      <c r="I144" s="740">
        <v>267</v>
      </c>
      <c r="J144" s="740"/>
      <c r="K144" s="740"/>
      <c r="L144" s="740"/>
      <c r="M144" s="740"/>
      <c r="N144" s="740">
        <v>2</v>
      </c>
      <c r="O144" s="740">
        <v>536</v>
      </c>
      <c r="P144" s="753"/>
      <c r="Q144" s="741">
        <v>268</v>
      </c>
    </row>
    <row r="145" spans="1:17" ht="14.4" customHeight="1" x14ac:dyDescent="0.3">
      <c r="A145" s="736" t="s">
        <v>5993</v>
      </c>
      <c r="B145" s="737" t="s">
        <v>5994</v>
      </c>
      <c r="C145" s="737" t="s">
        <v>5469</v>
      </c>
      <c r="D145" s="737" t="s">
        <v>6144</v>
      </c>
      <c r="E145" s="737" t="s">
        <v>6145</v>
      </c>
      <c r="F145" s="740">
        <v>14</v>
      </c>
      <c r="G145" s="740">
        <v>1176</v>
      </c>
      <c r="H145" s="740">
        <v>1.75</v>
      </c>
      <c r="I145" s="740">
        <v>84</v>
      </c>
      <c r="J145" s="740">
        <v>8</v>
      </c>
      <c r="K145" s="740">
        <v>672</v>
      </c>
      <c r="L145" s="740">
        <v>1</v>
      </c>
      <c r="M145" s="740">
        <v>84</v>
      </c>
      <c r="N145" s="740">
        <v>7</v>
      </c>
      <c r="O145" s="740">
        <v>588</v>
      </c>
      <c r="P145" s="753">
        <v>0.875</v>
      </c>
      <c r="Q145" s="741">
        <v>84</v>
      </c>
    </row>
    <row r="146" spans="1:17" ht="14.4" customHeight="1" x14ac:dyDescent="0.3">
      <c r="A146" s="736" t="s">
        <v>5993</v>
      </c>
      <c r="B146" s="737" t="s">
        <v>5994</v>
      </c>
      <c r="C146" s="737" t="s">
        <v>5469</v>
      </c>
      <c r="D146" s="737" t="s">
        <v>6146</v>
      </c>
      <c r="E146" s="737" t="s">
        <v>6147</v>
      </c>
      <c r="F146" s="740">
        <v>22</v>
      </c>
      <c r="G146" s="740">
        <v>14234</v>
      </c>
      <c r="H146" s="740">
        <v>5.4494640122511484</v>
      </c>
      <c r="I146" s="740">
        <v>647</v>
      </c>
      <c r="J146" s="740">
        <v>4</v>
      </c>
      <c r="K146" s="740">
        <v>2612</v>
      </c>
      <c r="L146" s="740">
        <v>1</v>
      </c>
      <c r="M146" s="740">
        <v>653</v>
      </c>
      <c r="N146" s="740">
        <v>6</v>
      </c>
      <c r="O146" s="740">
        <v>3918</v>
      </c>
      <c r="P146" s="753">
        <v>1.5</v>
      </c>
      <c r="Q146" s="741">
        <v>653</v>
      </c>
    </row>
    <row r="147" spans="1:17" ht="14.4" customHeight="1" x14ac:dyDescent="0.3">
      <c r="A147" s="736" t="s">
        <v>5993</v>
      </c>
      <c r="B147" s="737" t="s">
        <v>5994</v>
      </c>
      <c r="C147" s="737" t="s">
        <v>5469</v>
      </c>
      <c r="D147" s="737" t="s">
        <v>6148</v>
      </c>
      <c r="E147" s="737" t="s">
        <v>6149</v>
      </c>
      <c r="F147" s="740"/>
      <c r="G147" s="740"/>
      <c r="H147" s="740"/>
      <c r="I147" s="740"/>
      <c r="J147" s="740">
        <v>4</v>
      </c>
      <c r="K147" s="740">
        <v>312</v>
      </c>
      <c r="L147" s="740">
        <v>1</v>
      </c>
      <c r="M147" s="740">
        <v>78</v>
      </c>
      <c r="N147" s="740">
        <v>7</v>
      </c>
      <c r="O147" s="740">
        <v>546</v>
      </c>
      <c r="P147" s="753">
        <v>1.75</v>
      </c>
      <c r="Q147" s="741">
        <v>78</v>
      </c>
    </row>
    <row r="148" spans="1:17" ht="14.4" customHeight="1" x14ac:dyDescent="0.3">
      <c r="A148" s="736" t="s">
        <v>5993</v>
      </c>
      <c r="B148" s="737" t="s">
        <v>5994</v>
      </c>
      <c r="C148" s="737" t="s">
        <v>5469</v>
      </c>
      <c r="D148" s="737" t="s">
        <v>6150</v>
      </c>
      <c r="E148" s="737" t="s">
        <v>6151</v>
      </c>
      <c r="F148" s="740"/>
      <c r="G148" s="740"/>
      <c r="H148" s="740"/>
      <c r="I148" s="740"/>
      <c r="J148" s="740">
        <v>1</v>
      </c>
      <c r="K148" s="740">
        <v>301</v>
      </c>
      <c r="L148" s="740">
        <v>1</v>
      </c>
      <c r="M148" s="740">
        <v>301</v>
      </c>
      <c r="N148" s="740"/>
      <c r="O148" s="740"/>
      <c r="P148" s="753"/>
      <c r="Q148" s="741"/>
    </row>
    <row r="149" spans="1:17" ht="14.4" customHeight="1" x14ac:dyDescent="0.3">
      <c r="A149" s="736" t="s">
        <v>5993</v>
      </c>
      <c r="B149" s="737" t="s">
        <v>5994</v>
      </c>
      <c r="C149" s="737" t="s">
        <v>5469</v>
      </c>
      <c r="D149" s="737" t="s">
        <v>6152</v>
      </c>
      <c r="E149" s="737" t="s">
        <v>6153</v>
      </c>
      <c r="F149" s="740"/>
      <c r="G149" s="740"/>
      <c r="H149" s="740"/>
      <c r="I149" s="740"/>
      <c r="J149" s="740">
        <v>2</v>
      </c>
      <c r="K149" s="740">
        <v>42</v>
      </c>
      <c r="L149" s="740">
        <v>1</v>
      </c>
      <c r="M149" s="740">
        <v>21</v>
      </c>
      <c r="N149" s="740">
        <v>5</v>
      </c>
      <c r="O149" s="740">
        <v>105</v>
      </c>
      <c r="P149" s="753">
        <v>2.5</v>
      </c>
      <c r="Q149" s="741">
        <v>21</v>
      </c>
    </row>
    <row r="150" spans="1:17" ht="14.4" customHeight="1" x14ac:dyDescent="0.3">
      <c r="A150" s="736" t="s">
        <v>5993</v>
      </c>
      <c r="B150" s="737" t="s">
        <v>5994</v>
      </c>
      <c r="C150" s="737" t="s">
        <v>5469</v>
      </c>
      <c r="D150" s="737" t="s">
        <v>6154</v>
      </c>
      <c r="E150" s="737" t="s">
        <v>6155</v>
      </c>
      <c r="F150" s="740">
        <v>218</v>
      </c>
      <c r="G150" s="740">
        <v>4796</v>
      </c>
      <c r="H150" s="740">
        <v>1.7165354330708662</v>
      </c>
      <c r="I150" s="740">
        <v>22</v>
      </c>
      <c r="J150" s="740">
        <v>127</v>
      </c>
      <c r="K150" s="740">
        <v>2794</v>
      </c>
      <c r="L150" s="740">
        <v>1</v>
      </c>
      <c r="M150" s="740">
        <v>22</v>
      </c>
      <c r="N150" s="740">
        <v>212</v>
      </c>
      <c r="O150" s="740">
        <v>4664</v>
      </c>
      <c r="P150" s="753">
        <v>1.6692913385826771</v>
      </c>
      <c r="Q150" s="741">
        <v>22</v>
      </c>
    </row>
    <row r="151" spans="1:17" ht="14.4" customHeight="1" x14ac:dyDescent="0.3">
      <c r="A151" s="736" t="s">
        <v>5993</v>
      </c>
      <c r="B151" s="737" t="s">
        <v>5994</v>
      </c>
      <c r="C151" s="737" t="s">
        <v>5469</v>
      </c>
      <c r="D151" s="737" t="s">
        <v>6156</v>
      </c>
      <c r="E151" s="737" t="s">
        <v>6157</v>
      </c>
      <c r="F151" s="740"/>
      <c r="G151" s="740"/>
      <c r="H151" s="740"/>
      <c r="I151" s="740"/>
      <c r="J151" s="740">
        <v>1</v>
      </c>
      <c r="K151" s="740">
        <v>172</v>
      </c>
      <c r="L151" s="740">
        <v>1</v>
      </c>
      <c r="M151" s="740">
        <v>172</v>
      </c>
      <c r="N151" s="740"/>
      <c r="O151" s="740"/>
      <c r="P151" s="753"/>
      <c r="Q151" s="741"/>
    </row>
    <row r="152" spans="1:17" ht="14.4" customHeight="1" x14ac:dyDescent="0.3">
      <c r="A152" s="736" t="s">
        <v>5993</v>
      </c>
      <c r="B152" s="737" t="s">
        <v>5994</v>
      </c>
      <c r="C152" s="737" t="s">
        <v>5469</v>
      </c>
      <c r="D152" s="737" t="s">
        <v>6158</v>
      </c>
      <c r="E152" s="737" t="s">
        <v>6159</v>
      </c>
      <c r="F152" s="740">
        <v>255</v>
      </c>
      <c r="G152" s="740">
        <v>126225</v>
      </c>
      <c r="H152" s="740">
        <v>1.3636363636363635</v>
      </c>
      <c r="I152" s="740">
        <v>495</v>
      </c>
      <c r="J152" s="740">
        <v>187</v>
      </c>
      <c r="K152" s="740">
        <v>92565</v>
      </c>
      <c r="L152" s="740">
        <v>1</v>
      </c>
      <c r="M152" s="740">
        <v>495</v>
      </c>
      <c r="N152" s="740">
        <v>185</v>
      </c>
      <c r="O152" s="740">
        <v>91575</v>
      </c>
      <c r="P152" s="753">
        <v>0.98930481283422456</v>
      </c>
      <c r="Q152" s="741">
        <v>495</v>
      </c>
    </row>
    <row r="153" spans="1:17" ht="14.4" customHeight="1" x14ac:dyDescent="0.3">
      <c r="A153" s="736" t="s">
        <v>5993</v>
      </c>
      <c r="B153" s="737" t="s">
        <v>5994</v>
      </c>
      <c r="C153" s="737" t="s">
        <v>5469</v>
      </c>
      <c r="D153" s="737" t="s">
        <v>6160</v>
      </c>
      <c r="E153" s="737" t="s">
        <v>6161</v>
      </c>
      <c r="F153" s="740"/>
      <c r="G153" s="740"/>
      <c r="H153" s="740"/>
      <c r="I153" s="740"/>
      <c r="J153" s="740">
        <v>7</v>
      </c>
      <c r="K153" s="740">
        <v>1176</v>
      </c>
      <c r="L153" s="740">
        <v>1</v>
      </c>
      <c r="M153" s="740">
        <v>168</v>
      </c>
      <c r="N153" s="740">
        <v>4</v>
      </c>
      <c r="O153" s="740">
        <v>672</v>
      </c>
      <c r="P153" s="753">
        <v>0.5714285714285714</v>
      </c>
      <c r="Q153" s="741">
        <v>168</v>
      </c>
    </row>
    <row r="154" spans="1:17" ht="14.4" customHeight="1" x14ac:dyDescent="0.3">
      <c r="A154" s="736" t="s">
        <v>5993</v>
      </c>
      <c r="B154" s="737" t="s">
        <v>5994</v>
      </c>
      <c r="C154" s="737" t="s">
        <v>5469</v>
      </c>
      <c r="D154" s="737" t="s">
        <v>6162</v>
      </c>
      <c r="E154" s="737" t="s">
        <v>6163</v>
      </c>
      <c r="F154" s="740"/>
      <c r="G154" s="740"/>
      <c r="H154" s="740"/>
      <c r="I154" s="740"/>
      <c r="J154" s="740"/>
      <c r="K154" s="740"/>
      <c r="L154" s="740"/>
      <c r="M154" s="740"/>
      <c r="N154" s="740">
        <v>3</v>
      </c>
      <c r="O154" s="740">
        <v>5067</v>
      </c>
      <c r="P154" s="753"/>
      <c r="Q154" s="741">
        <v>1689</v>
      </c>
    </row>
    <row r="155" spans="1:17" ht="14.4" customHeight="1" x14ac:dyDescent="0.3">
      <c r="A155" s="736" t="s">
        <v>5993</v>
      </c>
      <c r="B155" s="737" t="s">
        <v>5994</v>
      </c>
      <c r="C155" s="737" t="s">
        <v>5469</v>
      </c>
      <c r="D155" s="737" t="s">
        <v>6164</v>
      </c>
      <c r="E155" s="737" t="s">
        <v>6165</v>
      </c>
      <c r="F155" s="740">
        <v>16</v>
      </c>
      <c r="G155" s="740">
        <v>4224</v>
      </c>
      <c r="H155" s="740">
        <v>0.79698113207547172</v>
      </c>
      <c r="I155" s="740">
        <v>264</v>
      </c>
      <c r="J155" s="740">
        <v>20</v>
      </c>
      <c r="K155" s="740">
        <v>5300</v>
      </c>
      <c r="L155" s="740">
        <v>1</v>
      </c>
      <c r="M155" s="740">
        <v>265</v>
      </c>
      <c r="N155" s="740">
        <v>14</v>
      </c>
      <c r="O155" s="740">
        <v>3710</v>
      </c>
      <c r="P155" s="753">
        <v>0.7</v>
      </c>
      <c r="Q155" s="741">
        <v>265</v>
      </c>
    </row>
    <row r="156" spans="1:17" ht="14.4" customHeight="1" x14ac:dyDescent="0.3">
      <c r="A156" s="736" t="s">
        <v>5993</v>
      </c>
      <c r="B156" s="737" t="s">
        <v>5994</v>
      </c>
      <c r="C156" s="737" t="s">
        <v>5469</v>
      </c>
      <c r="D156" s="737" t="s">
        <v>6166</v>
      </c>
      <c r="E156" s="737" t="s">
        <v>6167</v>
      </c>
      <c r="F156" s="740"/>
      <c r="G156" s="740"/>
      <c r="H156" s="740"/>
      <c r="I156" s="740"/>
      <c r="J156" s="740">
        <v>2</v>
      </c>
      <c r="K156" s="740">
        <v>254</v>
      </c>
      <c r="L156" s="740">
        <v>1</v>
      </c>
      <c r="M156" s="740">
        <v>127</v>
      </c>
      <c r="N156" s="740">
        <v>3</v>
      </c>
      <c r="O156" s="740">
        <v>381</v>
      </c>
      <c r="P156" s="753">
        <v>1.5</v>
      </c>
      <c r="Q156" s="741">
        <v>127</v>
      </c>
    </row>
    <row r="157" spans="1:17" ht="14.4" customHeight="1" x14ac:dyDescent="0.3">
      <c r="A157" s="736" t="s">
        <v>5993</v>
      </c>
      <c r="B157" s="737" t="s">
        <v>5994</v>
      </c>
      <c r="C157" s="737" t="s">
        <v>5469</v>
      </c>
      <c r="D157" s="737" t="s">
        <v>6168</v>
      </c>
      <c r="E157" s="737" t="s">
        <v>6169</v>
      </c>
      <c r="F157" s="740"/>
      <c r="G157" s="740"/>
      <c r="H157" s="740"/>
      <c r="I157" s="740"/>
      <c r="J157" s="740">
        <v>1</v>
      </c>
      <c r="K157" s="740">
        <v>310</v>
      </c>
      <c r="L157" s="740">
        <v>1</v>
      </c>
      <c r="M157" s="740">
        <v>310</v>
      </c>
      <c r="N157" s="740"/>
      <c r="O157" s="740"/>
      <c r="P157" s="753"/>
      <c r="Q157" s="741"/>
    </row>
    <row r="158" spans="1:17" ht="14.4" customHeight="1" x14ac:dyDescent="0.3">
      <c r="A158" s="736" t="s">
        <v>5993</v>
      </c>
      <c r="B158" s="737" t="s">
        <v>5994</v>
      </c>
      <c r="C158" s="737" t="s">
        <v>5469</v>
      </c>
      <c r="D158" s="737" t="s">
        <v>6170</v>
      </c>
      <c r="E158" s="737" t="s">
        <v>6171</v>
      </c>
      <c r="F158" s="740">
        <v>3</v>
      </c>
      <c r="G158" s="740">
        <v>69</v>
      </c>
      <c r="H158" s="740">
        <v>0.375</v>
      </c>
      <c r="I158" s="740">
        <v>23</v>
      </c>
      <c r="J158" s="740">
        <v>8</v>
      </c>
      <c r="K158" s="740">
        <v>184</v>
      </c>
      <c r="L158" s="740">
        <v>1</v>
      </c>
      <c r="M158" s="740">
        <v>23</v>
      </c>
      <c r="N158" s="740">
        <v>16</v>
      </c>
      <c r="O158" s="740">
        <v>368</v>
      </c>
      <c r="P158" s="753">
        <v>2</v>
      </c>
      <c r="Q158" s="741">
        <v>23</v>
      </c>
    </row>
    <row r="159" spans="1:17" ht="14.4" customHeight="1" x14ac:dyDescent="0.3">
      <c r="A159" s="736" t="s">
        <v>5993</v>
      </c>
      <c r="B159" s="737" t="s">
        <v>5994</v>
      </c>
      <c r="C159" s="737" t="s">
        <v>5469</v>
      </c>
      <c r="D159" s="737" t="s">
        <v>6172</v>
      </c>
      <c r="E159" s="737" t="s">
        <v>6173</v>
      </c>
      <c r="F159" s="740">
        <v>38</v>
      </c>
      <c r="G159" s="740">
        <v>24700</v>
      </c>
      <c r="H159" s="740">
        <v>1.1856758832565284</v>
      </c>
      <c r="I159" s="740">
        <v>650</v>
      </c>
      <c r="J159" s="740">
        <v>32</v>
      </c>
      <c r="K159" s="740">
        <v>20832</v>
      </c>
      <c r="L159" s="740">
        <v>1</v>
      </c>
      <c r="M159" s="740">
        <v>651</v>
      </c>
      <c r="N159" s="740">
        <v>15</v>
      </c>
      <c r="O159" s="740">
        <v>9765</v>
      </c>
      <c r="P159" s="753">
        <v>0.46875</v>
      </c>
      <c r="Q159" s="741">
        <v>651</v>
      </c>
    </row>
    <row r="160" spans="1:17" ht="14.4" customHeight="1" x14ac:dyDescent="0.3">
      <c r="A160" s="736" t="s">
        <v>5993</v>
      </c>
      <c r="B160" s="737" t="s">
        <v>5994</v>
      </c>
      <c r="C160" s="737" t="s">
        <v>5469</v>
      </c>
      <c r="D160" s="737" t="s">
        <v>6174</v>
      </c>
      <c r="E160" s="737" t="s">
        <v>6175</v>
      </c>
      <c r="F160" s="740">
        <v>2</v>
      </c>
      <c r="G160" s="740">
        <v>884</v>
      </c>
      <c r="H160" s="740">
        <v>0.99549549549549554</v>
      </c>
      <c r="I160" s="740">
        <v>442</v>
      </c>
      <c r="J160" s="740">
        <v>2</v>
      </c>
      <c r="K160" s="740">
        <v>888</v>
      </c>
      <c r="L160" s="740">
        <v>1</v>
      </c>
      <c r="M160" s="740">
        <v>444</v>
      </c>
      <c r="N160" s="740"/>
      <c r="O160" s="740"/>
      <c r="P160" s="753"/>
      <c r="Q160" s="741"/>
    </row>
    <row r="161" spans="1:17" ht="14.4" customHeight="1" x14ac:dyDescent="0.3">
      <c r="A161" s="736" t="s">
        <v>5993</v>
      </c>
      <c r="B161" s="737" t="s">
        <v>5994</v>
      </c>
      <c r="C161" s="737" t="s">
        <v>5469</v>
      </c>
      <c r="D161" s="737" t="s">
        <v>6176</v>
      </c>
      <c r="E161" s="737" t="s">
        <v>6177</v>
      </c>
      <c r="F161" s="740"/>
      <c r="G161" s="740"/>
      <c r="H161" s="740"/>
      <c r="I161" s="740"/>
      <c r="J161" s="740">
        <v>5</v>
      </c>
      <c r="K161" s="740">
        <v>1470</v>
      </c>
      <c r="L161" s="740">
        <v>1</v>
      </c>
      <c r="M161" s="740">
        <v>294</v>
      </c>
      <c r="N161" s="740">
        <v>2</v>
      </c>
      <c r="O161" s="740">
        <v>588</v>
      </c>
      <c r="P161" s="753">
        <v>0.4</v>
      </c>
      <c r="Q161" s="741">
        <v>294</v>
      </c>
    </row>
    <row r="162" spans="1:17" ht="14.4" customHeight="1" x14ac:dyDescent="0.3">
      <c r="A162" s="736" t="s">
        <v>5993</v>
      </c>
      <c r="B162" s="737" t="s">
        <v>5994</v>
      </c>
      <c r="C162" s="737" t="s">
        <v>5469</v>
      </c>
      <c r="D162" s="737" t="s">
        <v>6178</v>
      </c>
      <c r="E162" s="737" t="s">
        <v>6179</v>
      </c>
      <c r="F162" s="740"/>
      <c r="G162" s="740"/>
      <c r="H162" s="740"/>
      <c r="I162" s="740"/>
      <c r="J162" s="740">
        <v>5</v>
      </c>
      <c r="K162" s="740">
        <v>225</v>
      </c>
      <c r="L162" s="740">
        <v>1</v>
      </c>
      <c r="M162" s="740">
        <v>45</v>
      </c>
      <c r="N162" s="740">
        <v>3</v>
      </c>
      <c r="O162" s="740">
        <v>135</v>
      </c>
      <c r="P162" s="753">
        <v>0.6</v>
      </c>
      <c r="Q162" s="741">
        <v>45</v>
      </c>
    </row>
    <row r="163" spans="1:17" ht="14.4" customHeight="1" x14ac:dyDescent="0.3">
      <c r="A163" s="736" t="s">
        <v>5993</v>
      </c>
      <c r="B163" s="737" t="s">
        <v>5994</v>
      </c>
      <c r="C163" s="737" t="s">
        <v>5469</v>
      </c>
      <c r="D163" s="737" t="s">
        <v>6180</v>
      </c>
      <c r="E163" s="737" t="s">
        <v>6181</v>
      </c>
      <c r="F163" s="740"/>
      <c r="G163" s="740"/>
      <c r="H163" s="740"/>
      <c r="I163" s="740"/>
      <c r="J163" s="740">
        <v>2</v>
      </c>
      <c r="K163" s="740">
        <v>2208</v>
      </c>
      <c r="L163" s="740">
        <v>1</v>
      </c>
      <c r="M163" s="740">
        <v>1104</v>
      </c>
      <c r="N163" s="740"/>
      <c r="O163" s="740"/>
      <c r="P163" s="753"/>
      <c r="Q163" s="741"/>
    </row>
    <row r="164" spans="1:17" ht="14.4" customHeight="1" x14ac:dyDescent="0.3">
      <c r="A164" s="736" t="s">
        <v>5993</v>
      </c>
      <c r="B164" s="737" t="s">
        <v>5994</v>
      </c>
      <c r="C164" s="737" t="s">
        <v>5469</v>
      </c>
      <c r="D164" s="737" t="s">
        <v>6182</v>
      </c>
      <c r="E164" s="737" t="s">
        <v>6183</v>
      </c>
      <c r="F164" s="740"/>
      <c r="G164" s="740"/>
      <c r="H164" s="740"/>
      <c r="I164" s="740"/>
      <c r="J164" s="740"/>
      <c r="K164" s="740"/>
      <c r="L164" s="740"/>
      <c r="M164" s="740"/>
      <c r="N164" s="740">
        <v>17</v>
      </c>
      <c r="O164" s="740">
        <v>782</v>
      </c>
      <c r="P164" s="753"/>
      <c r="Q164" s="741">
        <v>46</v>
      </c>
    </row>
    <row r="165" spans="1:17" ht="14.4" customHeight="1" x14ac:dyDescent="0.3">
      <c r="A165" s="736" t="s">
        <v>5993</v>
      </c>
      <c r="B165" s="737" t="s">
        <v>5994</v>
      </c>
      <c r="C165" s="737" t="s">
        <v>5469</v>
      </c>
      <c r="D165" s="737" t="s">
        <v>6184</v>
      </c>
      <c r="E165" s="737" t="s">
        <v>6185</v>
      </c>
      <c r="F165" s="740">
        <v>1</v>
      </c>
      <c r="G165" s="740">
        <v>309</v>
      </c>
      <c r="H165" s="740">
        <v>0.99677419354838714</v>
      </c>
      <c r="I165" s="740">
        <v>309</v>
      </c>
      <c r="J165" s="740">
        <v>1</v>
      </c>
      <c r="K165" s="740">
        <v>310</v>
      </c>
      <c r="L165" s="740">
        <v>1</v>
      </c>
      <c r="M165" s="740">
        <v>310</v>
      </c>
      <c r="N165" s="740"/>
      <c r="O165" s="740"/>
      <c r="P165" s="753"/>
      <c r="Q165" s="741"/>
    </row>
    <row r="166" spans="1:17" ht="14.4" customHeight="1" x14ac:dyDescent="0.3">
      <c r="A166" s="736" t="s">
        <v>5993</v>
      </c>
      <c r="B166" s="737" t="s">
        <v>5994</v>
      </c>
      <c r="C166" s="737" t="s">
        <v>5469</v>
      </c>
      <c r="D166" s="737" t="s">
        <v>6186</v>
      </c>
      <c r="E166" s="737" t="s">
        <v>6187</v>
      </c>
      <c r="F166" s="740">
        <v>51</v>
      </c>
      <c r="G166" s="740">
        <v>26877</v>
      </c>
      <c r="H166" s="740">
        <v>7.2719155844155843</v>
      </c>
      <c r="I166" s="740">
        <v>527</v>
      </c>
      <c r="J166" s="740">
        <v>7</v>
      </c>
      <c r="K166" s="740">
        <v>3696</v>
      </c>
      <c r="L166" s="740">
        <v>1</v>
      </c>
      <c r="M166" s="740">
        <v>528</v>
      </c>
      <c r="N166" s="740">
        <v>15</v>
      </c>
      <c r="O166" s="740">
        <v>7920</v>
      </c>
      <c r="P166" s="753">
        <v>2.1428571428571428</v>
      </c>
      <c r="Q166" s="741">
        <v>528</v>
      </c>
    </row>
    <row r="167" spans="1:17" ht="14.4" customHeight="1" x14ac:dyDescent="0.3">
      <c r="A167" s="736" t="s">
        <v>5993</v>
      </c>
      <c r="B167" s="737" t="s">
        <v>5994</v>
      </c>
      <c r="C167" s="737" t="s">
        <v>5469</v>
      </c>
      <c r="D167" s="737" t="s">
        <v>6188</v>
      </c>
      <c r="E167" s="737" t="s">
        <v>6189</v>
      </c>
      <c r="F167" s="740"/>
      <c r="G167" s="740"/>
      <c r="H167" s="740"/>
      <c r="I167" s="740"/>
      <c r="J167" s="740"/>
      <c r="K167" s="740"/>
      <c r="L167" s="740"/>
      <c r="M167" s="740"/>
      <c r="N167" s="740">
        <v>1</v>
      </c>
      <c r="O167" s="740">
        <v>31</v>
      </c>
      <c r="P167" s="753"/>
      <c r="Q167" s="741">
        <v>31</v>
      </c>
    </row>
    <row r="168" spans="1:17" ht="14.4" customHeight="1" x14ac:dyDescent="0.3">
      <c r="A168" s="736" t="s">
        <v>5993</v>
      </c>
      <c r="B168" s="737" t="s">
        <v>5994</v>
      </c>
      <c r="C168" s="737" t="s">
        <v>5469</v>
      </c>
      <c r="D168" s="737" t="s">
        <v>6190</v>
      </c>
      <c r="E168" s="737" t="s">
        <v>6191</v>
      </c>
      <c r="F168" s="740">
        <v>1</v>
      </c>
      <c r="G168" s="740">
        <v>26</v>
      </c>
      <c r="H168" s="740"/>
      <c r="I168" s="740">
        <v>26</v>
      </c>
      <c r="J168" s="740"/>
      <c r="K168" s="740"/>
      <c r="L168" s="740"/>
      <c r="M168" s="740"/>
      <c r="N168" s="740"/>
      <c r="O168" s="740"/>
      <c r="P168" s="753"/>
      <c r="Q168" s="741"/>
    </row>
    <row r="169" spans="1:17" ht="14.4" customHeight="1" x14ac:dyDescent="0.3">
      <c r="A169" s="736" t="s">
        <v>5993</v>
      </c>
      <c r="B169" s="737" t="s">
        <v>5994</v>
      </c>
      <c r="C169" s="737" t="s">
        <v>5469</v>
      </c>
      <c r="D169" s="737" t="s">
        <v>6192</v>
      </c>
      <c r="E169" s="737" t="s">
        <v>6193</v>
      </c>
      <c r="F169" s="740">
        <v>1</v>
      </c>
      <c r="G169" s="740">
        <v>292</v>
      </c>
      <c r="H169" s="740"/>
      <c r="I169" s="740">
        <v>292</v>
      </c>
      <c r="J169" s="740"/>
      <c r="K169" s="740"/>
      <c r="L169" s="740"/>
      <c r="M169" s="740"/>
      <c r="N169" s="740"/>
      <c r="O169" s="740"/>
      <c r="P169" s="753"/>
      <c r="Q169" s="741"/>
    </row>
    <row r="170" spans="1:17" ht="14.4" customHeight="1" x14ac:dyDescent="0.3">
      <c r="A170" s="736" t="s">
        <v>5993</v>
      </c>
      <c r="B170" s="737" t="s">
        <v>5994</v>
      </c>
      <c r="C170" s="737" t="s">
        <v>5469</v>
      </c>
      <c r="D170" s="737" t="s">
        <v>6194</v>
      </c>
      <c r="E170" s="737" t="s">
        <v>6195</v>
      </c>
      <c r="F170" s="740"/>
      <c r="G170" s="740"/>
      <c r="H170" s="740"/>
      <c r="I170" s="740"/>
      <c r="J170" s="740">
        <v>2</v>
      </c>
      <c r="K170" s="740">
        <v>710</v>
      </c>
      <c r="L170" s="740">
        <v>1</v>
      </c>
      <c r="M170" s="740">
        <v>355</v>
      </c>
      <c r="N170" s="740"/>
      <c r="O170" s="740"/>
      <c r="P170" s="753"/>
      <c r="Q170" s="741"/>
    </row>
    <row r="171" spans="1:17" ht="14.4" customHeight="1" x14ac:dyDescent="0.3">
      <c r="A171" s="736" t="s">
        <v>5993</v>
      </c>
      <c r="B171" s="737" t="s">
        <v>5994</v>
      </c>
      <c r="C171" s="737" t="s">
        <v>5469</v>
      </c>
      <c r="D171" s="737" t="s">
        <v>6196</v>
      </c>
      <c r="E171" s="737" t="s">
        <v>6197</v>
      </c>
      <c r="F171" s="740"/>
      <c r="G171" s="740"/>
      <c r="H171" s="740"/>
      <c r="I171" s="740"/>
      <c r="J171" s="740"/>
      <c r="K171" s="740"/>
      <c r="L171" s="740"/>
      <c r="M171" s="740"/>
      <c r="N171" s="740">
        <v>1</v>
      </c>
      <c r="O171" s="740">
        <v>528</v>
      </c>
      <c r="P171" s="753"/>
      <c r="Q171" s="741">
        <v>528</v>
      </c>
    </row>
    <row r="172" spans="1:17" ht="14.4" customHeight="1" x14ac:dyDescent="0.3">
      <c r="A172" s="736" t="s">
        <v>5993</v>
      </c>
      <c r="B172" s="737" t="s">
        <v>5994</v>
      </c>
      <c r="C172" s="737" t="s">
        <v>5469</v>
      </c>
      <c r="D172" s="737" t="s">
        <v>6198</v>
      </c>
      <c r="E172" s="737" t="s">
        <v>6199</v>
      </c>
      <c r="F172" s="740">
        <v>1</v>
      </c>
      <c r="G172" s="740">
        <v>406</v>
      </c>
      <c r="H172" s="740">
        <v>0.49877149877149879</v>
      </c>
      <c r="I172" s="740">
        <v>406</v>
      </c>
      <c r="J172" s="740">
        <v>2</v>
      </c>
      <c r="K172" s="740">
        <v>814</v>
      </c>
      <c r="L172" s="740">
        <v>1</v>
      </c>
      <c r="M172" s="740">
        <v>407</v>
      </c>
      <c r="N172" s="740"/>
      <c r="O172" s="740"/>
      <c r="P172" s="753"/>
      <c r="Q172" s="741"/>
    </row>
    <row r="173" spans="1:17" ht="14.4" customHeight="1" x14ac:dyDescent="0.3">
      <c r="A173" s="736" t="s">
        <v>5993</v>
      </c>
      <c r="B173" s="737" t="s">
        <v>5994</v>
      </c>
      <c r="C173" s="737" t="s">
        <v>5469</v>
      </c>
      <c r="D173" s="737" t="s">
        <v>6200</v>
      </c>
      <c r="E173" s="737" t="s">
        <v>6201</v>
      </c>
      <c r="F173" s="740">
        <v>1</v>
      </c>
      <c r="G173" s="740">
        <v>189</v>
      </c>
      <c r="H173" s="740"/>
      <c r="I173" s="740">
        <v>189</v>
      </c>
      <c r="J173" s="740"/>
      <c r="K173" s="740"/>
      <c r="L173" s="740"/>
      <c r="M173" s="740"/>
      <c r="N173" s="740">
        <v>2</v>
      </c>
      <c r="O173" s="740">
        <v>380</v>
      </c>
      <c r="P173" s="753"/>
      <c r="Q173" s="741">
        <v>190</v>
      </c>
    </row>
    <row r="174" spans="1:17" ht="14.4" customHeight="1" x14ac:dyDescent="0.3">
      <c r="A174" s="736" t="s">
        <v>5993</v>
      </c>
      <c r="B174" s="737" t="s">
        <v>5994</v>
      </c>
      <c r="C174" s="737" t="s">
        <v>5469</v>
      </c>
      <c r="D174" s="737" t="s">
        <v>6202</v>
      </c>
      <c r="E174" s="737" t="s">
        <v>6203</v>
      </c>
      <c r="F174" s="740"/>
      <c r="G174" s="740"/>
      <c r="H174" s="740"/>
      <c r="I174" s="740"/>
      <c r="J174" s="740">
        <v>2</v>
      </c>
      <c r="K174" s="740">
        <v>266</v>
      </c>
      <c r="L174" s="740">
        <v>1</v>
      </c>
      <c r="M174" s="740">
        <v>133</v>
      </c>
      <c r="N174" s="740">
        <v>3</v>
      </c>
      <c r="O174" s="740">
        <v>399</v>
      </c>
      <c r="P174" s="753">
        <v>1.5</v>
      </c>
      <c r="Q174" s="741">
        <v>133</v>
      </c>
    </row>
    <row r="175" spans="1:17" ht="14.4" customHeight="1" x14ac:dyDescent="0.3">
      <c r="A175" s="736" t="s">
        <v>5993</v>
      </c>
      <c r="B175" s="737" t="s">
        <v>5994</v>
      </c>
      <c r="C175" s="737" t="s">
        <v>5469</v>
      </c>
      <c r="D175" s="737" t="s">
        <v>6204</v>
      </c>
      <c r="E175" s="737" t="s">
        <v>6205</v>
      </c>
      <c r="F175" s="740"/>
      <c r="G175" s="740"/>
      <c r="H175" s="740"/>
      <c r="I175" s="740"/>
      <c r="J175" s="740">
        <v>470</v>
      </c>
      <c r="K175" s="740">
        <v>17390</v>
      </c>
      <c r="L175" s="740">
        <v>1</v>
      </c>
      <c r="M175" s="740">
        <v>37</v>
      </c>
      <c r="N175" s="740">
        <v>638</v>
      </c>
      <c r="O175" s="740">
        <v>23606</v>
      </c>
      <c r="P175" s="753">
        <v>1.3574468085106384</v>
      </c>
      <c r="Q175" s="741">
        <v>37</v>
      </c>
    </row>
    <row r="176" spans="1:17" ht="14.4" customHeight="1" x14ac:dyDescent="0.3">
      <c r="A176" s="736" t="s">
        <v>5993</v>
      </c>
      <c r="B176" s="737" t="s">
        <v>5994</v>
      </c>
      <c r="C176" s="737" t="s">
        <v>5469</v>
      </c>
      <c r="D176" s="737" t="s">
        <v>6206</v>
      </c>
      <c r="E176" s="737" t="s">
        <v>6207</v>
      </c>
      <c r="F176" s="740"/>
      <c r="G176" s="740"/>
      <c r="H176" s="740"/>
      <c r="I176" s="740"/>
      <c r="J176" s="740">
        <v>6</v>
      </c>
      <c r="K176" s="740">
        <v>1392</v>
      </c>
      <c r="L176" s="740">
        <v>1</v>
      </c>
      <c r="M176" s="740">
        <v>232</v>
      </c>
      <c r="N176" s="740">
        <v>15</v>
      </c>
      <c r="O176" s="740">
        <v>3480</v>
      </c>
      <c r="P176" s="753">
        <v>2.5</v>
      </c>
      <c r="Q176" s="741">
        <v>232</v>
      </c>
    </row>
    <row r="177" spans="1:17" ht="14.4" customHeight="1" x14ac:dyDescent="0.3">
      <c r="A177" s="736" t="s">
        <v>5993</v>
      </c>
      <c r="B177" s="737" t="s">
        <v>5994</v>
      </c>
      <c r="C177" s="737" t="s">
        <v>5469</v>
      </c>
      <c r="D177" s="737" t="s">
        <v>6208</v>
      </c>
      <c r="E177" s="737" t="s">
        <v>6209</v>
      </c>
      <c r="F177" s="740"/>
      <c r="G177" s="740"/>
      <c r="H177" s="740"/>
      <c r="I177" s="740"/>
      <c r="J177" s="740">
        <v>1</v>
      </c>
      <c r="K177" s="740">
        <v>254</v>
      </c>
      <c r="L177" s="740">
        <v>1</v>
      </c>
      <c r="M177" s="740">
        <v>254</v>
      </c>
      <c r="N177" s="740"/>
      <c r="O177" s="740"/>
      <c r="P177" s="753"/>
      <c r="Q177" s="741"/>
    </row>
    <row r="178" spans="1:17" ht="14.4" customHeight="1" x14ac:dyDescent="0.3">
      <c r="A178" s="736" t="s">
        <v>5993</v>
      </c>
      <c r="B178" s="737" t="s">
        <v>5994</v>
      </c>
      <c r="C178" s="737" t="s">
        <v>5469</v>
      </c>
      <c r="D178" s="737" t="s">
        <v>6210</v>
      </c>
      <c r="E178" s="737" t="s">
        <v>6211</v>
      </c>
      <c r="F178" s="740"/>
      <c r="G178" s="740"/>
      <c r="H178" s="740"/>
      <c r="I178" s="740"/>
      <c r="J178" s="740"/>
      <c r="K178" s="740"/>
      <c r="L178" s="740"/>
      <c r="M178" s="740"/>
      <c r="N178" s="740">
        <v>2</v>
      </c>
      <c r="O178" s="740">
        <v>1670</v>
      </c>
      <c r="P178" s="753"/>
      <c r="Q178" s="741">
        <v>835</v>
      </c>
    </row>
    <row r="179" spans="1:17" ht="14.4" customHeight="1" x14ac:dyDescent="0.3">
      <c r="A179" s="736" t="s">
        <v>5993</v>
      </c>
      <c r="B179" s="737" t="s">
        <v>5994</v>
      </c>
      <c r="C179" s="737" t="s">
        <v>5469</v>
      </c>
      <c r="D179" s="737" t="s">
        <v>6212</v>
      </c>
      <c r="E179" s="737" t="s">
        <v>6213</v>
      </c>
      <c r="F179" s="740"/>
      <c r="G179" s="740"/>
      <c r="H179" s="740"/>
      <c r="I179" s="740"/>
      <c r="J179" s="740"/>
      <c r="K179" s="740"/>
      <c r="L179" s="740"/>
      <c r="M179" s="740"/>
      <c r="N179" s="740">
        <v>33</v>
      </c>
      <c r="O179" s="740">
        <v>3069</v>
      </c>
      <c r="P179" s="753"/>
      <c r="Q179" s="741">
        <v>93</v>
      </c>
    </row>
    <row r="180" spans="1:17" ht="14.4" customHeight="1" x14ac:dyDescent="0.3">
      <c r="A180" s="736" t="s">
        <v>6214</v>
      </c>
      <c r="B180" s="737" t="s">
        <v>5866</v>
      </c>
      <c r="C180" s="737" t="s">
        <v>5247</v>
      </c>
      <c r="D180" s="737" t="s">
        <v>6215</v>
      </c>
      <c r="E180" s="737" t="s">
        <v>6216</v>
      </c>
      <c r="F180" s="740"/>
      <c r="G180" s="740"/>
      <c r="H180" s="740"/>
      <c r="I180" s="740"/>
      <c r="J180" s="740">
        <v>1</v>
      </c>
      <c r="K180" s="740">
        <v>855.64</v>
      </c>
      <c r="L180" s="740">
        <v>1</v>
      </c>
      <c r="M180" s="740">
        <v>855.64</v>
      </c>
      <c r="N180" s="740"/>
      <c r="O180" s="740"/>
      <c r="P180" s="753"/>
      <c r="Q180" s="741"/>
    </row>
    <row r="181" spans="1:17" ht="14.4" customHeight="1" x14ac:dyDescent="0.3">
      <c r="A181" s="736" t="s">
        <v>6214</v>
      </c>
      <c r="B181" s="737" t="s">
        <v>5866</v>
      </c>
      <c r="C181" s="737" t="s">
        <v>5247</v>
      </c>
      <c r="D181" s="737" t="s">
        <v>6217</v>
      </c>
      <c r="E181" s="737" t="s">
        <v>6216</v>
      </c>
      <c r="F181" s="740">
        <v>1</v>
      </c>
      <c r="G181" s="740">
        <v>1711.26</v>
      </c>
      <c r="H181" s="740">
        <v>0.57142570924827696</v>
      </c>
      <c r="I181" s="740">
        <v>1711.26</v>
      </c>
      <c r="J181" s="740">
        <v>1.75</v>
      </c>
      <c r="K181" s="740">
        <v>2994.7200000000003</v>
      </c>
      <c r="L181" s="740">
        <v>1</v>
      </c>
      <c r="M181" s="740">
        <v>1711.2685714285715</v>
      </c>
      <c r="N181" s="740"/>
      <c r="O181" s="740"/>
      <c r="P181" s="753"/>
      <c r="Q181" s="741"/>
    </row>
    <row r="182" spans="1:17" ht="14.4" customHeight="1" x14ac:dyDescent="0.3">
      <c r="A182" s="736" t="s">
        <v>6214</v>
      </c>
      <c r="B182" s="737" t="s">
        <v>5866</v>
      </c>
      <c r="C182" s="737" t="s">
        <v>5247</v>
      </c>
      <c r="D182" s="737" t="s">
        <v>6218</v>
      </c>
      <c r="E182" s="737" t="s">
        <v>6219</v>
      </c>
      <c r="F182" s="740">
        <v>0.33</v>
      </c>
      <c r="G182" s="740">
        <v>843.25</v>
      </c>
      <c r="H182" s="740"/>
      <c r="I182" s="740">
        <v>2555.30303030303</v>
      </c>
      <c r="J182" s="740"/>
      <c r="K182" s="740"/>
      <c r="L182" s="740"/>
      <c r="M182" s="740"/>
      <c r="N182" s="740"/>
      <c r="O182" s="740"/>
      <c r="P182" s="753"/>
      <c r="Q182" s="741"/>
    </row>
    <row r="183" spans="1:17" ht="14.4" customHeight="1" x14ac:dyDescent="0.3">
      <c r="A183" s="736" t="s">
        <v>6214</v>
      </c>
      <c r="B183" s="737" t="s">
        <v>5866</v>
      </c>
      <c r="C183" s="737" t="s">
        <v>5247</v>
      </c>
      <c r="D183" s="737" t="s">
        <v>6220</v>
      </c>
      <c r="E183" s="737" t="s">
        <v>6219</v>
      </c>
      <c r="F183" s="740">
        <v>0.2</v>
      </c>
      <c r="G183" s="740">
        <v>1277.6500000000001</v>
      </c>
      <c r="H183" s="740">
        <v>0.47179879174605993</v>
      </c>
      <c r="I183" s="740">
        <v>6388.25</v>
      </c>
      <c r="J183" s="740">
        <v>0.4</v>
      </c>
      <c r="K183" s="740">
        <v>2708.04</v>
      </c>
      <c r="L183" s="740">
        <v>1</v>
      </c>
      <c r="M183" s="740">
        <v>6770.0999999999995</v>
      </c>
      <c r="N183" s="740">
        <v>0.8</v>
      </c>
      <c r="O183" s="740">
        <v>5416.08</v>
      </c>
      <c r="P183" s="753">
        <v>2</v>
      </c>
      <c r="Q183" s="741">
        <v>6770.0999999999995</v>
      </c>
    </row>
    <row r="184" spans="1:17" ht="14.4" customHeight="1" x14ac:dyDescent="0.3">
      <c r="A184" s="736" t="s">
        <v>6214</v>
      </c>
      <c r="B184" s="737" t="s">
        <v>5866</v>
      </c>
      <c r="C184" s="737" t="s">
        <v>5247</v>
      </c>
      <c r="D184" s="737" t="s">
        <v>6221</v>
      </c>
      <c r="E184" s="737" t="s">
        <v>6222</v>
      </c>
      <c r="F184" s="740">
        <v>0.08</v>
      </c>
      <c r="G184" s="740">
        <v>370.78</v>
      </c>
      <c r="H184" s="740">
        <v>0.28845271158618652</v>
      </c>
      <c r="I184" s="740">
        <v>4634.75</v>
      </c>
      <c r="J184" s="740">
        <v>0.26</v>
      </c>
      <c r="K184" s="740">
        <v>1285.4099999999999</v>
      </c>
      <c r="L184" s="740">
        <v>1</v>
      </c>
      <c r="M184" s="740">
        <v>4943.8846153846143</v>
      </c>
      <c r="N184" s="740">
        <v>0.24000000000000002</v>
      </c>
      <c r="O184" s="740">
        <v>1186.53</v>
      </c>
      <c r="P184" s="753">
        <v>0.92307512778024137</v>
      </c>
      <c r="Q184" s="741">
        <v>4943.8749999999991</v>
      </c>
    </row>
    <row r="185" spans="1:17" ht="14.4" customHeight="1" x14ac:dyDescent="0.3">
      <c r="A185" s="736" t="s">
        <v>6214</v>
      </c>
      <c r="B185" s="737" t="s">
        <v>5866</v>
      </c>
      <c r="C185" s="737" t="s">
        <v>5247</v>
      </c>
      <c r="D185" s="737" t="s">
        <v>6223</v>
      </c>
      <c r="E185" s="737" t="s">
        <v>5897</v>
      </c>
      <c r="F185" s="740">
        <v>1.7999999999999998</v>
      </c>
      <c r="G185" s="740">
        <v>1712.3999999999999</v>
      </c>
      <c r="H185" s="740">
        <v>3.5999747724262616</v>
      </c>
      <c r="I185" s="740">
        <v>951.33333333333337</v>
      </c>
      <c r="J185" s="740">
        <v>0.5</v>
      </c>
      <c r="K185" s="740">
        <v>475.67</v>
      </c>
      <c r="L185" s="740">
        <v>1</v>
      </c>
      <c r="M185" s="740">
        <v>951.34</v>
      </c>
      <c r="N185" s="740">
        <v>0.7</v>
      </c>
      <c r="O185" s="740">
        <v>703.37</v>
      </c>
      <c r="P185" s="753">
        <v>1.4786932116803666</v>
      </c>
      <c r="Q185" s="741">
        <v>1004.8142857142858</v>
      </c>
    </row>
    <row r="186" spans="1:17" ht="14.4" customHeight="1" x14ac:dyDescent="0.3">
      <c r="A186" s="736" t="s">
        <v>6214</v>
      </c>
      <c r="B186" s="737" t="s">
        <v>5866</v>
      </c>
      <c r="C186" s="737" t="s">
        <v>5247</v>
      </c>
      <c r="D186" s="737" t="s">
        <v>6224</v>
      </c>
      <c r="E186" s="737" t="s">
        <v>6222</v>
      </c>
      <c r="F186" s="740">
        <v>0.96</v>
      </c>
      <c r="G186" s="740">
        <v>9492.2400000000016</v>
      </c>
      <c r="H186" s="740">
        <v>0.9599961164223757</v>
      </c>
      <c r="I186" s="740">
        <v>9887.7500000000018</v>
      </c>
      <c r="J186" s="740">
        <v>1</v>
      </c>
      <c r="K186" s="740">
        <v>9887.7899999999991</v>
      </c>
      <c r="L186" s="740">
        <v>1</v>
      </c>
      <c r="M186" s="740">
        <v>9887.7899999999991</v>
      </c>
      <c r="N186" s="740">
        <v>0.97</v>
      </c>
      <c r="O186" s="740">
        <v>9591.08</v>
      </c>
      <c r="P186" s="753">
        <v>0.96999228341216803</v>
      </c>
      <c r="Q186" s="741">
        <v>9887.7113402061859</v>
      </c>
    </row>
    <row r="187" spans="1:17" ht="14.4" customHeight="1" x14ac:dyDescent="0.3">
      <c r="A187" s="736" t="s">
        <v>6214</v>
      </c>
      <c r="B187" s="737" t="s">
        <v>5866</v>
      </c>
      <c r="C187" s="737" t="s">
        <v>5247</v>
      </c>
      <c r="D187" s="737" t="s">
        <v>6225</v>
      </c>
      <c r="E187" s="737" t="s">
        <v>6226</v>
      </c>
      <c r="F187" s="740">
        <v>1</v>
      </c>
      <c r="G187" s="740">
        <v>398.2</v>
      </c>
      <c r="H187" s="740">
        <v>1</v>
      </c>
      <c r="I187" s="740">
        <v>398.2</v>
      </c>
      <c r="J187" s="740">
        <v>1</v>
      </c>
      <c r="K187" s="740">
        <v>398.2</v>
      </c>
      <c r="L187" s="740">
        <v>1</v>
      </c>
      <c r="M187" s="740">
        <v>398.2</v>
      </c>
      <c r="N187" s="740"/>
      <c r="O187" s="740"/>
      <c r="P187" s="753"/>
      <c r="Q187" s="741"/>
    </row>
    <row r="188" spans="1:17" ht="14.4" customHeight="1" x14ac:dyDescent="0.3">
      <c r="A188" s="736" t="s">
        <v>6214</v>
      </c>
      <c r="B188" s="737" t="s">
        <v>5866</v>
      </c>
      <c r="C188" s="737" t="s">
        <v>5247</v>
      </c>
      <c r="D188" s="737" t="s">
        <v>6227</v>
      </c>
      <c r="E188" s="737" t="s">
        <v>6228</v>
      </c>
      <c r="F188" s="740">
        <v>2</v>
      </c>
      <c r="G188" s="740">
        <v>1865.64</v>
      </c>
      <c r="H188" s="740">
        <v>1</v>
      </c>
      <c r="I188" s="740">
        <v>932.82</v>
      </c>
      <c r="J188" s="740">
        <v>2</v>
      </c>
      <c r="K188" s="740">
        <v>1865.64</v>
      </c>
      <c r="L188" s="740">
        <v>1</v>
      </c>
      <c r="M188" s="740">
        <v>932.82</v>
      </c>
      <c r="N188" s="740"/>
      <c r="O188" s="740"/>
      <c r="P188" s="753"/>
      <c r="Q188" s="741"/>
    </row>
    <row r="189" spans="1:17" ht="14.4" customHeight="1" x14ac:dyDescent="0.3">
      <c r="A189" s="736" t="s">
        <v>6214</v>
      </c>
      <c r="B189" s="737" t="s">
        <v>5866</v>
      </c>
      <c r="C189" s="737" t="s">
        <v>5247</v>
      </c>
      <c r="D189" s="737" t="s">
        <v>5867</v>
      </c>
      <c r="E189" s="737" t="s">
        <v>5868</v>
      </c>
      <c r="F189" s="740">
        <v>0.15000000000000002</v>
      </c>
      <c r="G189" s="740">
        <v>664.05</v>
      </c>
      <c r="H189" s="740">
        <v>0.28846153846153844</v>
      </c>
      <c r="I189" s="740">
        <v>4426.9999999999991</v>
      </c>
      <c r="J189" s="740">
        <v>0.52</v>
      </c>
      <c r="K189" s="740">
        <v>2302.04</v>
      </c>
      <c r="L189" s="740">
        <v>1</v>
      </c>
      <c r="M189" s="740">
        <v>4427</v>
      </c>
      <c r="N189" s="740">
        <v>0.62000000000000011</v>
      </c>
      <c r="O189" s="740">
        <v>2819.5</v>
      </c>
      <c r="P189" s="753">
        <v>1.224783235738736</v>
      </c>
      <c r="Q189" s="741">
        <v>4547.5806451612898</v>
      </c>
    </row>
    <row r="190" spans="1:17" ht="14.4" customHeight="1" x14ac:dyDescent="0.3">
      <c r="A190" s="736" t="s">
        <v>6214</v>
      </c>
      <c r="B190" s="737" t="s">
        <v>5866</v>
      </c>
      <c r="C190" s="737" t="s">
        <v>5247</v>
      </c>
      <c r="D190" s="737" t="s">
        <v>6229</v>
      </c>
      <c r="E190" s="737" t="s">
        <v>5868</v>
      </c>
      <c r="F190" s="740">
        <v>0.23</v>
      </c>
      <c r="G190" s="740">
        <v>2036.4199999999998</v>
      </c>
      <c r="H190" s="740">
        <v>0.74193548387096775</v>
      </c>
      <c r="I190" s="740">
        <v>8853.9999999999982</v>
      </c>
      <c r="J190" s="740">
        <v>0.31</v>
      </c>
      <c r="K190" s="740">
        <v>2744.74</v>
      </c>
      <c r="L190" s="740">
        <v>1</v>
      </c>
      <c r="M190" s="740">
        <v>8854</v>
      </c>
      <c r="N190" s="740">
        <v>0.24</v>
      </c>
      <c r="O190" s="740">
        <v>2182.84</v>
      </c>
      <c r="P190" s="753">
        <v>0.79528115595648419</v>
      </c>
      <c r="Q190" s="741">
        <v>9095.1666666666679</v>
      </c>
    </row>
    <row r="191" spans="1:17" ht="14.4" customHeight="1" x14ac:dyDescent="0.3">
      <c r="A191" s="736" t="s">
        <v>6214</v>
      </c>
      <c r="B191" s="737" t="s">
        <v>5866</v>
      </c>
      <c r="C191" s="737" t="s">
        <v>5247</v>
      </c>
      <c r="D191" s="737" t="s">
        <v>6230</v>
      </c>
      <c r="E191" s="737" t="s">
        <v>6231</v>
      </c>
      <c r="F191" s="740">
        <v>0.89999999999999991</v>
      </c>
      <c r="G191" s="740">
        <v>1754.37</v>
      </c>
      <c r="H191" s="740">
        <v>1.7999999999999998</v>
      </c>
      <c r="I191" s="740">
        <v>1949.3000000000002</v>
      </c>
      <c r="J191" s="740">
        <v>0.5</v>
      </c>
      <c r="K191" s="740">
        <v>974.65</v>
      </c>
      <c r="L191" s="740">
        <v>1</v>
      </c>
      <c r="M191" s="740">
        <v>1949.3</v>
      </c>
      <c r="N191" s="740">
        <v>0.2</v>
      </c>
      <c r="O191" s="740">
        <v>389.86</v>
      </c>
      <c r="P191" s="753">
        <v>0.4</v>
      </c>
      <c r="Q191" s="741">
        <v>1949.3</v>
      </c>
    </row>
    <row r="192" spans="1:17" ht="14.4" customHeight="1" x14ac:dyDescent="0.3">
      <c r="A192" s="736" t="s">
        <v>6214</v>
      </c>
      <c r="B192" s="737" t="s">
        <v>5866</v>
      </c>
      <c r="C192" s="737" t="s">
        <v>5247</v>
      </c>
      <c r="D192" s="737" t="s">
        <v>5898</v>
      </c>
      <c r="E192" s="737" t="s">
        <v>5868</v>
      </c>
      <c r="F192" s="740">
        <v>3.05</v>
      </c>
      <c r="G192" s="740">
        <v>5400.9400000000005</v>
      </c>
      <c r="H192" s="740">
        <v>0.96825396825396848</v>
      </c>
      <c r="I192" s="740">
        <v>1770.8000000000002</v>
      </c>
      <c r="J192" s="740">
        <v>3.15</v>
      </c>
      <c r="K192" s="740">
        <v>5578.0199999999995</v>
      </c>
      <c r="L192" s="740">
        <v>1</v>
      </c>
      <c r="M192" s="740">
        <v>1770.8</v>
      </c>
      <c r="N192" s="740">
        <v>2.5499999999999998</v>
      </c>
      <c r="O192" s="740">
        <v>4638.54</v>
      </c>
      <c r="P192" s="753">
        <v>0.83157464476642251</v>
      </c>
      <c r="Q192" s="741">
        <v>1819.0352941176473</v>
      </c>
    </row>
    <row r="193" spans="1:17" ht="14.4" customHeight="1" x14ac:dyDescent="0.3">
      <c r="A193" s="736" t="s">
        <v>6214</v>
      </c>
      <c r="B193" s="737" t="s">
        <v>5866</v>
      </c>
      <c r="C193" s="737" t="s">
        <v>5247</v>
      </c>
      <c r="D193" s="737" t="s">
        <v>6232</v>
      </c>
      <c r="E193" s="737" t="s">
        <v>6233</v>
      </c>
      <c r="F193" s="740">
        <v>0.3</v>
      </c>
      <c r="G193" s="740">
        <v>134.54</v>
      </c>
      <c r="H193" s="740">
        <v>0.42611009058085764</v>
      </c>
      <c r="I193" s="740">
        <v>448.46666666666664</v>
      </c>
      <c r="J193" s="740">
        <v>0.61</v>
      </c>
      <c r="K193" s="740">
        <v>315.74</v>
      </c>
      <c r="L193" s="740">
        <v>1</v>
      </c>
      <c r="M193" s="740">
        <v>517.60655737704917</v>
      </c>
      <c r="N193" s="740">
        <v>0.35</v>
      </c>
      <c r="O193" s="740">
        <v>181.16</v>
      </c>
      <c r="P193" s="753">
        <v>0.57376322290492177</v>
      </c>
      <c r="Q193" s="741">
        <v>517.6</v>
      </c>
    </row>
    <row r="194" spans="1:17" ht="14.4" customHeight="1" x14ac:dyDescent="0.3">
      <c r="A194" s="736" t="s">
        <v>6214</v>
      </c>
      <c r="B194" s="737" t="s">
        <v>5866</v>
      </c>
      <c r="C194" s="737" t="s">
        <v>5247</v>
      </c>
      <c r="D194" s="737" t="s">
        <v>5899</v>
      </c>
      <c r="E194" s="737" t="s">
        <v>5900</v>
      </c>
      <c r="F194" s="740">
        <v>0.35</v>
      </c>
      <c r="G194" s="740">
        <v>316.33</v>
      </c>
      <c r="H194" s="740">
        <v>7</v>
      </c>
      <c r="I194" s="740">
        <v>903.80000000000007</v>
      </c>
      <c r="J194" s="740">
        <v>0.05</v>
      </c>
      <c r="K194" s="740">
        <v>45.19</v>
      </c>
      <c r="L194" s="740">
        <v>1</v>
      </c>
      <c r="M194" s="740">
        <v>903.8</v>
      </c>
      <c r="N194" s="740">
        <v>0.30000000000000004</v>
      </c>
      <c r="O194" s="740">
        <v>271.14</v>
      </c>
      <c r="P194" s="753">
        <v>6</v>
      </c>
      <c r="Q194" s="741">
        <v>903.79999999999984</v>
      </c>
    </row>
    <row r="195" spans="1:17" ht="14.4" customHeight="1" x14ac:dyDescent="0.3">
      <c r="A195" s="736" t="s">
        <v>6214</v>
      </c>
      <c r="B195" s="737" t="s">
        <v>5866</v>
      </c>
      <c r="C195" s="737" t="s">
        <v>5247</v>
      </c>
      <c r="D195" s="737" t="s">
        <v>6234</v>
      </c>
      <c r="E195" s="737" t="s">
        <v>5868</v>
      </c>
      <c r="F195" s="740">
        <v>0.3</v>
      </c>
      <c r="G195" s="740">
        <v>10376.92</v>
      </c>
      <c r="H195" s="740">
        <v>1.9931965341124089</v>
      </c>
      <c r="I195" s="740">
        <v>34589.733333333337</v>
      </c>
      <c r="J195" s="740">
        <v>0.15</v>
      </c>
      <c r="K195" s="740">
        <v>5206.17</v>
      </c>
      <c r="L195" s="740">
        <v>1</v>
      </c>
      <c r="M195" s="740">
        <v>34707.800000000003</v>
      </c>
      <c r="N195" s="740">
        <v>0.23</v>
      </c>
      <c r="O195" s="740">
        <v>7676.3</v>
      </c>
      <c r="P195" s="753">
        <v>1.4744620325498399</v>
      </c>
      <c r="Q195" s="741">
        <v>33375.217391304344</v>
      </c>
    </row>
    <row r="196" spans="1:17" ht="14.4" customHeight="1" x14ac:dyDescent="0.3">
      <c r="A196" s="736" t="s">
        <v>6214</v>
      </c>
      <c r="B196" s="737" t="s">
        <v>5866</v>
      </c>
      <c r="C196" s="737" t="s">
        <v>5460</v>
      </c>
      <c r="D196" s="737" t="s">
        <v>6235</v>
      </c>
      <c r="E196" s="737" t="s">
        <v>6236</v>
      </c>
      <c r="F196" s="740">
        <v>1</v>
      </c>
      <c r="G196" s="740">
        <v>589.59</v>
      </c>
      <c r="H196" s="740"/>
      <c r="I196" s="740">
        <v>589.59</v>
      </c>
      <c r="J196" s="740"/>
      <c r="K196" s="740"/>
      <c r="L196" s="740"/>
      <c r="M196" s="740"/>
      <c r="N196" s="740">
        <v>3</v>
      </c>
      <c r="O196" s="740">
        <v>1768.77</v>
      </c>
      <c r="P196" s="753"/>
      <c r="Q196" s="741">
        <v>589.59</v>
      </c>
    </row>
    <row r="197" spans="1:17" ht="14.4" customHeight="1" x14ac:dyDescent="0.3">
      <c r="A197" s="736" t="s">
        <v>6214</v>
      </c>
      <c r="B197" s="737" t="s">
        <v>5866</v>
      </c>
      <c r="C197" s="737" t="s">
        <v>5460</v>
      </c>
      <c r="D197" s="737" t="s">
        <v>6237</v>
      </c>
      <c r="E197" s="737" t="s">
        <v>6238</v>
      </c>
      <c r="F197" s="740"/>
      <c r="G197" s="740"/>
      <c r="H197" s="740"/>
      <c r="I197" s="740"/>
      <c r="J197" s="740">
        <v>1</v>
      </c>
      <c r="K197" s="740">
        <v>1447.28</v>
      </c>
      <c r="L197" s="740">
        <v>1</v>
      </c>
      <c r="M197" s="740">
        <v>1447.28</v>
      </c>
      <c r="N197" s="740">
        <v>2</v>
      </c>
      <c r="O197" s="740">
        <v>2894.56</v>
      </c>
      <c r="P197" s="753">
        <v>2</v>
      </c>
      <c r="Q197" s="741">
        <v>1447.28</v>
      </c>
    </row>
    <row r="198" spans="1:17" ht="14.4" customHeight="1" x14ac:dyDescent="0.3">
      <c r="A198" s="736" t="s">
        <v>6214</v>
      </c>
      <c r="B198" s="737" t="s">
        <v>5866</v>
      </c>
      <c r="C198" s="737" t="s">
        <v>5460</v>
      </c>
      <c r="D198" s="737" t="s">
        <v>6239</v>
      </c>
      <c r="E198" s="737" t="s">
        <v>6240</v>
      </c>
      <c r="F198" s="740">
        <v>2</v>
      </c>
      <c r="G198" s="740">
        <v>1944.64</v>
      </c>
      <c r="H198" s="740">
        <v>1</v>
      </c>
      <c r="I198" s="740">
        <v>972.32</v>
      </c>
      <c r="J198" s="740">
        <v>2</v>
      </c>
      <c r="K198" s="740">
        <v>1944.64</v>
      </c>
      <c r="L198" s="740">
        <v>1</v>
      </c>
      <c r="M198" s="740">
        <v>972.32</v>
      </c>
      <c r="N198" s="740">
        <v>1</v>
      </c>
      <c r="O198" s="740">
        <v>972.32</v>
      </c>
      <c r="P198" s="753">
        <v>0.5</v>
      </c>
      <c r="Q198" s="741">
        <v>972.32</v>
      </c>
    </row>
    <row r="199" spans="1:17" ht="14.4" customHeight="1" x14ac:dyDescent="0.3">
      <c r="A199" s="736" t="s">
        <v>6214</v>
      </c>
      <c r="B199" s="737" t="s">
        <v>5866</v>
      </c>
      <c r="C199" s="737" t="s">
        <v>5460</v>
      </c>
      <c r="D199" s="737" t="s">
        <v>6241</v>
      </c>
      <c r="E199" s="737" t="s">
        <v>6240</v>
      </c>
      <c r="F199" s="740">
        <v>8</v>
      </c>
      <c r="G199" s="740">
        <v>13658.48</v>
      </c>
      <c r="H199" s="740">
        <v>0.66666666666666663</v>
      </c>
      <c r="I199" s="740">
        <v>1707.31</v>
      </c>
      <c r="J199" s="740">
        <v>12</v>
      </c>
      <c r="K199" s="740">
        <v>20487.72</v>
      </c>
      <c r="L199" s="740">
        <v>1</v>
      </c>
      <c r="M199" s="740">
        <v>1707.3100000000002</v>
      </c>
      <c r="N199" s="740">
        <v>11</v>
      </c>
      <c r="O199" s="740">
        <v>18780.41</v>
      </c>
      <c r="P199" s="753">
        <v>0.91666666666666663</v>
      </c>
      <c r="Q199" s="741">
        <v>1707.31</v>
      </c>
    </row>
    <row r="200" spans="1:17" ht="14.4" customHeight="1" x14ac:dyDescent="0.3">
      <c r="A200" s="736" t="s">
        <v>6214</v>
      </c>
      <c r="B200" s="737" t="s">
        <v>5866</v>
      </c>
      <c r="C200" s="737" t="s">
        <v>5460</v>
      </c>
      <c r="D200" s="737" t="s">
        <v>6242</v>
      </c>
      <c r="E200" s="737" t="s">
        <v>6240</v>
      </c>
      <c r="F200" s="740">
        <v>1</v>
      </c>
      <c r="G200" s="740">
        <v>2066.3000000000002</v>
      </c>
      <c r="H200" s="740">
        <v>1</v>
      </c>
      <c r="I200" s="740">
        <v>2066.3000000000002</v>
      </c>
      <c r="J200" s="740">
        <v>1</v>
      </c>
      <c r="K200" s="740">
        <v>2066.3000000000002</v>
      </c>
      <c r="L200" s="740">
        <v>1</v>
      </c>
      <c r="M200" s="740">
        <v>2066.3000000000002</v>
      </c>
      <c r="N200" s="740"/>
      <c r="O200" s="740"/>
      <c r="P200" s="753"/>
      <c r="Q200" s="741"/>
    </row>
    <row r="201" spans="1:17" ht="14.4" customHeight="1" x14ac:dyDescent="0.3">
      <c r="A201" s="736" t="s">
        <v>6214</v>
      </c>
      <c r="B201" s="737" t="s">
        <v>5866</v>
      </c>
      <c r="C201" s="737" t="s">
        <v>5460</v>
      </c>
      <c r="D201" s="737" t="s">
        <v>6243</v>
      </c>
      <c r="E201" s="737" t="s">
        <v>6244</v>
      </c>
      <c r="F201" s="740">
        <v>1</v>
      </c>
      <c r="G201" s="740">
        <v>1932.09</v>
      </c>
      <c r="H201" s="740"/>
      <c r="I201" s="740">
        <v>1932.09</v>
      </c>
      <c r="J201" s="740"/>
      <c r="K201" s="740"/>
      <c r="L201" s="740"/>
      <c r="M201" s="740"/>
      <c r="N201" s="740"/>
      <c r="O201" s="740"/>
      <c r="P201" s="753"/>
      <c r="Q201" s="741"/>
    </row>
    <row r="202" spans="1:17" ht="14.4" customHeight="1" x14ac:dyDescent="0.3">
      <c r="A202" s="736" t="s">
        <v>6214</v>
      </c>
      <c r="B202" s="737" t="s">
        <v>5866</v>
      </c>
      <c r="C202" s="737" t="s">
        <v>5460</v>
      </c>
      <c r="D202" s="737" t="s">
        <v>6245</v>
      </c>
      <c r="E202" s="737" t="s">
        <v>6246</v>
      </c>
      <c r="F202" s="740"/>
      <c r="G202" s="740"/>
      <c r="H202" s="740"/>
      <c r="I202" s="740"/>
      <c r="J202" s="740">
        <v>2</v>
      </c>
      <c r="K202" s="740">
        <v>2055.52</v>
      </c>
      <c r="L202" s="740">
        <v>1</v>
      </c>
      <c r="M202" s="740">
        <v>1027.76</v>
      </c>
      <c r="N202" s="740">
        <v>1</v>
      </c>
      <c r="O202" s="740">
        <v>1027.76</v>
      </c>
      <c r="P202" s="753">
        <v>0.5</v>
      </c>
      <c r="Q202" s="741">
        <v>1027.76</v>
      </c>
    </row>
    <row r="203" spans="1:17" ht="14.4" customHeight="1" x14ac:dyDescent="0.3">
      <c r="A203" s="736" t="s">
        <v>6214</v>
      </c>
      <c r="B203" s="737" t="s">
        <v>5866</v>
      </c>
      <c r="C203" s="737" t="s">
        <v>5460</v>
      </c>
      <c r="D203" s="737" t="s">
        <v>6247</v>
      </c>
      <c r="E203" s="737" t="s">
        <v>6246</v>
      </c>
      <c r="F203" s="740">
        <v>4</v>
      </c>
      <c r="G203" s="740">
        <v>8567.4</v>
      </c>
      <c r="H203" s="740">
        <v>1.3333333333333335</v>
      </c>
      <c r="I203" s="740">
        <v>2141.85</v>
      </c>
      <c r="J203" s="740">
        <v>3</v>
      </c>
      <c r="K203" s="740">
        <v>6425.5499999999993</v>
      </c>
      <c r="L203" s="740">
        <v>1</v>
      </c>
      <c r="M203" s="740">
        <v>2141.85</v>
      </c>
      <c r="N203" s="740">
        <v>2</v>
      </c>
      <c r="O203" s="740">
        <v>4283.7</v>
      </c>
      <c r="P203" s="753">
        <v>0.66666666666666674</v>
      </c>
      <c r="Q203" s="741">
        <v>2141.85</v>
      </c>
    </row>
    <row r="204" spans="1:17" ht="14.4" customHeight="1" x14ac:dyDescent="0.3">
      <c r="A204" s="736" t="s">
        <v>6214</v>
      </c>
      <c r="B204" s="737" t="s">
        <v>5866</v>
      </c>
      <c r="C204" s="737" t="s">
        <v>5460</v>
      </c>
      <c r="D204" s="737" t="s">
        <v>6248</v>
      </c>
      <c r="E204" s="737" t="s">
        <v>6249</v>
      </c>
      <c r="F204" s="740">
        <v>1</v>
      </c>
      <c r="G204" s="740">
        <v>3003.38</v>
      </c>
      <c r="H204" s="740">
        <v>0.33333333333333337</v>
      </c>
      <c r="I204" s="740">
        <v>3003.38</v>
      </c>
      <c r="J204" s="740">
        <v>3</v>
      </c>
      <c r="K204" s="740">
        <v>9010.14</v>
      </c>
      <c r="L204" s="740">
        <v>1</v>
      </c>
      <c r="M204" s="740">
        <v>3003.3799999999997</v>
      </c>
      <c r="N204" s="740">
        <v>2</v>
      </c>
      <c r="O204" s="740">
        <v>6006.76</v>
      </c>
      <c r="P204" s="753">
        <v>0.66666666666666674</v>
      </c>
      <c r="Q204" s="741">
        <v>3003.38</v>
      </c>
    </row>
    <row r="205" spans="1:17" ht="14.4" customHeight="1" x14ac:dyDescent="0.3">
      <c r="A205" s="736" t="s">
        <v>6214</v>
      </c>
      <c r="B205" s="737" t="s">
        <v>5866</v>
      </c>
      <c r="C205" s="737" t="s">
        <v>5460</v>
      </c>
      <c r="D205" s="737" t="s">
        <v>6250</v>
      </c>
      <c r="E205" s="737" t="s">
        <v>6251</v>
      </c>
      <c r="F205" s="740">
        <v>7</v>
      </c>
      <c r="G205" s="740">
        <v>28965.230000000003</v>
      </c>
      <c r="H205" s="740">
        <v>0.77777777777777779</v>
      </c>
      <c r="I205" s="740">
        <v>4137.8900000000003</v>
      </c>
      <c r="J205" s="740">
        <v>9</v>
      </c>
      <c r="K205" s="740">
        <v>37241.01</v>
      </c>
      <c r="L205" s="740">
        <v>1</v>
      </c>
      <c r="M205" s="740">
        <v>4137.8900000000003</v>
      </c>
      <c r="N205" s="740">
        <v>9</v>
      </c>
      <c r="O205" s="740">
        <v>37241.01</v>
      </c>
      <c r="P205" s="753">
        <v>1</v>
      </c>
      <c r="Q205" s="741">
        <v>4137.8900000000003</v>
      </c>
    </row>
    <row r="206" spans="1:17" ht="14.4" customHeight="1" x14ac:dyDescent="0.3">
      <c r="A206" s="736" t="s">
        <v>6214</v>
      </c>
      <c r="B206" s="737" t="s">
        <v>5866</v>
      </c>
      <c r="C206" s="737" t="s">
        <v>5460</v>
      </c>
      <c r="D206" s="737" t="s">
        <v>6252</v>
      </c>
      <c r="E206" s="737" t="s">
        <v>6253</v>
      </c>
      <c r="F206" s="740">
        <v>1</v>
      </c>
      <c r="G206" s="740">
        <v>17073.05</v>
      </c>
      <c r="H206" s="740"/>
      <c r="I206" s="740">
        <v>17073.05</v>
      </c>
      <c r="J206" s="740"/>
      <c r="K206" s="740"/>
      <c r="L206" s="740"/>
      <c r="M206" s="740"/>
      <c r="N206" s="740"/>
      <c r="O206" s="740"/>
      <c r="P206" s="753"/>
      <c r="Q206" s="741"/>
    </row>
    <row r="207" spans="1:17" ht="14.4" customHeight="1" x14ac:dyDescent="0.3">
      <c r="A207" s="736" t="s">
        <v>6214</v>
      </c>
      <c r="B207" s="737" t="s">
        <v>5866</v>
      </c>
      <c r="C207" s="737" t="s">
        <v>5460</v>
      </c>
      <c r="D207" s="737" t="s">
        <v>6254</v>
      </c>
      <c r="E207" s="737" t="s">
        <v>6255</v>
      </c>
      <c r="F207" s="740">
        <v>2</v>
      </c>
      <c r="G207" s="740">
        <v>2005.6</v>
      </c>
      <c r="H207" s="740">
        <v>0.5</v>
      </c>
      <c r="I207" s="740">
        <v>1002.8</v>
      </c>
      <c r="J207" s="740">
        <v>4</v>
      </c>
      <c r="K207" s="740">
        <v>4011.2</v>
      </c>
      <c r="L207" s="740">
        <v>1</v>
      </c>
      <c r="M207" s="740">
        <v>1002.8</v>
      </c>
      <c r="N207" s="740">
        <v>4</v>
      </c>
      <c r="O207" s="740">
        <v>4011.2</v>
      </c>
      <c r="P207" s="753">
        <v>1</v>
      </c>
      <c r="Q207" s="741">
        <v>1002.8</v>
      </c>
    </row>
    <row r="208" spans="1:17" ht="14.4" customHeight="1" x14ac:dyDescent="0.3">
      <c r="A208" s="736" t="s">
        <v>6214</v>
      </c>
      <c r="B208" s="737" t="s">
        <v>5866</v>
      </c>
      <c r="C208" s="737" t="s">
        <v>5460</v>
      </c>
      <c r="D208" s="737" t="s">
        <v>6256</v>
      </c>
      <c r="E208" s="737" t="s">
        <v>6257</v>
      </c>
      <c r="F208" s="740">
        <v>1</v>
      </c>
      <c r="G208" s="740">
        <v>7650</v>
      </c>
      <c r="H208" s="740">
        <v>0.33333333333333331</v>
      </c>
      <c r="I208" s="740">
        <v>7650</v>
      </c>
      <c r="J208" s="740">
        <v>3</v>
      </c>
      <c r="K208" s="740">
        <v>22950</v>
      </c>
      <c r="L208" s="740">
        <v>1</v>
      </c>
      <c r="M208" s="740">
        <v>7650</v>
      </c>
      <c r="N208" s="740">
        <v>1</v>
      </c>
      <c r="O208" s="740">
        <v>7650</v>
      </c>
      <c r="P208" s="753">
        <v>0.33333333333333331</v>
      </c>
      <c r="Q208" s="741">
        <v>7650</v>
      </c>
    </row>
    <row r="209" spans="1:17" ht="14.4" customHeight="1" x14ac:dyDescent="0.3">
      <c r="A209" s="736" t="s">
        <v>6214</v>
      </c>
      <c r="B209" s="737" t="s">
        <v>5866</v>
      </c>
      <c r="C209" s="737" t="s">
        <v>5460</v>
      </c>
      <c r="D209" s="737" t="s">
        <v>6258</v>
      </c>
      <c r="E209" s="737" t="s">
        <v>6259</v>
      </c>
      <c r="F209" s="740">
        <v>1</v>
      </c>
      <c r="G209" s="740">
        <v>2170.9699999999998</v>
      </c>
      <c r="H209" s="740">
        <v>0.33333333333333331</v>
      </c>
      <c r="I209" s="740">
        <v>2170.9699999999998</v>
      </c>
      <c r="J209" s="740">
        <v>3</v>
      </c>
      <c r="K209" s="740">
        <v>6512.91</v>
      </c>
      <c r="L209" s="740">
        <v>1</v>
      </c>
      <c r="M209" s="740">
        <v>2170.9699999999998</v>
      </c>
      <c r="N209" s="740">
        <v>2</v>
      </c>
      <c r="O209" s="740">
        <v>4341.9399999999996</v>
      </c>
      <c r="P209" s="753">
        <v>0.66666666666666663</v>
      </c>
      <c r="Q209" s="741">
        <v>2170.9699999999998</v>
      </c>
    </row>
    <row r="210" spans="1:17" ht="14.4" customHeight="1" x14ac:dyDescent="0.3">
      <c r="A210" s="736" t="s">
        <v>6214</v>
      </c>
      <c r="B210" s="737" t="s">
        <v>5866</v>
      </c>
      <c r="C210" s="737" t="s">
        <v>5460</v>
      </c>
      <c r="D210" s="737" t="s">
        <v>6260</v>
      </c>
      <c r="E210" s="737" t="s">
        <v>6261</v>
      </c>
      <c r="F210" s="740">
        <v>2</v>
      </c>
      <c r="G210" s="740">
        <v>10518.46</v>
      </c>
      <c r="H210" s="740">
        <v>1</v>
      </c>
      <c r="I210" s="740">
        <v>5259.23</v>
      </c>
      <c r="J210" s="740">
        <v>2</v>
      </c>
      <c r="K210" s="740">
        <v>10518.46</v>
      </c>
      <c r="L210" s="740">
        <v>1</v>
      </c>
      <c r="M210" s="740">
        <v>5259.23</v>
      </c>
      <c r="N210" s="740">
        <v>1</v>
      </c>
      <c r="O210" s="740">
        <v>5259.23</v>
      </c>
      <c r="P210" s="753">
        <v>0.5</v>
      </c>
      <c r="Q210" s="741">
        <v>5259.23</v>
      </c>
    </row>
    <row r="211" spans="1:17" ht="14.4" customHeight="1" x14ac:dyDescent="0.3">
      <c r="A211" s="736" t="s">
        <v>6214</v>
      </c>
      <c r="B211" s="737" t="s">
        <v>5866</v>
      </c>
      <c r="C211" s="737" t="s">
        <v>5460</v>
      </c>
      <c r="D211" s="737" t="s">
        <v>6262</v>
      </c>
      <c r="E211" s="737" t="s">
        <v>6263</v>
      </c>
      <c r="F211" s="740">
        <v>1</v>
      </c>
      <c r="G211" s="740">
        <v>605.65</v>
      </c>
      <c r="H211" s="740">
        <v>0.33333333333333337</v>
      </c>
      <c r="I211" s="740">
        <v>605.65</v>
      </c>
      <c r="J211" s="740">
        <v>3</v>
      </c>
      <c r="K211" s="740">
        <v>1816.9499999999998</v>
      </c>
      <c r="L211" s="740">
        <v>1</v>
      </c>
      <c r="M211" s="740">
        <v>605.65</v>
      </c>
      <c r="N211" s="740">
        <v>3</v>
      </c>
      <c r="O211" s="740">
        <v>1816.9499999999998</v>
      </c>
      <c r="P211" s="753">
        <v>1</v>
      </c>
      <c r="Q211" s="741">
        <v>605.65</v>
      </c>
    </row>
    <row r="212" spans="1:17" ht="14.4" customHeight="1" x14ac:dyDescent="0.3">
      <c r="A212" s="736" t="s">
        <v>6214</v>
      </c>
      <c r="B212" s="737" t="s">
        <v>5866</v>
      </c>
      <c r="C212" s="737" t="s">
        <v>5460</v>
      </c>
      <c r="D212" s="737" t="s">
        <v>6264</v>
      </c>
      <c r="E212" s="737" t="s">
        <v>6265</v>
      </c>
      <c r="F212" s="740"/>
      <c r="G212" s="740"/>
      <c r="H212" s="740"/>
      <c r="I212" s="740"/>
      <c r="J212" s="740">
        <v>1</v>
      </c>
      <c r="K212" s="740">
        <v>831.16</v>
      </c>
      <c r="L212" s="740">
        <v>1</v>
      </c>
      <c r="M212" s="740">
        <v>831.16</v>
      </c>
      <c r="N212" s="740">
        <v>1</v>
      </c>
      <c r="O212" s="740">
        <v>831.16</v>
      </c>
      <c r="P212" s="753">
        <v>1</v>
      </c>
      <c r="Q212" s="741">
        <v>831.16</v>
      </c>
    </row>
    <row r="213" spans="1:17" ht="14.4" customHeight="1" x14ac:dyDescent="0.3">
      <c r="A213" s="736" t="s">
        <v>6214</v>
      </c>
      <c r="B213" s="737" t="s">
        <v>5866</v>
      </c>
      <c r="C213" s="737" t="s">
        <v>5460</v>
      </c>
      <c r="D213" s="737" t="s">
        <v>6266</v>
      </c>
      <c r="E213" s="737" t="s">
        <v>6265</v>
      </c>
      <c r="F213" s="740">
        <v>4</v>
      </c>
      <c r="G213" s="740">
        <v>3552.24</v>
      </c>
      <c r="H213" s="740">
        <v>1</v>
      </c>
      <c r="I213" s="740">
        <v>888.06</v>
      </c>
      <c r="J213" s="740">
        <v>4</v>
      </c>
      <c r="K213" s="740">
        <v>3552.24</v>
      </c>
      <c r="L213" s="740">
        <v>1</v>
      </c>
      <c r="M213" s="740">
        <v>888.06</v>
      </c>
      <c r="N213" s="740"/>
      <c r="O213" s="740"/>
      <c r="P213" s="753"/>
      <c r="Q213" s="741"/>
    </row>
    <row r="214" spans="1:17" ht="14.4" customHeight="1" x14ac:dyDescent="0.3">
      <c r="A214" s="736" t="s">
        <v>6214</v>
      </c>
      <c r="B214" s="737" t="s">
        <v>5866</v>
      </c>
      <c r="C214" s="737" t="s">
        <v>5460</v>
      </c>
      <c r="D214" s="737" t="s">
        <v>6267</v>
      </c>
      <c r="E214" s="737" t="s">
        <v>6268</v>
      </c>
      <c r="F214" s="740">
        <v>1</v>
      </c>
      <c r="G214" s="740">
        <v>888.06</v>
      </c>
      <c r="H214" s="740">
        <v>1</v>
      </c>
      <c r="I214" s="740">
        <v>888.06</v>
      </c>
      <c r="J214" s="740">
        <v>1</v>
      </c>
      <c r="K214" s="740">
        <v>888.06</v>
      </c>
      <c r="L214" s="740">
        <v>1</v>
      </c>
      <c r="M214" s="740">
        <v>888.06</v>
      </c>
      <c r="N214" s="740"/>
      <c r="O214" s="740"/>
      <c r="P214" s="753"/>
      <c r="Q214" s="741"/>
    </row>
    <row r="215" spans="1:17" ht="14.4" customHeight="1" x14ac:dyDescent="0.3">
      <c r="A215" s="736" t="s">
        <v>6214</v>
      </c>
      <c r="B215" s="737" t="s">
        <v>5866</v>
      </c>
      <c r="C215" s="737" t="s">
        <v>5460</v>
      </c>
      <c r="D215" s="737" t="s">
        <v>6269</v>
      </c>
      <c r="E215" s="737" t="s">
        <v>6270</v>
      </c>
      <c r="F215" s="740">
        <v>1</v>
      </c>
      <c r="G215" s="740">
        <v>831.16</v>
      </c>
      <c r="H215" s="740">
        <v>1</v>
      </c>
      <c r="I215" s="740">
        <v>831.16</v>
      </c>
      <c r="J215" s="740">
        <v>1</v>
      </c>
      <c r="K215" s="740">
        <v>831.16</v>
      </c>
      <c r="L215" s="740">
        <v>1</v>
      </c>
      <c r="M215" s="740">
        <v>831.16</v>
      </c>
      <c r="N215" s="740">
        <v>1</v>
      </c>
      <c r="O215" s="740">
        <v>831.16</v>
      </c>
      <c r="P215" s="753">
        <v>1</v>
      </c>
      <c r="Q215" s="741">
        <v>831.16</v>
      </c>
    </row>
    <row r="216" spans="1:17" ht="14.4" customHeight="1" x14ac:dyDescent="0.3">
      <c r="A216" s="736" t="s">
        <v>6214</v>
      </c>
      <c r="B216" s="737" t="s">
        <v>5866</v>
      </c>
      <c r="C216" s="737" t="s">
        <v>5460</v>
      </c>
      <c r="D216" s="737" t="s">
        <v>6271</v>
      </c>
      <c r="E216" s="737" t="s">
        <v>6272</v>
      </c>
      <c r="F216" s="740">
        <v>1</v>
      </c>
      <c r="G216" s="740">
        <v>1312.14</v>
      </c>
      <c r="H216" s="740">
        <v>1</v>
      </c>
      <c r="I216" s="740">
        <v>1312.14</v>
      </c>
      <c r="J216" s="740">
        <v>1</v>
      </c>
      <c r="K216" s="740">
        <v>1312.14</v>
      </c>
      <c r="L216" s="740">
        <v>1</v>
      </c>
      <c r="M216" s="740">
        <v>1312.14</v>
      </c>
      <c r="N216" s="740">
        <v>2</v>
      </c>
      <c r="O216" s="740">
        <v>2624.28</v>
      </c>
      <c r="P216" s="753">
        <v>2</v>
      </c>
      <c r="Q216" s="741">
        <v>1312.14</v>
      </c>
    </row>
    <row r="217" spans="1:17" ht="14.4" customHeight="1" x14ac:dyDescent="0.3">
      <c r="A217" s="736" t="s">
        <v>6214</v>
      </c>
      <c r="B217" s="737" t="s">
        <v>5866</v>
      </c>
      <c r="C217" s="737" t="s">
        <v>5460</v>
      </c>
      <c r="D217" s="737" t="s">
        <v>6273</v>
      </c>
      <c r="E217" s="737" t="s">
        <v>6274</v>
      </c>
      <c r="F217" s="740"/>
      <c r="G217" s="740"/>
      <c r="H217" s="740"/>
      <c r="I217" s="740"/>
      <c r="J217" s="740"/>
      <c r="K217" s="740"/>
      <c r="L217" s="740"/>
      <c r="M217" s="740"/>
      <c r="N217" s="740">
        <v>5</v>
      </c>
      <c r="O217" s="740">
        <v>18222.900000000001</v>
      </c>
      <c r="P217" s="753"/>
      <c r="Q217" s="741">
        <v>3644.5800000000004</v>
      </c>
    </row>
    <row r="218" spans="1:17" ht="14.4" customHeight="1" x14ac:dyDescent="0.3">
      <c r="A218" s="736" t="s">
        <v>6214</v>
      </c>
      <c r="B218" s="737" t="s">
        <v>5866</v>
      </c>
      <c r="C218" s="737" t="s">
        <v>5460</v>
      </c>
      <c r="D218" s="737" t="s">
        <v>6275</v>
      </c>
      <c r="E218" s="737" t="s">
        <v>6276</v>
      </c>
      <c r="F218" s="740">
        <v>2</v>
      </c>
      <c r="G218" s="740">
        <v>2292.66</v>
      </c>
      <c r="H218" s="740">
        <v>0.5</v>
      </c>
      <c r="I218" s="740">
        <v>1146.33</v>
      </c>
      <c r="J218" s="740">
        <v>4</v>
      </c>
      <c r="K218" s="740">
        <v>4585.32</v>
      </c>
      <c r="L218" s="740">
        <v>1</v>
      </c>
      <c r="M218" s="740">
        <v>1146.33</v>
      </c>
      <c r="N218" s="740">
        <v>3</v>
      </c>
      <c r="O218" s="740">
        <v>3438.99</v>
      </c>
      <c r="P218" s="753">
        <v>0.75</v>
      </c>
      <c r="Q218" s="741">
        <v>1146.33</v>
      </c>
    </row>
    <row r="219" spans="1:17" ht="14.4" customHeight="1" x14ac:dyDescent="0.3">
      <c r="A219" s="736" t="s">
        <v>6214</v>
      </c>
      <c r="B219" s="737" t="s">
        <v>5866</v>
      </c>
      <c r="C219" s="737" t="s">
        <v>5460</v>
      </c>
      <c r="D219" s="737" t="s">
        <v>6277</v>
      </c>
      <c r="E219" s="737" t="s">
        <v>6278</v>
      </c>
      <c r="F219" s="740">
        <v>4</v>
      </c>
      <c r="G219" s="740">
        <v>1436.4</v>
      </c>
      <c r="H219" s="740">
        <v>2</v>
      </c>
      <c r="I219" s="740">
        <v>359.1</v>
      </c>
      <c r="J219" s="740">
        <v>2</v>
      </c>
      <c r="K219" s="740">
        <v>718.2</v>
      </c>
      <c r="L219" s="740">
        <v>1</v>
      </c>
      <c r="M219" s="740">
        <v>359.1</v>
      </c>
      <c r="N219" s="740">
        <v>1</v>
      </c>
      <c r="O219" s="740">
        <v>359.1</v>
      </c>
      <c r="P219" s="753">
        <v>0.5</v>
      </c>
      <c r="Q219" s="741">
        <v>359.1</v>
      </c>
    </row>
    <row r="220" spans="1:17" ht="14.4" customHeight="1" x14ac:dyDescent="0.3">
      <c r="A220" s="736" t="s">
        <v>6214</v>
      </c>
      <c r="B220" s="737" t="s">
        <v>5866</v>
      </c>
      <c r="C220" s="737" t="s">
        <v>5460</v>
      </c>
      <c r="D220" s="737" t="s">
        <v>6279</v>
      </c>
      <c r="E220" s="737" t="s">
        <v>6280</v>
      </c>
      <c r="F220" s="740">
        <v>4</v>
      </c>
      <c r="G220" s="740">
        <v>3575.6</v>
      </c>
      <c r="H220" s="740">
        <v>2</v>
      </c>
      <c r="I220" s="740">
        <v>893.9</v>
      </c>
      <c r="J220" s="740">
        <v>2</v>
      </c>
      <c r="K220" s="740">
        <v>1787.8</v>
      </c>
      <c r="L220" s="740">
        <v>1</v>
      </c>
      <c r="M220" s="740">
        <v>893.9</v>
      </c>
      <c r="N220" s="740">
        <v>5</v>
      </c>
      <c r="O220" s="740">
        <v>4469.5</v>
      </c>
      <c r="P220" s="753">
        <v>2.5</v>
      </c>
      <c r="Q220" s="741">
        <v>893.9</v>
      </c>
    </row>
    <row r="221" spans="1:17" ht="14.4" customHeight="1" x14ac:dyDescent="0.3">
      <c r="A221" s="736" t="s">
        <v>6214</v>
      </c>
      <c r="B221" s="737" t="s">
        <v>5866</v>
      </c>
      <c r="C221" s="737" t="s">
        <v>5460</v>
      </c>
      <c r="D221" s="737" t="s">
        <v>6281</v>
      </c>
      <c r="E221" s="737" t="s">
        <v>6282</v>
      </c>
      <c r="F221" s="740">
        <v>1</v>
      </c>
      <c r="G221" s="740">
        <v>893.9</v>
      </c>
      <c r="H221" s="740"/>
      <c r="I221" s="740">
        <v>893.9</v>
      </c>
      <c r="J221" s="740"/>
      <c r="K221" s="740"/>
      <c r="L221" s="740"/>
      <c r="M221" s="740"/>
      <c r="N221" s="740">
        <v>1</v>
      </c>
      <c r="O221" s="740">
        <v>893.9</v>
      </c>
      <c r="P221" s="753"/>
      <c r="Q221" s="741">
        <v>893.9</v>
      </c>
    </row>
    <row r="222" spans="1:17" ht="14.4" customHeight="1" x14ac:dyDescent="0.3">
      <c r="A222" s="736" t="s">
        <v>6214</v>
      </c>
      <c r="B222" s="737" t="s">
        <v>5866</v>
      </c>
      <c r="C222" s="737" t="s">
        <v>5460</v>
      </c>
      <c r="D222" s="737" t="s">
        <v>6283</v>
      </c>
      <c r="E222" s="737" t="s">
        <v>6284</v>
      </c>
      <c r="F222" s="740">
        <v>1</v>
      </c>
      <c r="G222" s="740">
        <v>16831.689999999999</v>
      </c>
      <c r="H222" s="740"/>
      <c r="I222" s="740">
        <v>16831.689999999999</v>
      </c>
      <c r="J222" s="740"/>
      <c r="K222" s="740"/>
      <c r="L222" s="740"/>
      <c r="M222" s="740"/>
      <c r="N222" s="740">
        <v>1</v>
      </c>
      <c r="O222" s="740">
        <v>16831.689999999999</v>
      </c>
      <c r="P222" s="753"/>
      <c r="Q222" s="741">
        <v>16831.689999999999</v>
      </c>
    </row>
    <row r="223" spans="1:17" ht="14.4" customHeight="1" x14ac:dyDescent="0.3">
      <c r="A223" s="736" t="s">
        <v>6214</v>
      </c>
      <c r="B223" s="737" t="s">
        <v>5866</v>
      </c>
      <c r="C223" s="737" t="s">
        <v>5460</v>
      </c>
      <c r="D223" s="737" t="s">
        <v>6285</v>
      </c>
      <c r="E223" s="737" t="s">
        <v>6286</v>
      </c>
      <c r="F223" s="740">
        <v>2</v>
      </c>
      <c r="G223" s="740">
        <v>13174.26</v>
      </c>
      <c r="H223" s="740">
        <v>2</v>
      </c>
      <c r="I223" s="740">
        <v>6587.13</v>
      </c>
      <c r="J223" s="740">
        <v>1</v>
      </c>
      <c r="K223" s="740">
        <v>6587.13</v>
      </c>
      <c r="L223" s="740">
        <v>1</v>
      </c>
      <c r="M223" s="740">
        <v>6587.13</v>
      </c>
      <c r="N223" s="740">
        <v>1</v>
      </c>
      <c r="O223" s="740">
        <v>6587.13</v>
      </c>
      <c r="P223" s="753">
        <v>1</v>
      </c>
      <c r="Q223" s="741">
        <v>6587.13</v>
      </c>
    </row>
    <row r="224" spans="1:17" ht="14.4" customHeight="1" x14ac:dyDescent="0.3">
      <c r="A224" s="736" t="s">
        <v>6214</v>
      </c>
      <c r="B224" s="737" t="s">
        <v>5866</v>
      </c>
      <c r="C224" s="737" t="s">
        <v>5460</v>
      </c>
      <c r="D224" s="737" t="s">
        <v>6287</v>
      </c>
      <c r="E224" s="737" t="s">
        <v>6288</v>
      </c>
      <c r="F224" s="740"/>
      <c r="G224" s="740"/>
      <c r="H224" s="740"/>
      <c r="I224" s="740"/>
      <c r="J224" s="740">
        <v>1</v>
      </c>
      <c r="K224" s="740">
        <v>1841.62</v>
      </c>
      <c r="L224" s="740">
        <v>1</v>
      </c>
      <c r="M224" s="740">
        <v>1841.62</v>
      </c>
      <c r="N224" s="740">
        <v>1</v>
      </c>
      <c r="O224" s="740">
        <v>1841.62</v>
      </c>
      <c r="P224" s="753">
        <v>1</v>
      </c>
      <c r="Q224" s="741">
        <v>1841.62</v>
      </c>
    </row>
    <row r="225" spans="1:17" ht="14.4" customHeight="1" x14ac:dyDescent="0.3">
      <c r="A225" s="736" t="s">
        <v>6214</v>
      </c>
      <c r="B225" s="737" t="s">
        <v>5866</v>
      </c>
      <c r="C225" s="737" t="s">
        <v>5460</v>
      </c>
      <c r="D225" s="737" t="s">
        <v>6289</v>
      </c>
      <c r="E225" s="737" t="s">
        <v>6290</v>
      </c>
      <c r="F225" s="740"/>
      <c r="G225" s="740"/>
      <c r="H225" s="740"/>
      <c r="I225" s="740"/>
      <c r="J225" s="740"/>
      <c r="K225" s="740"/>
      <c r="L225" s="740"/>
      <c r="M225" s="740"/>
      <c r="N225" s="740">
        <v>1</v>
      </c>
      <c r="O225" s="740">
        <v>16719</v>
      </c>
      <c r="P225" s="753"/>
      <c r="Q225" s="741">
        <v>16719</v>
      </c>
    </row>
    <row r="226" spans="1:17" ht="14.4" customHeight="1" x14ac:dyDescent="0.3">
      <c r="A226" s="736" t="s">
        <v>6214</v>
      </c>
      <c r="B226" s="737" t="s">
        <v>5866</v>
      </c>
      <c r="C226" s="737" t="s">
        <v>5460</v>
      </c>
      <c r="D226" s="737" t="s">
        <v>6291</v>
      </c>
      <c r="E226" s="737" t="s">
        <v>6292</v>
      </c>
      <c r="F226" s="740"/>
      <c r="G226" s="740"/>
      <c r="H226" s="740"/>
      <c r="I226" s="740"/>
      <c r="J226" s="740">
        <v>1</v>
      </c>
      <c r="K226" s="740">
        <v>511</v>
      </c>
      <c r="L226" s="740">
        <v>1</v>
      </c>
      <c r="M226" s="740">
        <v>511</v>
      </c>
      <c r="N226" s="740"/>
      <c r="O226" s="740"/>
      <c r="P226" s="753"/>
      <c r="Q226" s="741"/>
    </row>
    <row r="227" spans="1:17" ht="14.4" customHeight="1" x14ac:dyDescent="0.3">
      <c r="A227" s="736" t="s">
        <v>6214</v>
      </c>
      <c r="B227" s="737" t="s">
        <v>5866</v>
      </c>
      <c r="C227" s="737" t="s">
        <v>5460</v>
      </c>
      <c r="D227" s="737" t="s">
        <v>6293</v>
      </c>
      <c r="E227" s="737" t="s">
        <v>6294</v>
      </c>
      <c r="F227" s="740"/>
      <c r="G227" s="740"/>
      <c r="H227" s="740"/>
      <c r="I227" s="740"/>
      <c r="J227" s="740">
        <v>1</v>
      </c>
      <c r="K227" s="740">
        <v>18844.98</v>
      </c>
      <c r="L227" s="740">
        <v>1</v>
      </c>
      <c r="M227" s="740">
        <v>18844.98</v>
      </c>
      <c r="N227" s="740"/>
      <c r="O227" s="740"/>
      <c r="P227" s="753"/>
      <c r="Q227" s="741"/>
    </row>
    <row r="228" spans="1:17" ht="14.4" customHeight="1" x14ac:dyDescent="0.3">
      <c r="A228" s="736" t="s">
        <v>6214</v>
      </c>
      <c r="B228" s="737" t="s">
        <v>5866</v>
      </c>
      <c r="C228" s="737" t="s">
        <v>5460</v>
      </c>
      <c r="D228" s="737" t="s">
        <v>6295</v>
      </c>
      <c r="E228" s="737" t="s">
        <v>6296</v>
      </c>
      <c r="F228" s="740"/>
      <c r="G228" s="740"/>
      <c r="H228" s="740"/>
      <c r="I228" s="740"/>
      <c r="J228" s="740"/>
      <c r="K228" s="740"/>
      <c r="L228" s="740"/>
      <c r="M228" s="740"/>
      <c r="N228" s="740">
        <v>1</v>
      </c>
      <c r="O228" s="740">
        <v>3106.5</v>
      </c>
      <c r="P228" s="753"/>
      <c r="Q228" s="741">
        <v>3106.5</v>
      </c>
    </row>
    <row r="229" spans="1:17" ht="14.4" customHeight="1" x14ac:dyDescent="0.3">
      <c r="A229" s="736" t="s">
        <v>6214</v>
      </c>
      <c r="B229" s="737" t="s">
        <v>5866</v>
      </c>
      <c r="C229" s="737" t="s">
        <v>5460</v>
      </c>
      <c r="D229" s="737" t="s">
        <v>6297</v>
      </c>
      <c r="E229" s="737" t="s">
        <v>6298</v>
      </c>
      <c r="F229" s="740"/>
      <c r="G229" s="740"/>
      <c r="H229" s="740"/>
      <c r="I229" s="740"/>
      <c r="J229" s="740">
        <v>2</v>
      </c>
      <c r="K229" s="740">
        <v>761.72</v>
      </c>
      <c r="L229" s="740">
        <v>1</v>
      </c>
      <c r="M229" s="740">
        <v>380.86</v>
      </c>
      <c r="N229" s="740">
        <v>2</v>
      </c>
      <c r="O229" s="740">
        <v>761.72</v>
      </c>
      <c r="P229" s="753">
        <v>1</v>
      </c>
      <c r="Q229" s="741">
        <v>380.86</v>
      </c>
    </row>
    <row r="230" spans="1:17" ht="14.4" customHeight="1" x14ac:dyDescent="0.3">
      <c r="A230" s="736" t="s">
        <v>6214</v>
      </c>
      <c r="B230" s="737" t="s">
        <v>5866</v>
      </c>
      <c r="C230" s="737" t="s">
        <v>5460</v>
      </c>
      <c r="D230" s="737" t="s">
        <v>6299</v>
      </c>
      <c r="E230" s="737" t="s">
        <v>6300</v>
      </c>
      <c r="F230" s="740"/>
      <c r="G230" s="740"/>
      <c r="H230" s="740"/>
      <c r="I230" s="740"/>
      <c r="J230" s="740">
        <v>1</v>
      </c>
      <c r="K230" s="740">
        <v>1085.2</v>
      </c>
      <c r="L230" s="740">
        <v>1</v>
      </c>
      <c r="M230" s="740">
        <v>1085.2</v>
      </c>
      <c r="N230" s="740">
        <v>2</v>
      </c>
      <c r="O230" s="740">
        <v>2170.4</v>
      </c>
      <c r="P230" s="753">
        <v>2</v>
      </c>
      <c r="Q230" s="741">
        <v>1085.2</v>
      </c>
    </row>
    <row r="231" spans="1:17" ht="14.4" customHeight="1" x14ac:dyDescent="0.3">
      <c r="A231" s="736" t="s">
        <v>6214</v>
      </c>
      <c r="B231" s="737" t="s">
        <v>5866</v>
      </c>
      <c r="C231" s="737" t="s">
        <v>5460</v>
      </c>
      <c r="D231" s="737" t="s">
        <v>6301</v>
      </c>
      <c r="E231" s="737" t="s">
        <v>6302</v>
      </c>
      <c r="F231" s="740"/>
      <c r="G231" s="740"/>
      <c r="H231" s="740"/>
      <c r="I231" s="740"/>
      <c r="J231" s="740">
        <v>1</v>
      </c>
      <c r="K231" s="740">
        <v>13465.47</v>
      </c>
      <c r="L231" s="740">
        <v>1</v>
      </c>
      <c r="M231" s="740">
        <v>13465.47</v>
      </c>
      <c r="N231" s="740">
        <v>1</v>
      </c>
      <c r="O231" s="740">
        <v>13465.47</v>
      </c>
      <c r="P231" s="753">
        <v>1</v>
      </c>
      <c r="Q231" s="741">
        <v>13465.47</v>
      </c>
    </row>
    <row r="232" spans="1:17" ht="14.4" customHeight="1" x14ac:dyDescent="0.3">
      <c r="A232" s="736" t="s">
        <v>6214</v>
      </c>
      <c r="B232" s="737" t="s">
        <v>5866</v>
      </c>
      <c r="C232" s="737" t="s">
        <v>5460</v>
      </c>
      <c r="D232" s="737" t="s">
        <v>6303</v>
      </c>
      <c r="E232" s="737" t="s">
        <v>6304</v>
      </c>
      <c r="F232" s="740"/>
      <c r="G232" s="740"/>
      <c r="H232" s="740"/>
      <c r="I232" s="740"/>
      <c r="J232" s="740">
        <v>2</v>
      </c>
      <c r="K232" s="740">
        <v>51776.1</v>
      </c>
      <c r="L232" s="740">
        <v>1</v>
      </c>
      <c r="M232" s="740">
        <v>25888.05</v>
      </c>
      <c r="N232" s="740">
        <v>1</v>
      </c>
      <c r="O232" s="740">
        <v>25888.05</v>
      </c>
      <c r="P232" s="753">
        <v>0.5</v>
      </c>
      <c r="Q232" s="741">
        <v>25888.05</v>
      </c>
    </row>
    <row r="233" spans="1:17" ht="14.4" customHeight="1" x14ac:dyDescent="0.3">
      <c r="A233" s="736" t="s">
        <v>6214</v>
      </c>
      <c r="B233" s="737" t="s">
        <v>5866</v>
      </c>
      <c r="C233" s="737" t="s">
        <v>5460</v>
      </c>
      <c r="D233" s="737" t="s">
        <v>6305</v>
      </c>
      <c r="E233" s="737" t="s">
        <v>6306</v>
      </c>
      <c r="F233" s="740">
        <v>1</v>
      </c>
      <c r="G233" s="740">
        <v>20319.98</v>
      </c>
      <c r="H233" s="740"/>
      <c r="I233" s="740">
        <v>20319.98</v>
      </c>
      <c r="J233" s="740"/>
      <c r="K233" s="740"/>
      <c r="L233" s="740"/>
      <c r="M233" s="740"/>
      <c r="N233" s="740"/>
      <c r="O233" s="740"/>
      <c r="P233" s="753"/>
      <c r="Q233" s="741"/>
    </row>
    <row r="234" spans="1:17" ht="14.4" customHeight="1" x14ac:dyDescent="0.3">
      <c r="A234" s="736" t="s">
        <v>6214</v>
      </c>
      <c r="B234" s="737" t="s">
        <v>5866</v>
      </c>
      <c r="C234" s="737" t="s">
        <v>5460</v>
      </c>
      <c r="D234" s="737" t="s">
        <v>6307</v>
      </c>
      <c r="E234" s="737" t="s">
        <v>6308</v>
      </c>
      <c r="F234" s="740"/>
      <c r="G234" s="740"/>
      <c r="H234" s="740"/>
      <c r="I234" s="740"/>
      <c r="J234" s="740">
        <v>1</v>
      </c>
      <c r="K234" s="740">
        <v>18900</v>
      </c>
      <c r="L234" s="740">
        <v>1</v>
      </c>
      <c r="M234" s="740">
        <v>18900</v>
      </c>
      <c r="N234" s="740">
        <v>2</v>
      </c>
      <c r="O234" s="740">
        <v>37800</v>
      </c>
      <c r="P234" s="753">
        <v>2</v>
      </c>
      <c r="Q234" s="741">
        <v>18900</v>
      </c>
    </row>
    <row r="235" spans="1:17" ht="14.4" customHeight="1" x14ac:dyDescent="0.3">
      <c r="A235" s="736" t="s">
        <v>6214</v>
      </c>
      <c r="B235" s="737" t="s">
        <v>5866</v>
      </c>
      <c r="C235" s="737" t="s">
        <v>5469</v>
      </c>
      <c r="D235" s="737" t="s">
        <v>6309</v>
      </c>
      <c r="E235" s="737" t="s">
        <v>6310</v>
      </c>
      <c r="F235" s="740">
        <v>2</v>
      </c>
      <c r="G235" s="740">
        <v>414</v>
      </c>
      <c r="H235" s="740">
        <v>0.647887323943662</v>
      </c>
      <c r="I235" s="740">
        <v>207</v>
      </c>
      <c r="J235" s="740">
        <v>3</v>
      </c>
      <c r="K235" s="740">
        <v>639</v>
      </c>
      <c r="L235" s="740">
        <v>1</v>
      </c>
      <c r="M235" s="740">
        <v>213</v>
      </c>
      <c r="N235" s="740"/>
      <c r="O235" s="740"/>
      <c r="P235" s="753"/>
      <c r="Q235" s="741"/>
    </row>
    <row r="236" spans="1:17" ht="14.4" customHeight="1" x14ac:dyDescent="0.3">
      <c r="A236" s="736" t="s">
        <v>6214</v>
      </c>
      <c r="B236" s="737" t="s">
        <v>5866</v>
      </c>
      <c r="C236" s="737" t="s">
        <v>5469</v>
      </c>
      <c r="D236" s="737" t="s">
        <v>6311</v>
      </c>
      <c r="E236" s="737" t="s">
        <v>6312</v>
      </c>
      <c r="F236" s="740">
        <v>4</v>
      </c>
      <c r="G236" s="740">
        <v>604</v>
      </c>
      <c r="H236" s="740">
        <v>1.2989247311827956</v>
      </c>
      <c r="I236" s="740">
        <v>151</v>
      </c>
      <c r="J236" s="740">
        <v>3</v>
      </c>
      <c r="K236" s="740">
        <v>465</v>
      </c>
      <c r="L236" s="740">
        <v>1</v>
      </c>
      <c r="M236" s="740">
        <v>155</v>
      </c>
      <c r="N236" s="740">
        <v>2</v>
      </c>
      <c r="O236" s="740">
        <v>310</v>
      </c>
      <c r="P236" s="753">
        <v>0.66666666666666663</v>
      </c>
      <c r="Q236" s="741">
        <v>155</v>
      </c>
    </row>
    <row r="237" spans="1:17" ht="14.4" customHeight="1" x14ac:dyDescent="0.3">
      <c r="A237" s="736" t="s">
        <v>6214</v>
      </c>
      <c r="B237" s="737" t="s">
        <v>5866</v>
      </c>
      <c r="C237" s="737" t="s">
        <v>5469</v>
      </c>
      <c r="D237" s="737" t="s">
        <v>6313</v>
      </c>
      <c r="E237" s="737" t="s">
        <v>6314</v>
      </c>
      <c r="F237" s="740">
        <v>15</v>
      </c>
      <c r="G237" s="740">
        <v>2745</v>
      </c>
      <c r="H237" s="740">
        <v>0.54367201426024958</v>
      </c>
      <c r="I237" s="740">
        <v>183</v>
      </c>
      <c r="J237" s="740">
        <v>27</v>
      </c>
      <c r="K237" s="740">
        <v>5049</v>
      </c>
      <c r="L237" s="740">
        <v>1</v>
      </c>
      <c r="M237" s="740">
        <v>187</v>
      </c>
      <c r="N237" s="740">
        <v>1</v>
      </c>
      <c r="O237" s="740">
        <v>187</v>
      </c>
      <c r="P237" s="753">
        <v>3.7037037037037035E-2</v>
      </c>
      <c r="Q237" s="741">
        <v>187</v>
      </c>
    </row>
    <row r="238" spans="1:17" ht="14.4" customHeight="1" x14ac:dyDescent="0.3">
      <c r="A238" s="736" t="s">
        <v>6214</v>
      </c>
      <c r="B238" s="737" t="s">
        <v>5866</v>
      </c>
      <c r="C238" s="737" t="s">
        <v>5469</v>
      </c>
      <c r="D238" s="737" t="s">
        <v>6315</v>
      </c>
      <c r="E238" s="737" t="s">
        <v>6316</v>
      </c>
      <c r="F238" s="740">
        <v>5</v>
      </c>
      <c r="G238" s="740">
        <v>625</v>
      </c>
      <c r="H238" s="740">
        <v>0.9765625</v>
      </c>
      <c r="I238" s="740">
        <v>125</v>
      </c>
      <c r="J238" s="740">
        <v>5</v>
      </c>
      <c r="K238" s="740">
        <v>640</v>
      </c>
      <c r="L238" s="740">
        <v>1</v>
      </c>
      <c r="M238" s="740">
        <v>128</v>
      </c>
      <c r="N238" s="740">
        <v>4</v>
      </c>
      <c r="O238" s="740">
        <v>512</v>
      </c>
      <c r="P238" s="753">
        <v>0.8</v>
      </c>
      <c r="Q238" s="741">
        <v>128</v>
      </c>
    </row>
    <row r="239" spans="1:17" ht="14.4" customHeight="1" x14ac:dyDescent="0.3">
      <c r="A239" s="736" t="s">
        <v>6214</v>
      </c>
      <c r="B239" s="737" t="s">
        <v>5866</v>
      </c>
      <c r="C239" s="737" t="s">
        <v>5469</v>
      </c>
      <c r="D239" s="737" t="s">
        <v>6317</v>
      </c>
      <c r="E239" s="737" t="s">
        <v>6318</v>
      </c>
      <c r="F239" s="740">
        <v>8</v>
      </c>
      <c r="G239" s="740">
        <v>1752</v>
      </c>
      <c r="H239" s="740">
        <v>1.3094170403587444</v>
      </c>
      <c r="I239" s="740">
        <v>219</v>
      </c>
      <c r="J239" s="740">
        <v>6</v>
      </c>
      <c r="K239" s="740">
        <v>1338</v>
      </c>
      <c r="L239" s="740">
        <v>1</v>
      </c>
      <c r="M239" s="740">
        <v>223</v>
      </c>
      <c r="N239" s="740">
        <v>4</v>
      </c>
      <c r="O239" s="740">
        <v>892</v>
      </c>
      <c r="P239" s="753">
        <v>0.66666666666666663</v>
      </c>
      <c r="Q239" s="741">
        <v>223</v>
      </c>
    </row>
    <row r="240" spans="1:17" ht="14.4" customHeight="1" x14ac:dyDescent="0.3">
      <c r="A240" s="736" t="s">
        <v>6214</v>
      </c>
      <c r="B240" s="737" t="s">
        <v>5866</v>
      </c>
      <c r="C240" s="737" t="s">
        <v>5469</v>
      </c>
      <c r="D240" s="737" t="s">
        <v>6319</v>
      </c>
      <c r="E240" s="737" t="s">
        <v>6320</v>
      </c>
      <c r="F240" s="740">
        <v>45</v>
      </c>
      <c r="G240" s="740">
        <v>9945</v>
      </c>
      <c r="H240" s="740">
        <v>0.88400000000000001</v>
      </c>
      <c r="I240" s="740">
        <v>221</v>
      </c>
      <c r="J240" s="740">
        <v>50</v>
      </c>
      <c r="K240" s="740">
        <v>11250</v>
      </c>
      <c r="L240" s="740">
        <v>1</v>
      </c>
      <c r="M240" s="740">
        <v>225</v>
      </c>
      <c r="N240" s="740">
        <v>47</v>
      </c>
      <c r="O240" s="740">
        <v>10575</v>
      </c>
      <c r="P240" s="753">
        <v>0.94</v>
      </c>
      <c r="Q240" s="741">
        <v>225</v>
      </c>
    </row>
    <row r="241" spans="1:17" ht="14.4" customHeight="1" x14ac:dyDescent="0.3">
      <c r="A241" s="736" t="s">
        <v>6214</v>
      </c>
      <c r="B241" s="737" t="s">
        <v>5866</v>
      </c>
      <c r="C241" s="737" t="s">
        <v>5469</v>
      </c>
      <c r="D241" s="737" t="s">
        <v>6321</v>
      </c>
      <c r="E241" s="737" t="s">
        <v>6322</v>
      </c>
      <c r="F241" s="740">
        <v>2</v>
      </c>
      <c r="G241" s="740">
        <v>1226</v>
      </c>
      <c r="H241" s="740">
        <v>0.98080000000000001</v>
      </c>
      <c r="I241" s="740">
        <v>613</v>
      </c>
      <c r="J241" s="740">
        <v>2</v>
      </c>
      <c r="K241" s="740">
        <v>1250</v>
      </c>
      <c r="L241" s="740">
        <v>1</v>
      </c>
      <c r="M241" s="740">
        <v>625</v>
      </c>
      <c r="N241" s="740">
        <v>1</v>
      </c>
      <c r="O241" s="740">
        <v>626</v>
      </c>
      <c r="P241" s="753">
        <v>0.50080000000000002</v>
      </c>
      <c r="Q241" s="741">
        <v>626</v>
      </c>
    </row>
    <row r="242" spans="1:17" ht="14.4" customHeight="1" x14ac:dyDescent="0.3">
      <c r="A242" s="736" t="s">
        <v>6214</v>
      </c>
      <c r="B242" s="737" t="s">
        <v>5866</v>
      </c>
      <c r="C242" s="737" t="s">
        <v>5469</v>
      </c>
      <c r="D242" s="737" t="s">
        <v>5871</v>
      </c>
      <c r="E242" s="737" t="s">
        <v>5872</v>
      </c>
      <c r="F242" s="740"/>
      <c r="G242" s="740"/>
      <c r="H242" s="740"/>
      <c r="I242" s="740"/>
      <c r="J242" s="740">
        <v>3</v>
      </c>
      <c r="K242" s="740">
        <v>795</v>
      </c>
      <c r="L242" s="740">
        <v>1</v>
      </c>
      <c r="M242" s="740">
        <v>265</v>
      </c>
      <c r="N242" s="740">
        <v>1</v>
      </c>
      <c r="O242" s="740">
        <v>265</v>
      </c>
      <c r="P242" s="753">
        <v>0.33333333333333331</v>
      </c>
      <c r="Q242" s="741">
        <v>265</v>
      </c>
    </row>
    <row r="243" spans="1:17" ht="14.4" customHeight="1" x14ac:dyDescent="0.3">
      <c r="A243" s="736" t="s">
        <v>6214</v>
      </c>
      <c r="B243" s="737" t="s">
        <v>5866</v>
      </c>
      <c r="C243" s="737" t="s">
        <v>5469</v>
      </c>
      <c r="D243" s="737" t="s">
        <v>6323</v>
      </c>
      <c r="E243" s="737" t="s">
        <v>6324</v>
      </c>
      <c r="F243" s="740">
        <v>27</v>
      </c>
      <c r="G243" s="740">
        <v>8910</v>
      </c>
      <c r="H243" s="740">
        <v>2.8366762177650431</v>
      </c>
      <c r="I243" s="740">
        <v>330</v>
      </c>
      <c r="J243" s="740">
        <v>9</v>
      </c>
      <c r="K243" s="740">
        <v>3141</v>
      </c>
      <c r="L243" s="740">
        <v>1</v>
      </c>
      <c r="M243" s="740">
        <v>349</v>
      </c>
      <c r="N243" s="740">
        <v>21</v>
      </c>
      <c r="O243" s="740">
        <v>7350</v>
      </c>
      <c r="P243" s="753">
        <v>2.3400191021967527</v>
      </c>
      <c r="Q243" s="741">
        <v>350</v>
      </c>
    </row>
    <row r="244" spans="1:17" ht="14.4" customHeight="1" x14ac:dyDescent="0.3">
      <c r="A244" s="736" t="s">
        <v>6214</v>
      </c>
      <c r="B244" s="737" t="s">
        <v>5866</v>
      </c>
      <c r="C244" s="737" t="s">
        <v>5469</v>
      </c>
      <c r="D244" s="737" t="s">
        <v>6325</v>
      </c>
      <c r="E244" s="737" t="s">
        <v>6326</v>
      </c>
      <c r="F244" s="740">
        <v>3</v>
      </c>
      <c r="G244" s="740">
        <v>12417</v>
      </c>
      <c r="H244" s="740">
        <v>2.9819884726224783</v>
      </c>
      <c r="I244" s="740">
        <v>4139</v>
      </c>
      <c r="J244" s="740">
        <v>1</v>
      </c>
      <c r="K244" s="740">
        <v>4164</v>
      </c>
      <c r="L244" s="740">
        <v>1</v>
      </c>
      <c r="M244" s="740">
        <v>4164</v>
      </c>
      <c r="N244" s="740">
        <v>1</v>
      </c>
      <c r="O244" s="740">
        <v>4164</v>
      </c>
      <c r="P244" s="753">
        <v>1</v>
      </c>
      <c r="Q244" s="741">
        <v>4164</v>
      </c>
    </row>
    <row r="245" spans="1:17" ht="14.4" customHeight="1" x14ac:dyDescent="0.3">
      <c r="A245" s="736" t="s">
        <v>6214</v>
      </c>
      <c r="B245" s="737" t="s">
        <v>5866</v>
      </c>
      <c r="C245" s="737" t="s">
        <v>5469</v>
      </c>
      <c r="D245" s="737" t="s">
        <v>6327</v>
      </c>
      <c r="E245" s="737" t="s">
        <v>6328</v>
      </c>
      <c r="F245" s="740">
        <v>5</v>
      </c>
      <c r="G245" s="740">
        <v>1395</v>
      </c>
      <c r="H245" s="740">
        <v>0.32862190812720848</v>
      </c>
      <c r="I245" s="740">
        <v>279</v>
      </c>
      <c r="J245" s="740">
        <v>15</v>
      </c>
      <c r="K245" s="740">
        <v>4245</v>
      </c>
      <c r="L245" s="740">
        <v>1</v>
      </c>
      <c r="M245" s="740">
        <v>283</v>
      </c>
      <c r="N245" s="740">
        <v>9</v>
      </c>
      <c r="O245" s="740">
        <v>2547</v>
      </c>
      <c r="P245" s="753">
        <v>0.6</v>
      </c>
      <c r="Q245" s="741">
        <v>283</v>
      </c>
    </row>
    <row r="246" spans="1:17" ht="14.4" customHeight="1" x14ac:dyDescent="0.3">
      <c r="A246" s="736" t="s">
        <v>6214</v>
      </c>
      <c r="B246" s="737" t="s">
        <v>5866</v>
      </c>
      <c r="C246" s="737" t="s">
        <v>5469</v>
      </c>
      <c r="D246" s="737" t="s">
        <v>6329</v>
      </c>
      <c r="E246" s="737" t="s">
        <v>6330</v>
      </c>
      <c r="F246" s="740">
        <v>9</v>
      </c>
      <c r="G246" s="740">
        <v>56376</v>
      </c>
      <c r="H246" s="740">
        <v>0.74347206836524771</v>
      </c>
      <c r="I246" s="740">
        <v>6264</v>
      </c>
      <c r="J246" s="740">
        <v>12</v>
      </c>
      <c r="K246" s="740">
        <v>75828</v>
      </c>
      <c r="L246" s="740">
        <v>1</v>
      </c>
      <c r="M246" s="740">
        <v>6319</v>
      </c>
      <c r="N246" s="740">
        <v>11</v>
      </c>
      <c r="O246" s="740">
        <v>69520</v>
      </c>
      <c r="P246" s="753">
        <v>0.91681173181410558</v>
      </c>
      <c r="Q246" s="741">
        <v>6320</v>
      </c>
    </row>
    <row r="247" spans="1:17" ht="14.4" customHeight="1" x14ac:dyDescent="0.3">
      <c r="A247" s="736" t="s">
        <v>6214</v>
      </c>
      <c r="B247" s="737" t="s">
        <v>5866</v>
      </c>
      <c r="C247" s="737" t="s">
        <v>5469</v>
      </c>
      <c r="D247" s="737" t="s">
        <v>6331</v>
      </c>
      <c r="E247" s="737" t="s">
        <v>6332</v>
      </c>
      <c r="F247" s="740">
        <v>2</v>
      </c>
      <c r="G247" s="740">
        <v>3054</v>
      </c>
      <c r="H247" s="740">
        <v>0.96952380952380957</v>
      </c>
      <c r="I247" s="740">
        <v>1527</v>
      </c>
      <c r="J247" s="740">
        <v>2</v>
      </c>
      <c r="K247" s="740">
        <v>3150</v>
      </c>
      <c r="L247" s="740">
        <v>1</v>
      </c>
      <c r="M247" s="740">
        <v>1575</v>
      </c>
      <c r="N247" s="740">
        <v>3</v>
      </c>
      <c r="O247" s="740">
        <v>4725</v>
      </c>
      <c r="P247" s="753">
        <v>1.5</v>
      </c>
      <c r="Q247" s="741">
        <v>1575</v>
      </c>
    </row>
    <row r="248" spans="1:17" ht="14.4" customHeight="1" x14ac:dyDescent="0.3">
      <c r="A248" s="736" t="s">
        <v>6214</v>
      </c>
      <c r="B248" s="737" t="s">
        <v>5866</v>
      </c>
      <c r="C248" s="737" t="s">
        <v>5469</v>
      </c>
      <c r="D248" s="737" t="s">
        <v>6333</v>
      </c>
      <c r="E248" s="737" t="s">
        <v>6334</v>
      </c>
      <c r="F248" s="740">
        <v>1</v>
      </c>
      <c r="G248" s="740">
        <v>1096</v>
      </c>
      <c r="H248" s="740"/>
      <c r="I248" s="740">
        <v>1096</v>
      </c>
      <c r="J248" s="740"/>
      <c r="K248" s="740"/>
      <c r="L248" s="740"/>
      <c r="M248" s="740"/>
      <c r="N248" s="740"/>
      <c r="O248" s="740"/>
      <c r="P248" s="753"/>
      <c r="Q248" s="741"/>
    </row>
    <row r="249" spans="1:17" ht="14.4" customHeight="1" x14ac:dyDescent="0.3">
      <c r="A249" s="736" t="s">
        <v>6214</v>
      </c>
      <c r="B249" s="737" t="s">
        <v>5866</v>
      </c>
      <c r="C249" s="737" t="s">
        <v>5469</v>
      </c>
      <c r="D249" s="737" t="s">
        <v>6335</v>
      </c>
      <c r="E249" s="737" t="s">
        <v>6336</v>
      </c>
      <c r="F249" s="740">
        <v>4</v>
      </c>
      <c r="G249" s="740">
        <v>15296</v>
      </c>
      <c r="H249" s="740">
        <v>0.99067357512953369</v>
      </c>
      <c r="I249" s="740">
        <v>3824</v>
      </c>
      <c r="J249" s="740">
        <v>4</v>
      </c>
      <c r="K249" s="740">
        <v>15440</v>
      </c>
      <c r="L249" s="740">
        <v>1</v>
      </c>
      <c r="M249" s="740">
        <v>3860</v>
      </c>
      <c r="N249" s="740">
        <v>2</v>
      </c>
      <c r="O249" s="740">
        <v>7720</v>
      </c>
      <c r="P249" s="753">
        <v>0.5</v>
      </c>
      <c r="Q249" s="741">
        <v>3860</v>
      </c>
    </row>
    <row r="250" spans="1:17" ht="14.4" customHeight="1" x14ac:dyDescent="0.3">
      <c r="A250" s="736" t="s">
        <v>6214</v>
      </c>
      <c r="B250" s="737" t="s">
        <v>5866</v>
      </c>
      <c r="C250" s="737" t="s">
        <v>5469</v>
      </c>
      <c r="D250" s="737" t="s">
        <v>6337</v>
      </c>
      <c r="E250" s="737" t="s">
        <v>6338</v>
      </c>
      <c r="F250" s="740">
        <v>1</v>
      </c>
      <c r="G250" s="740">
        <v>5162</v>
      </c>
      <c r="H250" s="740"/>
      <c r="I250" s="740">
        <v>5162</v>
      </c>
      <c r="J250" s="740"/>
      <c r="K250" s="740"/>
      <c r="L250" s="740"/>
      <c r="M250" s="740"/>
      <c r="N250" s="740"/>
      <c r="O250" s="740"/>
      <c r="P250" s="753"/>
      <c r="Q250" s="741"/>
    </row>
    <row r="251" spans="1:17" ht="14.4" customHeight="1" x14ac:dyDescent="0.3">
      <c r="A251" s="736" t="s">
        <v>6214</v>
      </c>
      <c r="B251" s="737" t="s">
        <v>5866</v>
      </c>
      <c r="C251" s="737" t="s">
        <v>5469</v>
      </c>
      <c r="D251" s="737" t="s">
        <v>6339</v>
      </c>
      <c r="E251" s="737" t="s">
        <v>6340</v>
      </c>
      <c r="F251" s="740">
        <v>3</v>
      </c>
      <c r="G251" s="740">
        <v>4998</v>
      </c>
      <c r="H251" s="740">
        <v>0.97884841363102237</v>
      </c>
      <c r="I251" s="740">
        <v>1666</v>
      </c>
      <c r="J251" s="740">
        <v>3</v>
      </c>
      <c r="K251" s="740">
        <v>5106</v>
      </c>
      <c r="L251" s="740">
        <v>1</v>
      </c>
      <c r="M251" s="740">
        <v>1702</v>
      </c>
      <c r="N251" s="740">
        <v>2</v>
      </c>
      <c r="O251" s="740">
        <v>3404</v>
      </c>
      <c r="P251" s="753">
        <v>0.66666666666666663</v>
      </c>
      <c r="Q251" s="741">
        <v>1702</v>
      </c>
    </row>
    <row r="252" spans="1:17" ht="14.4" customHeight="1" x14ac:dyDescent="0.3">
      <c r="A252" s="736" t="s">
        <v>6214</v>
      </c>
      <c r="B252" s="737" t="s">
        <v>5866</v>
      </c>
      <c r="C252" s="737" t="s">
        <v>5469</v>
      </c>
      <c r="D252" s="737" t="s">
        <v>6341</v>
      </c>
      <c r="E252" s="737" t="s">
        <v>6342</v>
      </c>
      <c r="F252" s="740">
        <v>19</v>
      </c>
      <c r="G252" s="740">
        <v>24339</v>
      </c>
      <c r="H252" s="740">
        <v>2.3529582366589326</v>
      </c>
      <c r="I252" s="740">
        <v>1281</v>
      </c>
      <c r="J252" s="740">
        <v>8</v>
      </c>
      <c r="K252" s="740">
        <v>10344</v>
      </c>
      <c r="L252" s="740">
        <v>1</v>
      </c>
      <c r="M252" s="740">
        <v>1293</v>
      </c>
      <c r="N252" s="740">
        <v>13</v>
      </c>
      <c r="O252" s="740">
        <v>16822</v>
      </c>
      <c r="P252" s="753">
        <v>1.6262567672080432</v>
      </c>
      <c r="Q252" s="741">
        <v>1294</v>
      </c>
    </row>
    <row r="253" spans="1:17" ht="14.4" customHeight="1" x14ac:dyDescent="0.3">
      <c r="A253" s="736" t="s">
        <v>6214</v>
      </c>
      <c r="B253" s="737" t="s">
        <v>5866</v>
      </c>
      <c r="C253" s="737" t="s">
        <v>5469</v>
      </c>
      <c r="D253" s="737" t="s">
        <v>6343</v>
      </c>
      <c r="E253" s="737" t="s">
        <v>6344</v>
      </c>
      <c r="F253" s="740">
        <v>19</v>
      </c>
      <c r="G253" s="740">
        <v>22173</v>
      </c>
      <c r="H253" s="740">
        <v>3.1397621070518267</v>
      </c>
      <c r="I253" s="740">
        <v>1167</v>
      </c>
      <c r="J253" s="740">
        <v>6</v>
      </c>
      <c r="K253" s="740">
        <v>7062</v>
      </c>
      <c r="L253" s="740">
        <v>1</v>
      </c>
      <c r="M253" s="740">
        <v>1177</v>
      </c>
      <c r="N253" s="740">
        <v>11</v>
      </c>
      <c r="O253" s="740">
        <v>12958</v>
      </c>
      <c r="P253" s="753">
        <v>1.8348909657320873</v>
      </c>
      <c r="Q253" s="741">
        <v>1178</v>
      </c>
    </row>
    <row r="254" spans="1:17" ht="14.4" customHeight="1" x14ac:dyDescent="0.3">
      <c r="A254" s="736" t="s">
        <v>6214</v>
      </c>
      <c r="B254" s="737" t="s">
        <v>5866</v>
      </c>
      <c r="C254" s="737" t="s">
        <v>5469</v>
      </c>
      <c r="D254" s="737" t="s">
        <v>6345</v>
      </c>
      <c r="E254" s="737" t="s">
        <v>6346</v>
      </c>
      <c r="F254" s="740">
        <v>14</v>
      </c>
      <c r="G254" s="740">
        <v>71064</v>
      </c>
      <c r="H254" s="740">
        <v>1.2527367920038077</v>
      </c>
      <c r="I254" s="740">
        <v>5076</v>
      </c>
      <c r="J254" s="740">
        <v>11</v>
      </c>
      <c r="K254" s="740">
        <v>56727</v>
      </c>
      <c r="L254" s="740">
        <v>1</v>
      </c>
      <c r="M254" s="740">
        <v>5157</v>
      </c>
      <c r="N254" s="740">
        <v>5</v>
      </c>
      <c r="O254" s="740">
        <v>25785</v>
      </c>
      <c r="P254" s="753">
        <v>0.45454545454545453</v>
      </c>
      <c r="Q254" s="741">
        <v>5157</v>
      </c>
    </row>
    <row r="255" spans="1:17" ht="14.4" customHeight="1" x14ac:dyDescent="0.3">
      <c r="A255" s="736" t="s">
        <v>6214</v>
      </c>
      <c r="B255" s="737" t="s">
        <v>5866</v>
      </c>
      <c r="C255" s="737" t="s">
        <v>5469</v>
      </c>
      <c r="D255" s="737" t="s">
        <v>6347</v>
      </c>
      <c r="E255" s="737" t="s">
        <v>6348</v>
      </c>
      <c r="F255" s="740">
        <v>1</v>
      </c>
      <c r="G255" s="740">
        <v>752</v>
      </c>
      <c r="H255" s="740">
        <v>0.23499999999999999</v>
      </c>
      <c r="I255" s="740">
        <v>752</v>
      </c>
      <c r="J255" s="740">
        <v>4</v>
      </c>
      <c r="K255" s="740">
        <v>3200</v>
      </c>
      <c r="L255" s="740">
        <v>1</v>
      </c>
      <c r="M255" s="740">
        <v>800</v>
      </c>
      <c r="N255" s="740">
        <v>2</v>
      </c>
      <c r="O255" s="740">
        <v>1602</v>
      </c>
      <c r="P255" s="753">
        <v>0.50062499999999999</v>
      </c>
      <c r="Q255" s="741">
        <v>801</v>
      </c>
    </row>
    <row r="256" spans="1:17" ht="14.4" customHeight="1" x14ac:dyDescent="0.3">
      <c r="A256" s="736" t="s">
        <v>6214</v>
      </c>
      <c r="B256" s="737" t="s">
        <v>5866</v>
      </c>
      <c r="C256" s="737" t="s">
        <v>5469</v>
      </c>
      <c r="D256" s="737" t="s">
        <v>6349</v>
      </c>
      <c r="E256" s="737" t="s">
        <v>6350</v>
      </c>
      <c r="F256" s="740">
        <v>181</v>
      </c>
      <c r="G256" s="740">
        <v>31675</v>
      </c>
      <c r="H256" s="740">
        <v>1.0053640576398146</v>
      </c>
      <c r="I256" s="740">
        <v>175</v>
      </c>
      <c r="J256" s="740">
        <v>178</v>
      </c>
      <c r="K256" s="740">
        <v>31506</v>
      </c>
      <c r="L256" s="740">
        <v>1</v>
      </c>
      <c r="M256" s="740">
        <v>177</v>
      </c>
      <c r="N256" s="740">
        <v>149</v>
      </c>
      <c r="O256" s="740">
        <v>26373</v>
      </c>
      <c r="P256" s="753">
        <v>0.8370786516853933</v>
      </c>
      <c r="Q256" s="741">
        <v>177</v>
      </c>
    </row>
    <row r="257" spans="1:17" ht="14.4" customHeight="1" x14ac:dyDescent="0.3">
      <c r="A257" s="736" t="s">
        <v>6214</v>
      </c>
      <c r="B257" s="737" t="s">
        <v>5866</v>
      </c>
      <c r="C257" s="737" t="s">
        <v>5469</v>
      </c>
      <c r="D257" s="737" t="s">
        <v>6351</v>
      </c>
      <c r="E257" s="737" t="s">
        <v>6352</v>
      </c>
      <c r="F257" s="740">
        <v>29</v>
      </c>
      <c r="G257" s="740">
        <v>58029</v>
      </c>
      <c r="H257" s="740">
        <v>0.91401524697580649</v>
      </c>
      <c r="I257" s="740">
        <v>2001</v>
      </c>
      <c r="J257" s="740">
        <v>31</v>
      </c>
      <c r="K257" s="740">
        <v>63488</v>
      </c>
      <c r="L257" s="740">
        <v>1</v>
      </c>
      <c r="M257" s="740">
        <v>2048</v>
      </c>
      <c r="N257" s="740">
        <v>31</v>
      </c>
      <c r="O257" s="740">
        <v>63519</v>
      </c>
      <c r="P257" s="753">
        <v>1.00048828125</v>
      </c>
      <c r="Q257" s="741">
        <v>2049</v>
      </c>
    </row>
    <row r="258" spans="1:17" ht="14.4" customHeight="1" x14ac:dyDescent="0.3">
      <c r="A258" s="736" t="s">
        <v>6214</v>
      </c>
      <c r="B258" s="737" t="s">
        <v>5866</v>
      </c>
      <c r="C258" s="737" t="s">
        <v>5469</v>
      </c>
      <c r="D258" s="737" t="s">
        <v>6353</v>
      </c>
      <c r="E258" s="737" t="s">
        <v>6354</v>
      </c>
      <c r="F258" s="740">
        <v>8</v>
      </c>
      <c r="G258" s="740">
        <v>21568</v>
      </c>
      <c r="H258" s="740">
        <v>1.1261487050960735</v>
      </c>
      <c r="I258" s="740">
        <v>2696</v>
      </c>
      <c r="J258" s="740">
        <v>7</v>
      </c>
      <c r="K258" s="740">
        <v>19152</v>
      </c>
      <c r="L258" s="740">
        <v>1</v>
      </c>
      <c r="M258" s="740">
        <v>2736</v>
      </c>
      <c r="N258" s="740">
        <v>4</v>
      </c>
      <c r="O258" s="740">
        <v>10948</v>
      </c>
      <c r="P258" s="753">
        <v>0.57163742690058483</v>
      </c>
      <c r="Q258" s="741">
        <v>2737</v>
      </c>
    </row>
    <row r="259" spans="1:17" ht="14.4" customHeight="1" x14ac:dyDescent="0.3">
      <c r="A259" s="736" t="s">
        <v>6214</v>
      </c>
      <c r="B259" s="737" t="s">
        <v>5866</v>
      </c>
      <c r="C259" s="737" t="s">
        <v>5469</v>
      </c>
      <c r="D259" s="737" t="s">
        <v>6355</v>
      </c>
      <c r="E259" s="737" t="s">
        <v>6356</v>
      </c>
      <c r="F259" s="740">
        <v>1</v>
      </c>
      <c r="G259" s="740">
        <v>5188</v>
      </c>
      <c r="H259" s="740"/>
      <c r="I259" s="740">
        <v>5188</v>
      </c>
      <c r="J259" s="740"/>
      <c r="K259" s="740"/>
      <c r="L259" s="740"/>
      <c r="M259" s="740"/>
      <c r="N259" s="740"/>
      <c r="O259" s="740"/>
      <c r="P259" s="753"/>
      <c r="Q259" s="741"/>
    </row>
    <row r="260" spans="1:17" ht="14.4" customHeight="1" x14ac:dyDescent="0.3">
      <c r="A260" s="736" t="s">
        <v>6214</v>
      </c>
      <c r="B260" s="737" t="s">
        <v>5866</v>
      </c>
      <c r="C260" s="737" t="s">
        <v>5469</v>
      </c>
      <c r="D260" s="737" t="s">
        <v>6357</v>
      </c>
      <c r="E260" s="737" t="s">
        <v>6358</v>
      </c>
      <c r="F260" s="740">
        <v>1</v>
      </c>
      <c r="G260" s="740">
        <v>662</v>
      </c>
      <c r="H260" s="740">
        <v>0.98219584569732943</v>
      </c>
      <c r="I260" s="740">
        <v>662</v>
      </c>
      <c r="J260" s="740">
        <v>1</v>
      </c>
      <c r="K260" s="740">
        <v>674</v>
      </c>
      <c r="L260" s="740">
        <v>1</v>
      </c>
      <c r="M260" s="740">
        <v>674</v>
      </c>
      <c r="N260" s="740">
        <v>1</v>
      </c>
      <c r="O260" s="740">
        <v>675</v>
      </c>
      <c r="P260" s="753">
        <v>1.0014836795252227</v>
      </c>
      <c r="Q260" s="741">
        <v>675</v>
      </c>
    </row>
    <row r="261" spans="1:17" ht="14.4" customHeight="1" x14ac:dyDescent="0.3">
      <c r="A261" s="736" t="s">
        <v>6214</v>
      </c>
      <c r="B261" s="737" t="s">
        <v>5866</v>
      </c>
      <c r="C261" s="737" t="s">
        <v>5469</v>
      </c>
      <c r="D261" s="737" t="s">
        <v>6359</v>
      </c>
      <c r="E261" s="737" t="s">
        <v>6360</v>
      </c>
      <c r="F261" s="740"/>
      <c r="G261" s="740"/>
      <c r="H261" s="740"/>
      <c r="I261" s="740"/>
      <c r="J261" s="740">
        <v>1</v>
      </c>
      <c r="K261" s="740">
        <v>155</v>
      </c>
      <c r="L261" s="740">
        <v>1</v>
      </c>
      <c r="M261" s="740">
        <v>155</v>
      </c>
      <c r="N261" s="740"/>
      <c r="O261" s="740"/>
      <c r="P261" s="753"/>
      <c r="Q261" s="741"/>
    </row>
    <row r="262" spans="1:17" ht="14.4" customHeight="1" x14ac:dyDescent="0.3">
      <c r="A262" s="736" t="s">
        <v>6214</v>
      </c>
      <c r="B262" s="737" t="s">
        <v>5866</v>
      </c>
      <c r="C262" s="737" t="s">
        <v>5469</v>
      </c>
      <c r="D262" s="737" t="s">
        <v>6361</v>
      </c>
      <c r="E262" s="737" t="s">
        <v>6362</v>
      </c>
      <c r="F262" s="740">
        <v>1</v>
      </c>
      <c r="G262" s="740">
        <v>195</v>
      </c>
      <c r="H262" s="740">
        <v>0.97989949748743721</v>
      </c>
      <c r="I262" s="740">
        <v>195</v>
      </c>
      <c r="J262" s="740">
        <v>1</v>
      </c>
      <c r="K262" s="740">
        <v>199</v>
      </c>
      <c r="L262" s="740">
        <v>1</v>
      </c>
      <c r="M262" s="740">
        <v>199</v>
      </c>
      <c r="N262" s="740">
        <v>1</v>
      </c>
      <c r="O262" s="740">
        <v>199</v>
      </c>
      <c r="P262" s="753">
        <v>1</v>
      </c>
      <c r="Q262" s="741">
        <v>199</v>
      </c>
    </row>
    <row r="263" spans="1:17" ht="14.4" customHeight="1" x14ac:dyDescent="0.3">
      <c r="A263" s="736" t="s">
        <v>6214</v>
      </c>
      <c r="B263" s="737" t="s">
        <v>5866</v>
      </c>
      <c r="C263" s="737" t="s">
        <v>5469</v>
      </c>
      <c r="D263" s="737" t="s">
        <v>6363</v>
      </c>
      <c r="E263" s="737" t="s">
        <v>6364</v>
      </c>
      <c r="F263" s="740">
        <v>6</v>
      </c>
      <c r="G263" s="740">
        <v>1200</v>
      </c>
      <c r="H263" s="740">
        <v>0.22624434389140272</v>
      </c>
      <c r="I263" s="740">
        <v>200</v>
      </c>
      <c r="J263" s="740">
        <v>26</v>
      </c>
      <c r="K263" s="740">
        <v>5304</v>
      </c>
      <c r="L263" s="740">
        <v>1</v>
      </c>
      <c r="M263" s="740">
        <v>204</v>
      </c>
      <c r="N263" s="740">
        <v>13</v>
      </c>
      <c r="O263" s="740">
        <v>2652</v>
      </c>
      <c r="P263" s="753">
        <v>0.5</v>
      </c>
      <c r="Q263" s="741">
        <v>204</v>
      </c>
    </row>
    <row r="264" spans="1:17" ht="14.4" customHeight="1" x14ac:dyDescent="0.3">
      <c r="A264" s="736" t="s">
        <v>6214</v>
      </c>
      <c r="B264" s="737" t="s">
        <v>5866</v>
      </c>
      <c r="C264" s="737" t="s">
        <v>5469</v>
      </c>
      <c r="D264" s="737" t="s">
        <v>6365</v>
      </c>
      <c r="E264" s="737" t="s">
        <v>6366</v>
      </c>
      <c r="F264" s="740">
        <v>4</v>
      </c>
      <c r="G264" s="740">
        <v>1672</v>
      </c>
      <c r="H264" s="740">
        <v>0.43609806990088679</v>
      </c>
      <c r="I264" s="740">
        <v>418</v>
      </c>
      <c r="J264" s="740">
        <v>9</v>
      </c>
      <c r="K264" s="740">
        <v>3834</v>
      </c>
      <c r="L264" s="740">
        <v>1</v>
      </c>
      <c r="M264" s="740">
        <v>426</v>
      </c>
      <c r="N264" s="740">
        <v>5</v>
      </c>
      <c r="O264" s="740">
        <v>2130</v>
      </c>
      <c r="P264" s="753">
        <v>0.55555555555555558</v>
      </c>
      <c r="Q264" s="741">
        <v>426</v>
      </c>
    </row>
    <row r="265" spans="1:17" ht="14.4" customHeight="1" x14ac:dyDescent="0.3">
      <c r="A265" s="736" t="s">
        <v>6214</v>
      </c>
      <c r="B265" s="737" t="s">
        <v>5866</v>
      </c>
      <c r="C265" s="737" t="s">
        <v>5469</v>
      </c>
      <c r="D265" s="737" t="s">
        <v>6367</v>
      </c>
      <c r="E265" s="737" t="s">
        <v>6368</v>
      </c>
      <c r="F265" s="740">
        <v>1</v>
      </c>
      <c r="G265" s="740">
        <v>159</v>
      </c>
      <c r="H265" s="740"/>
      <c r="I265" s="740">
        <v>159</v>
      </c>
      <c r="J265" s="740"/>
      <c r="K265" s="740"/>
      <c r="L265" s="740"/>
      <c r="M265" s="740"/>
      <c r="N265" s="740"/>
      <c r="O265" s="740"/>
      <c r="P265" s="753"/>
      <c r="Q265" s="741"/>
    </row>
    <row r="266" spans="1:17" ht="14.4" customHeight="1" x14ac:dyDescent="0.3">
      <c r="A266" s="736" t="s">
        <v>6214</v>
      </c>
      <c r="B266" s="737" t="s">
        <v>5866</v>
      </c>
      <c r="C266" s="737" t="s">
        <v>5469</v>
      </c>
      <c r="D266" s="737" t="s">
        <v>6369</v>
      </c>
      <c r="E266" s="737" t="s">
        <v>6370</v>
      </c>
      <c r="F266" s="740">
        <v>1</v>
      </c>
      <c r="G266" s="740">
        <v>428</v>
      </c>
      <c r="H266" s="740">
        <v>0.327217125382263</v>
      </c>
      <c r="I266" s="740">
        <v>428</v>
      </c>
      <c r="J266" s="740">
        <v>3</v>
      </c>
      <c r="K266" s="740">
        <v>1308</v>
      </c>
      <c r="L266" s="740">
        <v>1</v>
      </c>
      <c r="M266" s="740">
        <v>436</v>
      </c>
      <c r="N266" s="740">
        <v>1</v>
      </c>
      <c r="O266" s="740">
        <v>436</v>
      </c>
      <c r="P266" s="753">
        <v>0.33333333333333331</v>
      </c>
      <c r="Q266" s="741">
        <v>436</v>
      </c>
    </row>
    <row r="267" spans="1:17" ht="14.4" customHeight="1" x14ac:dyDescent="0.3">
      <c r="A267" s="736" t="s">
        <v>6214</v>
      </c>
      <c r="B267" s="737" t="s">
        <v>5866</v>
      </c>
      <c r="C267" s="737" t="s">
        <v>5469</v>
      </c>
      <c r="D267" s="737" t="s">
        <v>6371</v>
      </c>
      <c r="E267" s="737" t="s">
        <v>6372</v>
      </c>
      <c r="F267" s="740">
        <v>15</v>
      </c>
      <c r="G267" s="740">
        <v>31845</v>
      </c>
      <c r="H267" s="740">
        <v>0.86965426839259385</v>
      </c>
      <c r="I267" s="740">
        <v>2123</v>
      </c>
      <c r="J267" s="740">
        <v>17</v>
      </c>
      <c r="K267" s="740">
        <v>36618</v>
      </c>
      <c r="L267" s="740">
        <v>1</v>
      </c>
      <c r="M267" s="740">
        <v>2154</v>
      </c>
      <c r="N267" s="740">
        <v>22</v>
      </c>
      <c r="O267" s="740">
        <v>47410</v>
      </c>
      <c r="P267" s="753">
        <v>1.2947184444808564</v>
      </c>
      <c r="Q267" s="741">
        <v>2155</v>
      </c>
    </row>
    <row r="268" spans="1:17" ht="14.4" customHeight="1" x14ac:dyDescent="0.3">
      <c r="A268" s="736" t="s">
        <v>6214</v>
      </c>
      <c r="B268" s="737" t="s">
        <v>5866</v>
      </c>
      <c r="C268" s="737" t="s">
        <v>5469</v>
      </c>
      <c r="D268" s="737" t="s">
        <v>6373</v>
      </c>
      <c r="E268" s="737" t="s">
        <v>6336</v>
      </c>
      <c r="F268" s="740">
        <v>4</v>
      </c>
      <c r="G268" s="740">
        <v>7476</v>
      </c>
      <c r="H268" s="740">
        <v>0.98993644067796616</v>
      </c>
      <c r="I268" s="740">
        <v>1869</v>
      </c>
      <c r="J268" s="740">
        <v>4</v>
      </c>
      <c r="K268" s="740">
        <v>7552</v>
      </c>
      <c r="L268" s="740">
        <v>1</v>
      </c>
      <c r="M268" s="740">
        <v>1888</v>
      </c>
      <c r="N268" s="740">
        <v>2</v>
      </c>
      <c r="O268" s="740">
        <v>3778</v>
      </c>
      <c r="P268" s="753">
        <v>0.50026483050847459</v>
      </c>
      <c r="Q268" s="741">
        <v>1889</v>
      </c>
    </row>
    <row r="269" spans="1:17" ht="14.4" customHeight="1" x14ac:dyDescent="0.3">
      <c r="A269" s="736" t="s">
        <v>6214</v>
      </c>
      <c r="B269" s="737" t="s">
        <v>5866</v>
      </c>
      <c r="C269" s="737" t="s">
        <v>5469</v>
      </c>
      <c r="D269" s="737" t="s">
        <v>6374</v>
      </c>
      <c r="E269" s="737" t="s">
        <v>6375</v>
      </c>
      <c r="F269" s="740"/>
      <c r="G269" s="740"/>
      <c r="H269" s="740"/>
      <c r="I269" s="740"/>
      <c r="J269" s="740">
        <v>1</v>
      </c>
      <c r="K269" s="740">
        <v>163</v>
      </c>
      <c r="L269" s="740">
        <v>1</v>
      </c>
      <c r="M269" s="740">
        <v>163</v>
      </c>
      <c r="N269" s="740">
        <v>1</v>
      </c>
      <c r="O269" s="740">
        <v>163</v>
      </c>
      <c r="P269" s="753">
        <v>1</v>
      </c>
      <c r="Q269" s="741">
        <v>163</v>
      </c>
    </row>
    <row r="270" spans="1:17" ht="14.4" customHeight="1" x14ac:dyDescent="0.3">
      <c r="A270" s="736" t="s">
        <v>6214</v>
      </c>
      <c r="B270" s="737" t="s">
        <v>5866</v>
      </c>
      <c r="C270" s="737" t="s">
        <v>5469</v>
      </c>
      <c r="D270" s="737" t="s">
        <v>6376</v>
      </c>
      <c r="E270" s="737" t="s">
        <v>6377</v>
      </c>
      <c r="F270" s="740"/>
      <c r="G270" s="740"/>
      <c r="H270" s="740"/>
      <c r="I270" s="740"/>
      <c r="J270" s="740"/>
      <c r="K270" s="740"/>
      <c r="L270" s="740"/>
      <c r="M270" s="740"/>
      <c r="N270" s="740">
        <v>1</v>
      </c>
      <c r="O270" s="740">
        <v>934</v>
      </c>
      <c r="P270" s="753"/>
      <c r="Q270" s="741">
        <v>934</v>
      </c>
    </row>
    <row r="271" spans="1:17" ht="14.4" customHeight="1" x14ac:dyDescent="0.3">
      <c r="A271" s="736" t="s">
        <v>6214</v>
      </c>
      <c r="B271" s="737" t="s">
        <v>5866</v>
      </c>
      <c r="C271" s="737" t="s">
        <v>5469</v>
      </c>
      <c r="D271" s="737" t="s">
        <v>6378</v>
      </c>
      <c r="E271" s="737" t="s">
        <v>6379</v>
      </c>
      <c r="F271" s="740">
        <v>16</v>
      </c>
      <c r="G271" s="740">
        <v>134384</v>
      </c>
      <c r="H271" s="740">
        <v>2.647751901327974</v>
      </c>
      <c r="I271" s="740">
        <v>8399</v>
      </c>
      <c r="J271" s="740">
        <v>6</v>
      </c>
      <c r="K271" s="740">
        <v>50754</v>
      </c>
      <c r="L271" s="740">
        <v>1</v>
      </c>
      <c r="M271" s="740">
        <v>8459</v>
      </c>
      <c r="N271" s="740">
        <v>15</v>
      </c>
      <c r="O271" s="740">
        <v>126900</v>
      </c>
      <c r="P271" s="753">
        <v>2.5002955432084173</v>
      </c>
      <c r="Q271" s="741">
        <v>8460</v>
      </c>
    </row>
    <row r="272" spans="1:17" ht="14.4" customHeight="1" x14ac:dyDescent="0.3">
      <c r="A272" s="736" t="s">
        <v>6214</v>
      </c>
      <c r="B272" s="737" t="s">
        <v>5866</v>
      </c>
      <c r="C272" s="737" t="s">
        <v>5469</v>
      </c>
      <c r="D272" s="737" t="s">
        <v>6380</v>
      </c>
      <c r="E272" s="737" t="s">
        <v>6381</v>
      </c>
      <c r="F272" s="740"/>
      <c r="G272" s="740"/>
      <c r="H272" s="740"/>
      <c r="I272" s="740"/>
      <c r="J272" s="740"/>
      <c r="K272" s="740"/>
      <c r="L272" s="740"/>
      <c r="M272" s="740"/>
      <c r="N272" s="740">
        <v>2</v>
      </c>
      <c r="O272" s="740">
        <v>320</v>
      </c>
      <c r="P272" s="753"/>
      <c r="Q272" s="741">
        <v>160</v>
      </c>
    </row>
    <row r="273" spans="1:17" ht="14.4" customHeight="1" x14ac:dyDescent="0.3">
      <c r="A273" s="736" t="s">
        <v>6214</v>
      </c>
      <c r="B273" s="737" t="s">
        <v>5866</v>
      </c>
      <c r="C273" s="737" t="s">
        <v>5469</v>
      </c>
      <c r="D273" s="737" t="s">
        <v>6382</v>
      </c>
      <c r="E273" s="737" t="s">
        <v>6383</v>
      </c>
      <c r="F273" s="740"/>
      <c r="G273" s="740"/>
      <c r="H273" s="740"/>
      <c r="I273" s="740"/>
      <c r="J273" s="740">
        <v>1</v>
      </c>
      <c r="K273" s="740">
        <v>2053</v>
      </c>
      <c r="L273" s="740">
        <v>1</v>
      </c>
      <c r="M273" s="740">
        <v>2053</v>
      </c>
      <c r="N273" s="740">
        <v>1</v>
      </c>
      <c r="O273" s="740">
        <v>2053</v>
      </c>
      <c r="P273" s="753">
        <v>1</v>
      </c>
      <c r="Q273" s="741">
        <v>2053</v>
      </c>
    </row>
    <row r="274" spans="1:17" ht="14.4" customHeight="1" x14ac:dyDescent="0.3">
      <c r="A274" s="736" t="s">
        <v>6214</v>
      </c>
      <c r="B274" s="737" t="s">
        <v>5866</v>
      </c>
      <c r="C274" s="737" t="s">
        <v>5469</v>
      </c>
      <c r="D274" s="737" t="s">
        <v>6384</v>
      </c>
      <c r="E274" s="737" t="s">
        <v>6385</v>
      </c>
      <c r="F274" s="740"/>
      <c r="G274" s="740"/>
      <c r="H274" s="740"/>
      <c r="I274" s="740"/>
      <c r="J274" s="740">
        <v>1</v>
      </c>
      <c r="K274" s="740">
        <v>373</v>
      </c>
      <c r="L274" s="740">
        <v>1</v>
      </c>
      <c r="M274" s="740">
        <v>373</v>
      </c>
      <c r="N274" s="740"/>
      <c r="O274" s="740"/>
      <c r="P274" s="753"/>
      <c r="Q274" s="741"/>
    </row>
    <row r="275" spans="1:17" ht="14.4" customHeight="1" x14ac:dyDescent="0.3">
      <c r="A275" s="736" t="s">
        <v>6214</v>
      </c>
      <c r="B275" s="737" t="s">
        <v>5866</v>
      </c>
      <c r="C275" s="737" t="s">
        <v>5469</v>
      </c>
      <c r="D275" s="737" t="s">
        <v>6386</v>
      </c>
      <c r="E275" s="737" t="s">
        <v>6387</v>
      </c>
      <c r="F275" s="740"/>
      <c r="G275" s="740"/>
      <c r="H275" s="740"/>
      <c r="I275" s="740"/>
      <c r="J275" s="740">
        <v>2</v>
      </c>
      <c r="K275" s="740">
        <v>704</v>
      </c>
      <c r="L275" s="740">
        <v>1</v>
      </c>
      <c r="M275" s="740">
        <v>352</v>
      </c>
      <c r="N275" s="740"/>
      <c r="O275" s="740"/>
      <c r="P275" s="753"/>
      <c r="Q275" s="741"/>
    </row>
    <row r="276" spans="1:17" ht="14.4" customHeight="1" x14ac:dyDescent="0.3">
      <c r="A276" s="736" t="s">
        <v>6388</v>
      </c>
      <c r="B276" s="737" t="s">
        <v>6389</v>
      </c>
      <c r="C276" s="737" t="s">
        <v>5469</v>
      </c>
      <c r="D276" s="737" t="s">
        <v>6390</v>
      </c>
      <c r="E276" s="737" t="s">
        <v>6391</v>
      </c>
      <c r="F276" s="740">
        <v>11</v>
      </c>
      <c r="G276" s="740">
        <v>2266</v>
      </c>
      <c r="H276" s="740">
        <v>1.1932596103212216</v>
      </c>
      <c r="I276" s="740">
        <v>206</v>
      </c>
      <c r="J276" s="740">
        <v>9</v>
      </c>
      <c r="K276" s="740">
        <v>1899</v>
      </c>
      <c r="L276" s="740">
        <v>1</v>
      </c>
      <c r="M276" s="740">
        <v>211</v>
      </c>
      <c r="N276" s="740">
        <v>20</v>
      </c>
      <c r="O276" s="740">
        <v>4220</v>
      </c>
      <c r="P276" s="753">
        <v>2.2222222222222223</v>
      </c>
      <c r="Q276" s="741">
        <v>211</v>
      </c>
    </row>
    <row r="277" spans="1:17" ht="14.4" customHeight="1" x14ac:dyDescent="0.3">
      <c r="A277" s="736" t="s">
        <v>6388</v>
      </c>
      <c r="B277" s="737" t="s">
        <v>6389</v>
      </c>
      <c r="C277" s="737" t="s">
        <v>5469</v>
      </c>
      <c r="D277" s="737" t="s">
        <v>6392</v>
      </c>
      <c r="E277" s="737" t="s">
        <v>6391</v>
      </c>
      <c r="F277" s="740">
        <v>3</v>
      </c>
      <c r="G277" s="740">
        <v>255</v>
      </c>
      <c r="H277" s="740">
        <v>0.41871921182266009</v>
      </c>
      <c r="I277" s="740">
        <v>85</v>
      </c>
      <c r="J277" s="740">
        <v>7</v>
      </c>
      <c r="K277" s="740">
        <v>609</v>
      </c>
      <c r="L277" s="740">
        <v>1</v>
      </c>
      <c r="M277" s="740">
        <v>87</v>
      </c>
      <c r="N277" s="740"/>
      <c r="O277" s="740"/>
      <c r="P277" s="753"/>
      <c r="Q277" s="741"/>
    </row>
    <row r="278" spans="1:17" ht="14.4" customHeight="1" x14ac:dyDescent="0.3">
      <c r="A278" s="736" t="s">
        <v>6388</v>
      </c>
      <c r="B278" s="737" t="s">
        <v>6389</v>
      </c>
      <c r="C278" s="737" t="s">
        <v>5469</v>
      </c>
      <c r="D278" s="737" t="s">
        <v>6393</v>
      </c>
      <c r="E278" s="737" t="s">
        <v>6394</v>
      </c>
      <c r="F278" s="740">
        <v>84</v>
      </c>
      <c r="G278" s="740">
        <v>24780</v>
      </c>
      <c r="H278" s="740">
        <v>1.1125078566939033</v>
      </c>
      <c r="I278" s="740">
        <v>295</v>
      </c>
      <c r="J278" s="740">
        <v>74</v>
      </c>
      <c r="K278" s="740">
        <v>22274</v>
      </c>
      <c r="L278" s="740">
        <v>1</v>
      </c>
      <c r="M278" s="740">
        <v>301</v>
      </c>
      <c r="N278" s="740">
        <v>231</v>
      </c>
      <c r="O278" s="740">
        <v>69531</v>
      </c>
      <c r="P278" s="753">
        <v>3.1216216216216215</v>
      </c>
      <c r="Q278" s="741">
        <v>301</v>
      </c>
    </row>
    <row r="279" spans="1:17" ht="14.4" customHeight="1" x14ac:dyDescent="0.3">
      <c r="A279" s="736" t="s">
        <v>6388</v>
      </c>
      <c r="B279" s="737" t="s">
        <v>6389</v>
      </c>
      <c r="C279" s="737" t="s">
        <v>5469</v>
      </c>
      <c r="D279" s="737" t="s">
        <v>6395</v>
      </c>
      <c r="E279" s="737" t="s">
        <v>6396</v>
      </c>
      <c r="F279" s="740"/>
      <c r="G279" s="740"/>
      <c r="H279" s="740"/>
      <c r="I279" s="740"/>
      <c r="J279" s="740">
        <v>6</v>
      </c>
      <c r="K279" s="740">
        <v>594</v>
      </c>
      <c r="L279" s="740">
        <v>1</v>
      </c>
      <c r="M279" s="740">
        <v>99</v>
      </c>
      <c r="N279" s="740">
        <v>9</v>
      </c>
      <c r="O279" s="740">
        <v>891</v>
      </c>
      <c r="P279" s="753">
        <v>1.5</v>
      </c>
      <c r="Q279" s="741">
        <v>99</v>
      </c>
    </row>
    <row r="280" spans="1:17" ht="14.4" customHeight="1" x14ac:dyDescent="0.3">
      <c r="A280" s="736" t="s">
        <v>6388</v>
      </c>
      <c r="B280" s="737" t="s">
        <v>6389</v>
      </c>
      <c r="C280" s="737" t="s">
        <v>5469</v>
      </c>
      <c r="D280" s="737" t="s">
        <v>6397</v>
      </c>
      <c r="E280" s="737" t="s">
        <v>6398</v>
      </c>
      <c r="F280" s="740"/>
      <c r="G280" s="740"/>
      <c r="H280" s="740"/>
      <c r="I280" s="740"/>
      <c r="J280" s="740">
        <v>1</v>
      </c>
      <c r="K280" s="740">
        <v>231</v>
      </c>
      <c r="L280" s="740">
        <v>1</v>
      </c>
      <c r="M280" s="740">
        <v>231</v>
      </c>
      <c r="N280" s="740">
        <v>1</v>
      </c>
      <c r="O280" s="740">
        <v>232</v>
      </c>
      <c r="P280" s="753">
        <v>1.0043290043290043</v>
      </c>
      <c r="Q280" s="741">
        <v>232</v>
      </c>
    </row>
    <row r="281" spans="1:17" ht="14.4" customHeight="1" x14ac:dyDescent="0.3">
      <c r="A281" s="736" t="s">
        <v>6388</v>
      </c>
      <c r="B281" s="737" t="s">
        <v>6389</v>
      </c>
      <c r="C281" s="737" t="s">
        <v>5469</v>
      </c>
      <c r="D281" s="737" t="s">
        <v>6399</v>
      </c>
      <c r="E281" s="737" t="s">
        <v>6400</v>
      </c>
      <c r="F281" s="740">
        <v>93</v>
      </c>
      <c r="G281" s="740">
        <v>12555</v>
      </c>
      <c r="H281" s="740">
        <v>1.0296891659148693</v>
      </c>
      <c r="I281" s="740">
        <v>135</v>
      </c>
      <c r="J281" s="740">
        <v>89</v>
      </c>
      <c r="K281" s="740">
        <v>12193</v>
      </c>
      <c r="L281" s="740">
        <v>1</v>
      </c>
      <c r="M281" s="740">
        <v>137</v>
      </c>
      <c r="N281" s="740">
        <v>105</v>
      </c>
      <c r="O281" s="740">
        <v>14385</v>
      </c>
      <c r="P281" s="753">
        <v>1.1797752808988764</v>
      </c>
      <c r="Q281" s="741">
        <v>137</v>
      </c>
    </row>
    <row r="282" spans="1:17" ht="14.4" customHeight="1" x14ac:dyDescent="0.3">
      <c r="A282" s="736" t="s">
        <v>6388</v>
      </c>
      <c r="B282" s="737" t="s">
        <v>6389</v>
      </c>
      <c r="C282" s="737" t="s">
        <v>5469</v>
      </c>
      <c r="D282" s="737" t="s">
        <v>6401</v>
      </c>
      <c r="E282" s="737" t="s">
        <v>6400</v>
      </c>
      <c r="F282" s="740">
        <v>1</v>
      </c>
      <c r="G282" s="740">
        <v>178</v>
      </c>
      <c r="H282" s="740">
        <v>0.32422586520947178</v>
      </c>
      <c r="I282" s="740">
        <v>178</v>
      </c>
      <c r="J282" s="740">
        <v>3</v>
      </c>
      <c r="K282" s="740">
        <v>549</v>
      </c>
      <c r="L282" s="740">
        <v>1</v>
      </c>
      <c r="M282" s="740">
        <v>183</v>
      </c>
      <c r="N282" s="740"/>
      <c r="O282" s="740"/>
      <c r="P282" s="753"/>
      <c r="Q282" s="741"/>
    </row>
    <row r="283" spans="1:17" ht="14.4" customHeight="1" x14ac:dyDescent="0.3">
      <c r="A283" s="736" t="s">
        <v>6388</v>
      </c>
      <c r="B283" s="737" t="s">
        <v>6389</v>
      </c>
      <c r="C283" s="737" t="s">
        <v>5469</v>
      </c>
      <c r="D283" s="737" t="s">
        <v>6402</v>
      </c>
      <c r="E283" s="737" t="s">
        <v>6403</v>
      </c>
      <c r="F283" s="740"/>
      <c r="G283" s="740"/>
      <c r="H283" s="740"/>
      <c r="I283" s="740"/>
      <c r="J283" s="740"/>
      <c r="K283" s="740"/>
      <c r="L283" s="740"/>
      <c r="M283" s="740"/>
      <c r="N283" s="740">
        <v>1</v>
      </c>
      <c r="O283" s="740">
        <v>639</v>
      </c>
      <c r="P283" s="753"/>
      <c r="Q283" s="741">
        <v>639</v>
      </c>
    </row>
    <row r="284" spans="1:17" ht="14.4" customHeight="1" x14ac:dyDescent="0.3">
      <c r="A284" s="736" t="s">
        <v>6388</v>
      </c>
      <c r="B284" s="737" t="s">
        <v>6389</v>
      </c>
      <c r="C284" s="737" t="s">
        <v>5469</v>
      </c>
      <c r="D284" s="737" t="s">
        <v>6404</v>
      </c>
      <c r="E284" s="737" t="s">
        <v>6405</v>
      </c>
      <c r="F284" s="740"/>
      <c r="G284" s="740"/>
      <c r="H284" s="740"/>
      <c r="I284" s="740"/>
      <c r="J284" s="740">
        <v>1</v>
      </c>
      <c r="K284" s="740">
        <v>608</v>
      </c>
      <c r="L284" s="740">
        <v>1</v>
      </c>
      <c r="M284" s="740">
        <v>608</v>
      </c>
      <c r="N284" s="740"/>
      <c r="O284" s="740"/>
      <c r="P284" s="753"/>
      <c r="Q284" s="741"/>
    </row>
    <row r="285" spans="1:17" ht="14.4" customHeight="1" x14ac:dyDescent="0.3">
      <c r="A285" s="736" t="s">
        <v>6388</v>
      </c>
      <c r="B285" s="737" t="s">
        <v>6389</v>
      </c>
      <c r="C285" s="737" t="s">
        <v>5469</v>
      </c>
      <c r="D285" s="737" t="s">
        <v>6406</v>
      </c>
      <c r="E285" s="737" t="s">
        <v>6407</v>
      </c>
      <c r="F285" s="740">
        <v>4</v>
      </c>
      <c r="G285" s="740">
        <v>644</v>
      </c>
      <c r="H285" s="740">
        <v>0.62042389210019266</v>
      </c>
      <c r="I285" s="740">
        <v>161</v>
      </c>
      <c r="J285" s="740">
        <v>6</v>
      </c>
      <c r="K285" s="740">
        <v>1038</v>
      </c>
      <c r="L285" s="740">
        <v>1</v>
      </c>
      <c r="M285" s="740">
        <v>173</v>
      </c>
      <c r="N285" s="740">
        <v>9</v>
      </c>
      <c r="O285" s="740">
        <v>1557</v>
      </c>
      <c r="P285" s="753">
        <v>1.5</v>
      </c>
      <c r="Q285" s="741">
        <v>173</v>
      </c>
    </row>
    <row r="286" spans="1:17" ht="14.4" customHeight="1" x14ac:dyDescent="0.3">
      <c r="A286" s="736" t="s">
        <v>6388</v>
      </c>
      <c r="B286" s="737" t="s">
        <v>6389</v>
      </c>
      <c r="C286" s="737" t="s">
        <v>5469</v>
      </c>
      <c r="D286" s="737" t="s">
        <v>6408</v>
      </c>
      <c r="E286" s="737" t="s">
        <v>6409</v>
      </c>
      <c r="F286" s="740">
        <v>5</v>
      </c>
      <c r="G286" s="740">
        <v>1330</v>
      </c>
      <c r="H286" s="740">
        <v>4.8717948717948714</v>
      </c>
      <c r="I286" s="740">
        <v>266</v>
      </c>
      <c r="J286" s="740">
        <v>1</v>
      </c>
      <c r="K286" s="740">
        <v>273</v>
      </c>
      <c r="L286" s="740">
        <v>1</v>
      </c>
      <c r="M286" s="740">
        <v>273</v>
      </c>
      <c r="N286" s="740"/>
      <c r="O286" s="740"/>
      <c r="P286" s="753"/>
      <c r="Q286" s="741"/>
    </row>
    <row r="287" spans="1:17" ht="14.4" customHeight="1" x14ac:dyDescent="0.3">
      <c r="A287" s="736" t="s">
        <v>6388</v>
      </c>
      <c r="B287" s="737" t="s">
        <v>6389</v>
      </c>
      <c r="C287" s="737" t="s">
        <v>5469</v>
      </c>
      <c r="D287" s="737" t="s">
        <v>6410</v>
      </c>
      <c r="E287" s="737" t="s">
        <v>6411</v>
      </c>
      <c r="F287" s="740">
        <v>5</v>
      </c>
      <c r="G287" s="740">
        <v>705</v>
      </c>
      <c r="H287" s="740">
        <v>1.6549295774647887</v>
      </c>
      <c r="I287" s="740">
        <v>141</v>
      </c>
      <c r="J287" s="740">
        <v>3</v>
      </c>
      <c r="K287" s="740">
        <v>426</v>
      </c>
      <c r="L287" s="740">
        <v>1</v>
      </c>
      <c r="M287" s="740">
        <v>142</v>
      </c>
      <c r="N287" s="740">
        <v>6</v>
      </c>
      <c r="O287" s="740">
        <v>852</v>
      </c>
      <c r="P287" s="753">
        <v>2</v>
      </c>
      <c r="Q287" s="741">
        <v>142</v>
      </c>
    </row>
    <row r="288" spans="1:17" ht="14.4" customHeight="1" x14ac:dyDescent="0.3">
      <c r="A288" s="736" t="s">
        <v>6388</v>
      </c>
      <c r="B288" s="737" t="s">
        <v>6389</v>
      </c>
      <c r="C288" s="737" t="s">
        <v>5469</v>
      </c>
      <c r="D288" s="737" t="s">
        <v>6412</v>
      </c>
      <c r="E288" s="737" t="s">
        <v>6411</v>
      </c>
      <c r="F288" s="740">
        <v>93</v>
      </c>
      <c r="G288" s="740">
        <v>7254</v>
      </c>
      <c r="H288" s="740">
        <v>1.0449438202247192</v>
      </c>
      <c r="I288" s="740">
        <v>78</v>
      </c>
      <c r="J288" s="740">
        <v>89</v>
      </c>
      <c r="K288" s="740">
        <v>6942</v>
      </c>
      <c r="L288" s="740">
        <v>1</v>
      </c>
      <c r="M288" s="740">
        <v>78</v>
      </c>
      <c r="N288" s="740">
        <v>105</v>
      </c>
      <c r="O288" s="740">
        <v>8190</v>
      </c>
      <c r="P288" s="753">
        <v>1.1797752808988764</v>
      </c>
      <c r="Q288" s="741">
        <v>78</v>
      </c>
    </row>
    <row r="289" spans="1:17" ht="14.4" customHeight="1" x14ac:dyDescent="0.3">
      <c r="A289" s="736" t="s">
        <v>6388</v>
      </c>
      <c r="B289" s="737" t="s">
        <v>6389</v>
      </c>
      <c r="C289" s="737" t="s">
        <v>5469</v>
      </c>
      <c r="D289" s="737" t="s">
        <v>6413</v>
      </c>
      <c r="E289" s="737" t="s">
        <v>6414</v>
      </c>
      <c r="F289" s="740">
        <v>5</v>
      </c>
      <c r="G289" s="740">
        <v>1535</v>
      </c>
      <c r="H289" s="740">
        <v>1.6347177848775294</v>
      </c>
      <c r="I289" s="740">
        <v>307</v>
      </c>
      <c r="J289" s="740">
        <v>3</v>
      </c>
      <c r="K289" s="740">
        <v>939</v>
      </c>
      <c r="L289" s="740">
        <v>1</v>
      </c>
      <c r="M289" s="740">
        <v>313</v>
      </c>
      <c r="N289" s="740">
        <v>6</v>
      </c>
      <c r="O289" s="740">
        <v>1884</v>
      </c>
      <c r="P289" s="753">
        <v>2.0063897763578273</v>
      </c>
      <c r="Q289" s="741">
        <v>314</v>
      </c>
    </row>
    <row r="290" spans="1:17" ht="14.4" customHeight="1" x14ac:dyDescent="0.3">
      <c r="A290" s="736" t="s">
        <v>6388</v>
      </c>
      <c r="B290" s="737" t="s">
        <v>6389</v>
      </c>
      <c r="C290" s="737" t="s">
        <v>5469</v>
      </c>
      <c r="D290" s="737" t="s">
        <v>6415</v>
      </c>
      <c r="E290" s="737" t="s">
        <v>6416</v>
      </c>
      <c r="F290" s="740">
        <v>64</v>
      </c>
      <c r="G290" s="740">
        <v>10304</v>
      </c>
      <c r="H290" s="740">
        <v>0.90306748466257669</v>
      </c>
      <c r="I290" s="740">
        <v>161</v>
      </c>
      <c r="J290" s="740">
        <v>70</v>
      </c>
      <c r="K290" s="740">
        <v>11410</v>
      </c>
      <c r="L290" s="740">
        <v>1</v>
      </c>
      <c r="M290" s="740">
        <v>163</v>
      </c>
      <c r="N290" s="740">
        <v>92</v>
      </c>
      <c r="O290" s="740">
        <v>14996</v>
      </c>
      <c r="P290" s="753">
        <v>1.3142857142857143</v>
      </c>
      <c r="Q290" s="741">
        <v>163</v>
      </c>
    </row>
    <row r="291" spans="1:17" ht="14.4" customHeight="1" x14ac:dyDescent="0.3">
      <c r="A291" s="736" t="s">
        <v>6388</v>
      </c>
      <c r="B291" s="737" t="s">
        <v>6389</v>
      </c>
      <c r="C291" s="737" t="s">
        <v>5469</v>
      </c>
      <c r="D291" s="737" t="s">
        <v>6417</v>
      </c>
      <c r="E291" s="737" t="s">
        <v>6391</v>
      </c>
      <c r="F291" s="740">
        <v>244</v>
      </c>
      <c r="G291" s="740">
        <v>17324</v>
      </c>
      <c r="H291" s="740">
        <v>0.97413405308142154</v>
      </c>
      <c r="I291" s="740">
        <v>71</v>
      </c>
      <c r="J291" s="740">
        <v>247</v>
      </c>
      <c r="K291" s="740">
        <v>17784</v>
      </c>
      <c r="L291" s="740">
        <v>1</v>
      </c>
      <c r="M291" s="740">
        <v>72</v>
      </c>
      <c r="N291" s="740">
        <v>357</v>
      </c>
      <c r="O291" s="740">
        <v>25704</v>
      </c>
      <c r="P291" s="753">
        <v>1.4453441295546559</v>
      </c>
      <c r="Q291" s="741">
        <v>72</v>
      </c>
    </row>
    <row r="292" spans="1:17" ht="14.4" customHeight="1" x14ac:dyDescent="0.3">
      <c r="A292" s="736" t="s">
        <v>6388</v>
      </c>
      <c r="B292" s="737" t="s">
        <v>6389</v>
      </c>
      <c r="C292" s="737" t="s">
        <v>5469</v>
      </c>
      <c r="D292" s="737" t="s">
        <v>6418</v>
      </c>
      <c r="E292" s="737" t="s">
        <v>6419</v>
      </c>
      <c r="F292" s="740">
        <v>3</v>
      </c>
      <c r="G292" s="740">
        <v>660</v>
      </c>
      <c r="H292" s="740">
        <v>0.41172800998128511</v>
      </c>
      <c r="I292" s="740">
        <v>220</v>
      </c>
      <c r="J292" s="740">
        <v>7</v>
      </c>
      <c r="K292" s="740">
        <v>1603</v>
      </c>
      <c r="L292" s="740">
        <v>1</v>
      </c>
      <c r="M292" s="740">
        <v>229</v>
      </c>
      <c r="N292" s="740"/>
      <c r="O292" s="740"/>
      <c r="P292" s="753"/>
      <c r="Q292" s="741"/>
    </row>
    <row r="293" spans="1:17" ht="14.4" customHeight="1" x14ac:dyDescent="0.3">
      <c r="A293" s="736" t="s">
        <v>6388</v>
      </c>
      <c r="B293" s="737" t="s">
        <v>6389</v>
      </c>
      <c r="C293" s="737" t="s">
        <v>5469</v>
      </c>
      <c r="D293" s="737" t="s">
        <v>6420</v>
      </c>
      <c r="E293" s="737" t="s">
        <v>6421</v>
      </c>
      <c r="F293" s="740">
        <v>1</v>
      </c>
      <c r="G293" s="740">
        <v>1195</v>
      </c>
      <c r="H293" s="740">
        <v>0.49339388934764655</v>
      </c>
      <c r="I293" s="740">
        <v>1195</v>
      </c>
      <c r="J293" s="740">
        <v>2</v>
      </c>
      <c r="K293" s="740">
        <v>2422</v>
      </c>
      <c r="L293" s="740">
        <v>1</v>
      </c>
      <c r="M293" s="740">
        <v>1211</v>
      </c>
      <c r="N293" s="740">
        <v>12</v>
      </c>
      <c r="O293" s="740">
        <v>14532</v>
      </c>
      <c r="P293" s="753">
        <v>6</v>
      </c>
      <c r="Q293" s="741">
        <v>1211</v>
      </c>
    </row>
    <row r="294" spans="1:17" ht="14.4" customHeight="1" x14ac:dyDescent="0.3">
      <c r="A294" s="736" t="s">
        <v>6388</v>
      </c>
      <c r="B294" s="737" t="s">
        <v>6389</v>
      </c>
      <c r="C294" s="737" t="s">
        <v>5469</v>
      </c>
      <c r="D294" s="737" t="s">
        <v>6422</v>
      </c>
      <c r="E294" s="737" t="s">
        <v>6423</v>
      </c>
      <c r="F294" s="740">
        <v>3</v>
      </c>
      <c r="G294" s="740">
        <v>330</v>
      </c>
      <c r="H294" s="740">
        <v>0.72368421052631582</v>
      </c>
      <c r="I294" s="740">
        <v>110</v>
      </c>
      <c r="J294" s="740">
        <v>4</v>
      </c>
      <c r="K294" s="740">
        <v>456</v>
      </c>
      <c r="L294" s="740">
        <v>1</v>
      </c>
      <c r="M294" s="740">
        <v>114</v>
      </c>
      <c r="N294" s="740">
        <v>8</v>
      </c>
      <c r="O294" s="740">
        <v>912</v>
      </c>
      <c r="P294" s="753">
        <v>2</v>
      </c>
      <c r="Q294" s="741">
        <v>114</v>
      </c>
    </row>
    <row r="295" spans="1:17" ht="14.4" customHeight="1" x14ac:dyDescent="0.3">
      <c r="A295" s="736" t="s">
        <v>6388</v>
      </c>
      <c r="B295" s="737" t="s">
        <v>6389</v>
      </c>
      <c r="C295" s="737" t="s">
        <v>5469</v>
      </c>
      <c r="D295" s="737" t="s">
        <v>6424</v>
      </c>
      <c r="E295" s="737" t="s">
        <v>6425</v>
      </c>
      <c r="F295" s="740">
        <v>1</v>
      </c>
      <c r="G295" s="740">
        <v>323</v>
      </c>
      <c r="H295" s="740"/>
      <c r="I295" s="740">
        <v>323</v>
      </c>
      <c r="J295" s="740"/>
      <c r="K295" s="740"/>
      <c r="L295" s="740"/>
      <c r="M295" s="740"/>
      <c r="N295" s="740">
        <v>1</v>
      </c>
      <c r="O295" s="740">
        <v>347</v>
      </c>
      <c r="P295" s="753"/>
      <c r="Q295" s="741">
        <v>347</v>
      </c>
    </row>
    <row r="296" spans="1:17" ht="14.4" customHeight="1" x14ac:dyDescent="0.3">
      <c r="A296" s="736" t="s">
        <v>6388</v>
      </c>
      <c r="B296" s="737" t="s">
        <v>6389</v>
      </c>
      <c r="C296" s="737" t="s">
        <v>5469</v>
      </c>
      <c r="D296" s="737" t="s">
        <v>6426</v>
      </c>
      <c r="E296" s="737" t="s">
        <v>6427</v>
      </c>
      <c r="F296" s="740"/>
      <c r="G296" s="740"/>
      <c r="H296" s="740"/>
      <c r="I296" s="740"/>
      <c r="J296" s="740">
        <v>1</v>
      </c>
      <c r="K296" s="740">
        <v>1064</v>
      </c>
      <c r="L296" s="740">
        <v>1</v>
      </c>
      <c r="M296" s="740">
        <v>1064</v>
      </c>
      <c r="N296" s="740"/>
      <c r="O296" s="740"/>
      <c r="P296" s="753"/>
      <c r="Q296" s="741"/>
    </row>
    <row r="297" spans="1:17" ht="14.4" customHeight="1" x14ac:dyDescent="0.3">
      <c r="A297" s="736" t="s">
        <v>6388</v>
      </c>
      <c r="B297" s="737" t="s">
        <v>6389</v>
      </c>
      <c r="C297" s="737" t="s">
        <v>5469</v>
      </c>
      <c r="D297" s="737" t="s">
        <v>6428</v>
      </c>
      <c r="E297" s="737" t="s">
        <v>6429</v>
      </c>
      <c r="F297" s="740"/>
      <c r="G297" s="740"/>
      <c r="H297" s="740"/>
      <c r="I297" s="740"/>
      <c r="J297" s="740"/>
      <c r="K297" s="740"/>
      <c r="L297" s="740"/>
      <c r="M297" s="740"/>
      <c r="N297" s="740">
        <v>1</v>
      </c>
      <c r="O297" s="740">
        <v>302</v>
      </c>
      <c r="P297" s="753"/>
      <c r="Q297" s="741">
        <v>302</v>
      </c>
    </row>
    <row r="298" spans="1:17" ht="14.4" customHeight="1" x14ac:dyDescent="0.3">
      <c r="A298" s="736" t="s">
        <v>6430</v>
      </c>
      <c r="B298" s="737" t="s">
        <v>6431</v>
      </c>
      <c r="C298" s="737" t="s">
        <v>5469</v>
      </c>
      <c r="D298" s="737" t="s">
        <v>6432</v>
      </c>
      <c r="E298" s="737" t="s">
        <v>6433</v>
      </c>
      <c r="F298" s="740">
        <v>16</v>
      </c>
      <c r="G298" s="740">
        <v>864</v>
      </c>
      <c r="H298" s="740">
        <v>0.49655172413793103</v>
      </c>
      <c r="I298" s="740">
        <v>54</v>
      </c>
      <c r="J298" s="740">
        <v>30</v>
      </c>
      <c r="K298" s="740">
        <v>1740</v>
      </c>
      <c r="L298" s="740">
        <v>1</v>
      </c>
      <c r="M298" s="740">
        <v>58</v>
      </c>
      <c r="N298" s="740">
        <v>6</v>
      </c>
      <c r="O298" s="740">
        <v>348</v>
      </c>
      <c r="P298" s="753">
        <v>0.2</v>
      </c>
      <c r="Q298" s="741">
        <v>58</v>
      </c>
    </row>
    <row r="299" spans="1:17" ht="14.4" customHeight="1" x14ac:dyDescent="0.3">
      <c r="A299" s="736" t="s">
        <v>6430</v>
      </c>
      <c r="B299" s="737" t="s">
        <v>6431</v>
      </c>
      <c r="C299" s="737" t="s">
        <v>5469</v>
      </c>
      <c r="D299" s="737" t="s">
        <v>6434</v>
      </c>
      <c r="E299" s="737" t="s">
        <v>6435</v>
      </c>
      <c r="F299" s="740">
        <v>5</v>
      </c>
      <c r="G299" s="740">
        <v>860</v>
      </c>
      <c r="H299" s="740">
        <v>0.43676993397663788</v>
      </c>
      <c r="I299" s="740">
        <v>172</v>
      </c>
      <c r="J299" s="740">
        <v>11</v>
      </c>
      <c r="K299" s="740">
        <v>1969</v>
      </c>
      <c r="L299" s="740">
        <v>1</v>
      </c>
      <c r="M299" s="740">
        <v>179</v>
      </c>
      <c r="N299" s="740">
        <v>8</v>
      </c>
      <c r="O299" s="740">
        <v>1440</v>
      </c>
      <c r="P299" s="753">
        <v>0.73133570340274245</v>
      </c>
      <c r="Q299" s="741">
        <v>180</v>
      </c>
    </row>
    <row r="300" spans="1:17" ht="14.4" customHeight="1" x14ac:dyDescent="0.3">
      <c r="A300" s="736" t="s">
        <v>6430</v>
      </c>
      <c r="B300" s="737" t="s">
        <v>6431</v>
      </c>
      <c r="C300" s="737" t="s">
        <v>5469</v>
      </c>
      <c r="D300" s="737" t="s">
        <v>6436</v>
      </c>
      <c r="E300" s="737" t="s">
        <v>6437</v>
      </c>
      <c r="F300" s="740">
        <v>5</v>
      </c>
      <c r="G300" s="740">
        <v>1610</v>
      </c>
      <c r="H300" s="740">
        <v>1.2014925373134329</v>
      </c>
      <c r="I300" s="740">
        <v>322</v>
      </c>
      <c r="J300" s="740">
        <v>4</v>
      </c>
      <c r="K300" s="740">
        <v>1340</v>
      </c>
      <c r="L300" s="740">
        <v>1</v>
      </c>
      <c r="M300" s="740">
        <v>335</v>
      </c>
      <c r="N300" s="740">
        <v>7</v>
      </c>
      <c r="O300" s="740">
        <v>2352</v>
      </c>
      <c r="P300" s="753">
        <v>1.7552238805970148</v>
      </c>
      <c r="Q300" s="741">
        <v>336</v>
      </c>
    </row>
    <row r="301" spans="1:17" ht="14.4" customHeight="1" x14ac:dyDescent="0.3">
      <c r="A301" s="736" t="s">
        <v>6430</v>
      </c>
      <c r="B301" s="737" t="s">
        <v>6431</v>
      </c>
      <c r="C301" s="737" t="s">
        <v>5469</v>
      </c>
      <c r="D301" s="737" t="s">
        <v>6438</v>
      </c>
      <c r="E301" s="737" t="s">
        <v>6439</v>
      </c>
      <c r="F301" s="740">
        <v>36</v>
      </c>
      <c r="G301" s="740">
        <v>12276</v>
      </c>
      <c r="H301" s="740">
        <v>0.45681539091281209</v>
      </c>
      <c r="I301" s="740">
        <v>341</v>
      </c>
      <c r="J301" s="740">
        <v>77</v>
      </c>
      <c r="K301" s="740">
        <v>26873</v>
      </c>
      <c r="L301" s="740">
        <v>1</v>
      </c>
      <c r="M301" s="740">
        <v>349</v>
      </c>
      <c r="N301" s="740">
        <v>48</v>
      </c>
      <c r="O301" s="740">
        <v>16752</v>
      </c>
      <c r="P301" s="753">
        <v>0.62337662337662336</v>
      </c>
      <c r="Q301" s="741">
        <v>349</v>
      </c>
    </row>
    <row r="302" spans="1:17" ht="14.4" customHeight="1" x14ac:dyDescent="0.3">
      <c r="A302" s="736" t="s">
        <v>6430</v>
      </c>
      <c r="B302" s="737" t="s">
        <v>6431</v>
      </c>
      <c r="C302" s="737" t="s">
        <v>5469</v>
      </c>
      <c r="D302" s="737" t="s">
        <v>5878</v>
      </c>
      <c r="E302" s="737" t="s">
        <v>5879</v>
      </c>
      <c r="F302" s="740"/>
      <c r="G302" s="740"/>
      <c r="H302" s="740"/>
      <c r="I302" s="740"/>
      <c r="J302" s="740"/>
      <c r="K302" s="740"/>
      <c r="L302" s="740"/>
      <c r="M302" s="740"/>
      <c r="N302" s="740">
        <v>2</v>
      </c>
      <c r="O302" s="740">
        <v>234</v>
      </c>
      <c r="P302" s="753"/>
      <c r="Q302" s="741">
        <v>117</v>
      </c>
    </row>
    <row r="303" spans="1:17" ht="14.4" customHeight="1" x14ac:dyDescent="0.3">
      <c r="A303" s="736" t="s">
        <v>6430</v>
      </c>
      <c r="B303" s="737" t="s">
        <v>6431</v>
      </c>
      <c r="C303" s="737" t="s">
        <v>5469</v>
      </c>
      <c r="D303" s="737" t="s">
        <v>6440</v>
      </c>
      <c r="E303" s="737" t="s">
        <v>6441</v>
      </c>
      <c r="F303" s="740"/>
      <c r="G303" s="740"/>
      <c r="H303" s="740"/>
      <c r="I303" s="740"/>
      <c r="J303" s="740">
        <v>4</v>
      </c>
      <c r="K303" s="740">
        <v>1548</v>
      </c>
      <c r="L303" s="740">
        <v>1</v>
      </c>
      <c r="M303" s="740">
        <v>387</v>
      </c>
      <c r="N303" s="740">
        <v>5</v>
      </c>
      <c r="O303" s="740">
        <v>1955</v>
      </c>
      <c r="P303" s="753">
        <v>1.2629198966408268</v>
      </c>
      <c r="Q303" s="741">
        <v>391</v>
      </c>
    </row>
    <row r="304" spans="1:17" ht="14.4" customHeight="1" x14ac:dyDescent="0.3">
      <c r="A304" s="736" t="s">
        <v>6430</v>
      </c>
      <c r="B304" s="737" t="s">
        <v>6431</v>
      </c>
      <c r="C304" s="737" t="s">
        <v>5469</v>
      </c>
      <c r="D304" s="737" t="s">
        <v>6442</v>
      </c>
      <c r="E304" s="737" t="s">
        <v>6443</v>
      </c>
      <c r="F304" s="740">
        <v>1</v>
      </c>
      <c r="G304" s="740">
        <v>37</v>
      </c>
      <c r="H304" s="740">
        <v>0.32456140350877194</v>
      </c>
      <c r="I304" s="740">
        <v>37</v>
      </c>
      <c r="J304" s="740">
        <v>3</v>
      </c>
      <c r="K304" s="740">
        <v>114</v>
      </c>
      <c r="L304" s="740">
        <v>1</v>
      </c>
      <c r="M304" s="740">
        <v>38</v>
      </c>
      <c r="N304" s="740">
        <v>5</v>
      </c>
      <c r="O304" s="740">
        <v>190</v>
      </c>
      <c r="P304" s="753">
        <v>1.6666666666666667</v>
      </c>
      <c r="Q304" s="741">
        <v>38</v>
      </c>
    </row>
    <row r="305" spans="1:17" ht="14.4" customHeight="1" x14ac:dyDescent="0.3">
      <c r="A305" s="736" t="s">
        <v>6430</v>
      </c>
      <c r="B305" s="737" t="s">
        <v>6431</v>
      </c>
      <c r="C305" s="737" t="s">
        <v>5469</v>
      </c>
      <c r="D305" s="737" t="s">
        <v>5882</v>
      </c>
      <c r="E305" s="737" t="s">
        <v>5883</v>
      </c>
      <c r="F305" s="740"/>
      <c r="G305" s="740"/>
      <c r="H305" s="740"/>
      <c r="I305" s="740"/>
      <c r="J305" s="740">
        <v>3</v>
      </c>
      <c r="K305" s="740">
        <v>2112</v>
      </c>
      <c r="L305" s="740">
        <v>1</v>
      </c>
      <c r="M305" s="740">
        <v>704</v>
      </c>
      <c r="N305" s="740">
        <v>4</v>
      </c>
      <c r="O305" s="740">
        <v>2820</v>
      </c>
      <c r="P305" s="753">
        <v>1.3352272727272727</v>
      </c>
      <c r="Q305" s="741">
        <v>705</v>
      </c>
    </row>
    <row r="306" spans="1:17" ht="14.4" customHeight="1" x14ac:dyDescent="0.3">
      <c r="A306" s="736" t="s">
        <v>6430</v>
      </c>
      <c r="B306" s="737" t="s">
        <v>6431</v>
      </c>
      <c r="C306" s="737" t="s">
        <v>5469</v>
      </c>
      <c r="D306" s="737" t="s">
        <v>6444</v>
      </c>
      <c r="E306" s="737" t="s">
        <v>6445</v>
      </c>
      <c r="F306" s="740"/>
      <c r="G306" s="740"/>
      <c r="H306" s="740"/>
      <c r="I306" s="740"/>
      <c r="J306" s="740">
        <v>1</v>
      </c>
      <c r="K306" s="740">
        <v>147</v>
      </c>
      <c r="L306" s="740">
        <v>1</v>
      </c>
      <c r="M306" s="740">
        <v>147</v>
      </c>
      <c r="N306" s="740"/>
      <c r="O306" s="740"/>
      <c r="P306" s="753"/>
      <c r="Q306" s="741"/>
    </row>
    <row r="307" spans="1:17" ht="14.4" customHeight="1" x14ac:dyDescent="0.3">
      <c r="A307" s="736" t="s">
        <v>6430</v>
      </c>
      <c r="B307" s="737" t="s">
        <v>6431</v>
      </c>
      <c r="C307" s="737" t="s">
        <v>5469</v>
      </c>
      <c r="D307" s="737" t="s">
        <v>6446</v>
      </c>
      <c r="E307" s="737" t="s">
        <v>6447</v>
      </c>
      <c r="F307" s="740">
        <v>1</v>
      </c>
      <c r="G307" s="740">
        <v>285</v>
      </c>
      <c r="H307" s="740">
        <v>0.9375</v>
      </c>
      <c r="I307" s="740">
        <v>285</v>
      </c>
      <c r="J307" s="740">
        <v>1</v>
      </c>
      <c r="K307" s="740">
        <v>304</v>
      </c>
      <c r="L307" s="740">
        <v>1</v>
      </c>
      <c r="M307" s="740">
        <v>304</v>
      </c>
      <c r="N307" s="740">
        <v>2</v>
      </c>
      <c r="O307" s="740">
        <v>610</v>
      </c>
      <c r="P307" s="753">
        <v>2.0065789473684212</v>
      </c>
      <c r="Q307" s="741">
        <v>305</v>
      </c>
    </row>
    <row r="308" spans="1:17" ht="14.4" customHeight="1" x14ac:dyDescent="0.3">
      <c r="A308" s="736" t="s">
        <v>6430</v>
      </c>
      <c r="B308" s="737" t="s">
        <v>6431</v>
      </c>
      <c r="C308" s="737" t="s">
        <v>5469</v>
      </c>
      <c r="D308" s="737" t="s">
        <v>6448</v>
      </c>
      <c r="E308" s="737" t="s">
        <v>6449</v>
      </c>
      <c r="F308" s="740">
        <v>9</v>
      </c>
      <c r="G308" s="740">
        <v>4158</v>
      </c>
      <c r="H308" s="740">
        <v>0.56113360323886641</v>
      </c>
      <c r="I308" s="740">
        <v>462</v>
      </c>
      <c r="J308" s="740">
        <v>15</v>
      </c>
      <c r="K308" s="740">
        <v>7410</v>
      </c>
      <c r="L308" s="740">
        <v>1</v>
      </c>
      <c r="M308" s="740">
        <v>494</v>
      </c>
      <c r="N308" s="740">
        <v>6</v>
      </c>
      <c r="O308" s="740">
        <v>2964</v>
      </c>
      <c r="P308" s="753">
        <v>0.4</v>
      </c>
      <c r="Q308" s="741">
        <v>494</v>
      </c>
    </row>
    <row r="309" spans="1:17" ht="14.4" customHeight="1" x14ac:dyDescent="0.3">
      <c r="A309" s="736" t="s">
        <v>6430</v>
      </c>
      <c r="B309" s="737" t="s">
        <v>6431</v>
      </c>
      <c r="C309" s="737" t="s">
        <v>5469</v>
      </c>
      <c r="D309" s="737" t="s">
        <v>6450</v>
      </c>
      <c r="E309" s="737" t="s">
        <v>6451</v>
      </c>
      <c r="F309" s="740">
        <v>11</v>
      </c>
      <c r="G309" s="740">
        <v>3916</v>
      </c>
      <c r="H309" s="740">
        <v>0.7055855855855856</v>
      </c>
      <c r="I309" s="740">
        <v>356</v>
      </c>
      <c r="J309" s="740">
        <v>15</v>
      </c>
      <c r="K309" s="740">
        <v>5550</v>
      </c>
      <c r="L309" s="740">
        <v>1</v>
      </c>
      <c r="M309" s="740">
        <v>370</v>
      </c>
      <c r="N309" s="740">
        <v>6</v>
      </c>
      <c r="O309" s="740">
        <v>2220</v>
      </c>
      <c r="P309" s="753">
        <v>0.4</v>
      </c>
      <c r="Q309" s="741">
        <v>370</v>
      </c>
    </row>
    <row r="310" spans="1:17" ht="14.4" customHeight="1" x14ac:dyDescent="0.3">
      <c r="A310" s="736" t="s">
        <v>6430</v>
      </c>
      <c r="B310" s="737" t="s">
        <v>6431</v>
      </c>
      <c r="C310" s="737" t="s">
        <v>5469</v>
      </c>
      <c r="D310" s="737" t="s">
        <v>6452</v>
      </c>
      <c r="E310" s="737" t="s">
        <v>6453</v>
      </c>
      <c r="F310" s="740"/>
      <c r="G310" s="740"/>
      <c r="H310" s="740"/>
      <c r="I310" s="740"/>
      <c r="J310" s="740">
        <v>1</v>
      </c>
      <c r="K310" s="740">
        <v>12793</v>
      </c>
      <c r="L310" s="740">
        <v>1</v>
      </c>
      <c r="M310" s="740">
        <v>12793</v>
      </c>
      <c r="N310" s="740"/>
      <c r="O310" s="740"/>
      <c r="P310" s="753"/>
      <c r="Q310" s="741"/>
    </row>
    <row r="311" spans="1:17" ht="14.4" customHeight="1" x14ac:dyDescent="0.3">
      <c r="A311" s="736" t="s">
        <v>6430</v>
      </c>
      <c r="B311" s="737" t="s">
        <v>6431</v>
      </c>
      <c r="C311" s="737" t="s">
        <v>5469</v>
      </c>
      <c r="D311" s="737" t="s">
        <v>6454</v>
      </c>
      <c r="E311" s="737" t="s">
        <v>6455</v>
      </c>
      <c r="F311" s="740"/>
      <c r="G311" s="740"/>
      <c r="H311" s="740"/>
      <c r="I311" s="740"/>
      <c r="J311" s="740">
        <v>1</v>
      </c>
      <c r="K311" s="740">
        <v>111</v>
      </c>
      <c r="L311" s="740">
        <v>1</v>
      </c>
      <c r="M311" s="740">
        <v>111</v>
      </c>
      <c r="N311" s="740"/>
      <c r="O311" s="740"/>
      <c r="P311" s="753"/>
      <c r="Q311" s="741"/>
    </row>
    <row r="312" spans="1:17" ht="14.4" customHeight="1" x14ac:dyDescent="0.3">
      <c r="A312" s="736" t="s">
        <v>6430</v>
      </c>
      <c r="B312" s="737" t="s">
        <v>6431</v>
      </c>
      <c r="C312" s="737" t="s">
        <v>5469</v>
      </c>
      <c r="D312" s="737" t="s">
        <v>5884</v>
      </c>
      <c r="E312" s="737" t="s">
        <v>5885</v>
      </c>
      <c r="F312" s="740"/>
      <c r="G312" s="740"/>
      <c r="H312" s="740"/>
      <c r="I312" s="740"/>
      <c r="J312" s="740">
        <v>4</v>
      </c>
      <c r="K312" s="740">
        <v>1980</v>
      </c>
      <c r="L312" s="740">
        <v>1</v>
      </c>
      <c r="M312" s="740">
        <v>495</v>
      </c>
      <c r="N312" s="740">
        <v>4</v>
      </c>
      <c r="O312" s="740">
        <v>1980</v>
      </c>
      <c r="P312" s="753">
        <v>1</v>
      </c>
      <c r="Q312" s="741">
        <v>495</v>
      </c>
    </row>
    <row r="313" spans="1:17" ht="14.4" customHeight="1" x14ac:dyDescent="0.3">
      <c r="A313" s="736" t="s">
        <v>6430</v>
      </c>
      <c r="B313" s="737" t="s">
        <v>6431</v>
      </c>
      <c r="C313" s="737" t="s">
        <v>5469</v>
      </c>
      <c r="D313" s="737" t="s">
        <v>6456</v>
      </c>
      <c r="E313" s="737" t="s">
        <v>6457</v>
      </c>
      <c r="F313" s="740">
        <v>3</v>
      </c>
      <c r="G313" s="740">
        <v>1311</v>
      </c>
      <c r="H313" s="740">
        <v>0.95833333333333337</v>
      </c>
      <c r="I313" s="740">
        <v>437</v>
      </c>
      <c r="J313" s="740">
        <v>3</v>
      </c>
      <c r="K313" s="740">
        <v>1368</v>
      </c>
      <c r="L313" s="740">
        <v>1</v>
      </c>
      <c r="M313" s="740">
        <v>456</v>
      </c>
      <c r="N313" s="740">
        <v>4</v>
      </c>
      <c r="O313" s="740">
        <v>1824</v>
      </c>
      <c r="P313" s="753">
        <v>1.3333333333333333</v>
      </c>
      <c r="Q313" s="741">
        <v>456</v>
      </c>
    </row>
    <row r="314" spans="1:17" ht="14.4" customHeight="1" x14ac:dyDescent="0.3">
      <c r="A314" s="736" t="s">
        <v>6430</v>
      </c>
      <c r="B314" s="737" t="s">
        <v>6431</v>
      </c>
      <c r="C314" s="737" t="s">
        <v>5469</v>
      </c>
      <c r="D314" s="737" t="s">
        <v>6458</v>
      </c>
      <c r="E314" s="737" t="s">
        <v>6459</v>
      </c>
      <c r="F314" s="740">
        <v>14</v>
      </c>
      <c r="G314" s="740">
        <v>756</v>
      </c>
      <c r="H314" s="740">
        <v>1.3034482758620689</v>
      </c>
      <c r="I314" s="740">
        <v>54</v>
      </c>
      <c r="J314" s="740">
        <v>10</v>
      </c>
      <c r="K314" s="740">
        <v>580</v>
      </c>
      <c r="L314" s="740">
        <v>1</v>
      </c>
      <c r="M314" s="740">
        <v>58</v>
      </c>
      <c r="N314" s="740">
        <v>8</v>
      </c>
      <c r="O314" s="740">
        <v>464</v>
      </c>
      <c r="P314" s="753">
        <v>0.8</v>
      </c>
      <c r="Q314" s="741">
        <v>58</v>
      </c>
    </row>
    <row r="315" spans="1:17" ht="14.4" customHeight="1" x14ac:dyDescent="0.3">
      <c r="A315" s="736" t="s">
        <v>6430</v>
      </c>
      <c r="B315" s="737" t="s">
        <v>6431</v>
      </c>
      <c r="C315" s="737" t="s">
        <v>5469</v>
      </c>
      <c r="D315" s="737" t="s">
        <v>6460</v>
      </c>
      <c r="E315" s="737" t="s">
        <v>6461</v>
      </c>
      <c r="F315" s="740"/>
      <c r="G315" s="740"/>
      <c r="H315" s="740"/>
      <c r="I315" s="740"/>
      <c r="J315" s="740">
        <v>1</v>
      </c>
      <c r="K315" s="740">
        <v>2173</v>
      </c>
      <c r="L315" s="740">
        <v>1</v>
      </c>
      <c r="M315" s="740">
        <v>2173</v>
      </c>
      <c r="N315" s="740"/>
      <c r="O315" s="740"/>
      <c r="P315" s="753"/>
      <c r="Q315" s="741"/>
    </row>
    <row r="316" spans="1:17" ht="14.4" customHeight="1" x14ac:dyDescent="0.3">
      <c r="A316" s="736" t="s">
        <v>6430</v>
      </c>
      <c r="B316" s="737" t="s">
        <v>6431</v>
      </c>
      <c r="C316" s="737" t="s">
        <v>5469</v>
      </c>
      <c r="D316" s="737" t="s">
        <v>6462</v>
      </c>
      <c r="E316" s="737" t="s">
        <v>6463</v>
      </c>
      <c r="F316" s="740">
        <v>24</v>
      </c>
      <c r="G316" s="740">
        <v>4056</v>
      </c>
      <c r="H316" s="740">
        <v>1.4485714285714286</v>
      </c>
      <c r="I316" s="740">
        <v>169</v>
      </c>
      <c r="J316" s="740">
        <v>16</v>
      </c>
      <c r="K316" s="740">
        <v>2800</v>
      </c>
      <c r="L316" s="740">
        <v>1</v>
      </c>
      <c r="M316" s="740">
        <v>175</v>
      </c>
      <c r="N316" s="740">
        <v>2</v>
      </c>
      <c r="O316" s="740">
        <v>352</v>
      </c>
      <c r="P316" s="753">
        <v>0.12571428571428572</v>
      </c>
      <c r="Q316" s="741">
        <v>176</v>
      </c>
    </row>
    <row r="317" spans="1:17" ht="14.4" customHeight="1" x14ac:dyDescent="0.3">
      <c r="A317" s="736" t="s">
        <v>6430</v>
      </c>
      <c r="B317" s="737" t="s">
        <v>6431</v>
      </c>
      <c r="C317" s="737" t="s">
        <v>5469</v>
      </c>
      <c r="D317" s="737" t="s">
        <v>5886</v>
      </c>
      <c r="E317" s="737" t="s">
        <v>5887</v>
      </c>
      <c r="F317" s="740">
        <v>2</v>
      </c>
      <c r="G317" s="740">
        <v>162</v>
      </c>
      <c r="H317" s="740">
        <v>8.2864450127877243E-2</v>
      </c>
      <c r="I317" s="740">
        <v>81</v>
      </c>
      <c r="J317" s="740">
        <v>23</v>
      </c>
      <c r="K317" s="740">
        <v>1955</v>
      </c>
      <c r="L317" s="740">
        <v>1</v>
      </c>
      <c r="M317" s="740">
        <v>85</v>
      </c>
      <c r="N317" s="740">
        <v>19</v>
      </c>
      <c r="O317" s="740">
        <v>1615</v>
      </c>
      <c r="P317" s="753">
        <v>0.82608695652173914</v>
      </c>
      <c r="Q317" s="741">
        <v>85</v>
      </c>
    </row>
    <row r="318" spans="1:17" ht="14.4" customHeight="1" x14ac:dyDescent="0.3">
      <c r="A318" s="736" t="s">
        <v>6430</v>
      </c>
      <c r="B318" s="737" t="s">
        <v>6431</v>
      </c>
      <c r="C318" s="737" t="s">
        <v>5469</v>
      </c>
      <c r="D318" s="737" t="s">
        <v>6464</v>
      </c>
      <c r="E318" s="737" t="s">
        <v>6465</v>
      </c>
      <c r="F318" s="740">
        <v>2</v>
      </c>
      <c r="G318" s="740">
        <v>326</v>
      </c>
      <c r="H318" s="740"/>
      <c r="I318" s="740">
        <v>163</v>
      </c>
      <c r="J318" s="740"/>
      <c r="K318" s="740"/>
      <c r="L318" s="740"/>
      <c r="M318" s="740"/>
      <c r="N318" s="740"/>
      <c r="O318" s="740"/>
      <c r="P318" s="753"/>
      <c r="Q318" s="741"/>
    </row>
    <row r="319" spans="1:17" ht="14.4" customHeight="1" x14ac:dyDescent="0.3">
      <c r="A319" s="736" t="s">
        <v>6430</v>
      </c>
      <c r="B319" s="737" t="s">
        <v>6431</v>
      </c>
      <c r="C319" s="737" t="s">
        <v>5469</v>
      </c>
      <c r="D319" s="737" t="s">
        <v>6466</v>
      </c>
      <c r="E319" s="737" t="s">
        <v>6467</v>
      </c>
      <c r="F319" s="740"/>
      <c r="G319" s="740"/>
      <c r="H319" s="740"/>
      <c r="I319" s="740"/>
      <c r="J319" s="740">
        <v>2</v>
      </c>
      <c r="K319" s="740">
        <v>58</v>
      </c>
      <c r="L319" s="740">
        <v>1</v>
      </c>
      <c r="M319" s="740">
        <v>29</v>
      </c>
      <c r="N319" s="740">
        <v>3</v>
      </c>
      <c r="O319" s="740">
        <v>87</v>
      </c>
      <c r="P319" s="753">
        <v>1.5</v>
      </c>
      <c r="Q319" s="741">
        <v>29</v>
      </c>
    </row>
    <row r="320" spans="1:17" ht="14.4" customHeight="1" x14ac:dyDescent="0.3">
      <c r="A320" s="736" t="s">
        <v>6430</v>
      </c>
      <c r="B320" s="737" t="s">
        <v>6431</v>
      </c>
      <c r="C320" s="737" t="s">
        <v>5469</v>
      </c>
      <c r="D320" s="737" t="s">
        <v>5890</v>
      </c>
      <c r="E320" s="737" t="s">
        <v>5891</v>
      </c>
      <c r="F320" s="740"/>
      <c r="G320" s="740"/>
      <c r="H320" s="740"/>
      <c r="I320" s="740"/>
      <c r="J320" s="740">
        <v>1</v>
      </c>
      <c r="K320" s="740">
        <v>176</v>
      </c>
      <c r="L320" s="740">
        <v>1</v>
      </c>
      <c r="M320" s="740">
        <v>176</v>
      </c>
      <c r="N320" s="740"/>
      <c r="O320" s="740"/>
      <c r="P320" s="753"/>
      <c r="Q320" s="741"/>
    </row>
    <row r="321" spans="1:17" ht="14.4" customHeight="1" x14ac:dyDescent="0.3">
      <c r="A321" s="736" t="s">
        <v>6430</v>
      </c>
      <c r="B321" s="737" t="s">
        <v>6431</v>
      </c>
      <c r="C321" s="737" t="s">
        <v>5469</v>
      </c>
      <c r="D321" s="737" t="s">
        <v>5892</v>
      </c>
      <c r="E321" s="737" t="s">
        <v>5893</v>
      </c>
      <c r="F321" s="740">
        <v>1</v>
      </c>
      <c r="G321" s="740">
        <v>247</v>
      </c>
      <c r="H321" s="740">
        <v>0.23479087452471484</v>
      </c>
      <c r="I321" s="740">
        <v>247</v>
      </c>
      <c r="J321" s="740">
        <v>4</v>
      </c>
      <c r="K321" s="740">
        <v>1052</v>
      </c>
      <c r="L321" s="740">
        <v>1</v>
      </c>
      <c r="M321" s="740">
        <v>263</v>
      </c>
      <c r="N321" s="740">
        <v>8</v>
      </c>
      <c r="O321" s="740">
        <v>2112</v>
      </c>
      <c r="P321" s="753">
        <v>2.0076045627376424</v>
      </c>
      <c r="Q321" s="741">
        <v>264</v>
      </c>
    </row>
    <row r="322" spans="1:17" ht="14.4" customHeight="1" x14ac:dyDescent="0.3">
      <c r="A322" s="736" t="s">
        <v>6430</v>
      </c>
      <c r="B322" s="737" t="s">
        <v>6431</v>
      </c>
      <c r="C322" s="737" t="s">
        <v>5469</v>
      </c>
      <c r="D322" s="737" t="s">
        <v>6468</v>
      </c>
      <c r="E322" s="737" t="s">
        <v>6469</v>
      </c>
      <c r="F322" s="740">
        <v>6</v>
      </c>
      <c r="G322" s="740">
        <v>12072</v>
      </c>
      <c r="H322" s="740">
        <v>0.56676056338028169</v>
      </c>
      <c r="I322" s="740">
        <v>2012</v>
      </c>
      <c r="J322" s="740">
        <v>10</v>
      </c>
      <c r="K322" s="740">
        <v>21300</v>
      </c>
      <c r="L322" s="740">
        <v>1</v>
      </c>
      <c r="M322" s="740">
        <v>2130</v>
      </c>
      <c r="N322" s="740"/>
      <c r="O322" s="740"/>
      <c r="P322" s="753"/>
      <c r="Q322" s="741"/>
    </row>
    <row r="323" spans="1:17" ht="14.4" customHeight="1" x14ac:dyDescent="0.3">
      <c r="A323" s="736" t="s">
        <v>6430</v>
      </c>
      <c r="B323" s="737" t="s">
        <v>6431</v>
      </c>
      <c r="C323" s="737" t="s">
        <v>5469</v>
      </c>
      <c r="D323" s="737" t="s">
        <v>6470</v>
      </c>
      <c r="E323" s="737" t="s">
        <v>6471</v>
      </c>
      <c r="F323" s="740">
        <v>1</v>
      </c>
      <c r="G323" s="740">
        <v>418</v>
      </c>
      <c r="H323" s="740"/>
      <c r="I323" s="740">
        <v>418</v>
      </c>
      <c r="J323" s="740"/>
      <c r="K323" s="740"/>
      <c r="L323" s="740"/>
      <c r="M323" s="740"/>
      <c r="N323" s="740"/>
      <c r="O323" s="740"/>
      <c r="P323" s="753"/>
      <c r="Q323" s="741"/>
    </row>
    <row r="324" spans="1:17" ht="14.4" customHeight="1" x14ac:dyDescent="0.3">
      <c r="A324" s="736" t="s">
        <v>6430</v>
      </c>
      <c r="B324" s="737" t="s">
        <v>6431</v>
      </c>
      <c r="C324" s="737" t="s">
        <v>5469</v>
      </c>
      <c r="D324" s="737" t="s">
        <v>6472</v>
      </c>
      <c r="E324" s="737" t="s">
        <v>6473</v>
      </c>
      <c r="F324" s="740">
        <v>1</v>
      </c>
      <c r="G324" s="740">
        <v>269</v>
      </c>
      <c r="H324" s="740">
        <v>0.31134259259259262</v>
      </c>
      <c r="I324" s="740">
        <v>269</v>
      </c>
      <c r="J324" s="740">
        <v>3</v>
      </c>
      <c r="K324" s="740">
        <v>864</v>
      </c>
      <c r="L324" s="740">
        <v>1</v>
      </c>
      <c r="M324" s="740">
        <v>288</v>
      </c>
      <c r="N324" s="740"/>
      <c r="O324" s="740"/>
      <c r="P324" s="753"/>
      <c r="Q324" s="741"/>
    </row>
    <row r="325" spans="1:17" ht="14.4" customHeight="1" x14ac:dyDescent="0.3">
      <c r="A325" s="736" t="s">
        <v>6474</v>
      </c>
      <c r="B325" s="737" t="s">
        <v>6475</v>
      </c>
      <c r="C325" s="737" t="s">
        <v>5469</v>
      </c>
      <c r="D325" s="737" t="s">
        <v>6476</v>
      </c>
      <c r="E325" s="737" t="s">
        <v>6477</v>
      </c>
      <c r="F325" s="740">
        <v>57</v>
      </c>
      <c r="G325" s="740">
        <v>9177</v>
      </c>
      <c r="H325" s="740">
        <v>0.51501206577249004</v>
      </c>
      <c r="I325" s="740">
        <v>161</v>
      </c>
      <c r="J325" s="740">
        <v>103</v>
      </c>
      <c r="K325" s="740">
        <v>17819</v>
      </c>
      <c r="L325" s="740">
        <v>1</v>
      </c>
      <c r="M325" s="740">
        <v>173</v>
      </c>
      <c r="N325" s="740">
        <v>123</v>
      </c>
      <c r="O325" s="740">
        <v>21279</v>
      </c>
      <c r="P325" s="753">
        <v>1.1941747572815533</v>
      </c>
      <c r="Q325" s="741">
        <v>173</v>
      </c>
    </row>
    <row r="326" spans="1:17" ht="14.4" customHeight="1" x14ac:dyDescent="0.3">
      <c r="A326" s="736" t="s">
        <v>6474</v>
      </c>
      <c r="B326" s="737" t="s">
        <v>6475</v>
      </c>
      <c r="C326" s="737" t="s">
        <v>5469</v>
      </c>
      <c r="D326" s="737" t="s">
        <v>6478</v>
      </c>
      <c r="E326" s="737" t="s">
        <v>6479</v>
      </c>
      <c r="F326" s="740"/>
      <c r="G326" s="740"/>
      <c r="H326" s="740"/>
      <c r="I326" s="740"/>
      <c r="J326" s="740">
        <v>1</v>
      </c>
      <c r="K326" s="740">
        <v>1173</v>
      </c>
      <c r="L326" s="740">
        <v>1</v>
      </c>
      <c r="M326" s="740">
        <v>1173</v>
      </c>
      <c r="N326" s="740">
        <v>5</v>
      </c>
      <c r="O326" s="740">
        <v>5350</v>
      </c>
      <c r="P326" s="753">
        <v>4.5609548167092928</v>
      </c>
      <c r="Q326" s="741">
        <v>1070</v>
      </c>
    </row>
    <row r="327" spans="1:17" ht="14.4" customHeight="1" x14ac:dyDescent="0.3">
      <c r="A327" s="736" t="s">
        <v>6474</v>
      </c>
      <c r="B327" s="737" t="s">
        <v>6475</v>
      </c>
      <c r="C327" s="737" t="s">
        <v>5469</v>
      </c>
      <c r="D327" s="737" t="s">
        <v>6480</v>
      </c>
      <c r="E327" s="737" t="s">
        <v>6481</v>
      </c>
      <c r="F327" s="740">
        <v>45</v>
      </c>
      <c r="G327" s="740">
        <v>1800</v>
      </c>
      <c r="H327" s="740">
        <v>1.0707911957168352</v>
      </c>
      <c r="I327" s="740">
        <v>40</v>
      </c>
      <c r="J327" s="740">
        <v>41</v>
      </c>
      <c r="K327" s="740">
        <v>1681</v>
      </c>
      <c r="L327" s="740">
        <v>1</v>
      </c>
      <c r="M327" s="740">
        <v>41</v>
      </c>
      <c r="N327" s="740">
        <v>34</v>
      </c>
      <c r="O327" s="740">
        <v>1564</v>
      </c>
      <c r="P327" s="753">
        <v>0.93039857227840572</v>
      </c>
      <c r="Q327" s="741">
        <v>46</v>
      </c>
    </row>
    <row r="328" spans="1:17" ht="14.4" customHeight="1" x14ac:dyDescent="0.3">
      <c r="A328" s="736" t="s">
        <v>6474</v>
      </c>
      <c r="B328" s="737" t="s">
        <v>6475</v>
      </c>
      <c r="C328" s="737" t="s">
        <v>5469</v>
      </c>
      <c r="D328" s="737" t="s">
        <v>6482</v>
      </c>
      <c r="E328" s="737" t="s">
        <v>6483</v>
      </c>
      <c r="F328" s="740">
        <v>8</v>
      </c>
      <c r="G328" s="740">
        <v>3064</v>
      </c>
      <c r="H328" s="740">
        <v>3.9895833333333335</v>
      </c>
      <c r="I328" s="740">
        <v>383</v>
      </c>
      <c r="J328" s="740">
        <v>2</v>
      </c>
      <c r="K328" s="740">
        <v>768</v>
      </c>
      <c r="L328" s="740">
        <v>1</v>
      </c>
      <c r="M328" s="740">
        <v>384</v>
      </c>
      <c r="N328" s="740">
        <v>7</v>
      </c>
      <c r="O328" s="740">
        <v>2429</v>
      </c>
      <c r="P328" s="753">
        <v>3.1627604166666665</v>
      </c>
      <c r="Q328" s="741">
        <v>347</v>
      </c>
    </row>
    <row r="329" spans="1:17" ht="14.4" customHeight="1" x14ac:dyDescent="0.3">
      <c r="A329" s="736" t="s">
        <v>6474</v>
      </c>
      <c r="B329" s="737" t="s">
        <v>6475</v>
      </c>
      <c r="C329" s="737" t="s">
        <v>5469</v>
      </c>
      <c r="D329" s="737" t="s">
        <v>6484</v>
      </c>
      <c r="E329" s="737" t="s">
        <v>6485</v>
      </c>
      <c r="F329" s="740"/>
      <c r="G329" s="740"/>
      <c r="H329" s="740"/>
      <c r="I329" s="740"/>
      <c r="J329" s="740">
        <v>9</v>
      </c>
      <c r="K329" s="740">
        <v>333</v>
      </c>
      <c r="L329" s="740">
        <v>1</v>
      </c>
      <c r="M329" s="740">
        <v>37</v>
      </c>
      <c r="N329" s="740"/>
      <c r="O329" s="740"/>
      <c r="P329" s="753"/>
      <c r="Q329" s="741"/>
    </row>
    <row r="330" spans="1:17" ht="14.4" customHeight="1" x14ac:dyDescent="0.3">
      <c r="A330" s="736" t="s">
        <v>6474</v>
      </c>
      <c r="B330" s="737" t="s">
        <v>6475</v>
      </c>
      <c r="C330" s="737" t="s">
        <v>5469</v>
      </c>
      <c r="D330" s="737" t="s">
        <v>6486</v>
      </c>
      <c r="E330" s="737" t="s">
        <v>6487</v>
      </c>
      <c r="F330" s="740"/>
      <c r="G330" s="740"/>
      <c r="H330" s="740"/>
      <c r="I330" s="740"/>
      <c r="J330" s="740"/>
      <c r="K330" s="740"/>
      <c r="L330" s="740"/>
      <c r="M330" s="740"/>
      <c r="N330" s="740">
        <v>18</v>
      </c>
      <c r="O330" s="740">
        <v>6786</v>
      </c>
      <c r="P330" s="753"/>
      <c r="Q330" s="741">
        <v>377</v>
      </c>
    </row>
    <row r="331" spans="1:17" ht="14.4" customHeight="1" x14ac:dyDescent="0.3">
      <c r="A331" s="736" t="s">
        <v>6474</v>
      </c>
      <c r="B331" s="737" t="s">
        <v>6475</v>
      </c>
      <c r="C331" s="737" t="s">
        <v>5469</v>
      </c>
      <c r="D331" s="737" t="s">
        <v>6488</v>
      </c>
      <c r="E331" s="737" t="s">
        <v>6489</v>
      </c>
      <c r="F331" s="740">
        <v>1</v>
      </c>
      <c r="G331" s="740">
        <v>491</v>
      </c>
      <c r="H331" s="740">
        <v>0.14256678281068524</v>
      </c>
      <c r="I331" s="740">
        <v>491</v>
      </c>
      <c r="J331" s="740">
        <v>7</v>
      </c>
      <c r="K331" s="740">
        <v>3444</v>
      </c>
      <c r="L331" s="740">
        <v>1</v>
      </c>
      <c r="M331" s="740">
        <v>492</v>
      </c>
      <c r="N331" s="740">
        <v>7</v>
      </c>
      <c r="O331" s="740">
        <v>3668</v>
      </c>
      <c r="P331" s="753">
        <v>1.065040650406504</v>
      </c>
      <c r="Q331" s="741">
        <v>524</v>
      </c>
    </row>
    <row r="332" spans="1:17" ht="14.4" customHeight="1" x14ac:dyDescent="0.3">
      <c r="A332" s="736" t="s">
        <v>6474</v>
      </c>
      <c r="B332" s="737" t="s">
        <v>6475</v>
      </c>
      <c r="C332" s="737" t="s">
        <v>5469</v>
      </c>
      <c r="D332" s="737" t="s">
        <v>6490</v>
      </c>
      <c r="E332" s="737" t="s">
        <v>6491</v>
      </c>
      <c r="F332" s="740">
        <v>2</v>
      </c>
      <c r="G332" s="740">
        <v>62</v>
      </c>
      <c r="H332" s="740">
        <v>0.2857142857142857</v>
      </c>
      <c r="I332" s="740">
        <v>31</v>
      </c>
      <c r="J332" s="740">
        <v>7</v>
      </c>
      <c r="K332" s="740">
        <v>217</v>
      </c>
      <c r="L332" s="740">
        <v>1</v>
      </c>
      <c r="M332" s="740">
        <v>31</v>
      </c>
      <c r="N332" s="740">
        <v>7</v>
      </c>
      <c r="O332" s="740">
        <v>399</v>
      </c>
      <c r="P332" s="753">
        <v>1.8387096774193548</v>
      </c>
      <c r="Q332" s="741">
        <v>57</v>
      </c>
    </row>
    <row r="333" spans="1:17" ht="14.4" customHeight="1" x14ac:dyDescent="0.3">
      <c r="A333" s="736" t="s">
        <v>6474</v>
      </c>
      <c r="B333" s="737" t="s">
        <v>6475</v>
      </c>
      <c r="C333" s="737" t="s">
        <v>5469</v>
      </c>
      <c r="D333" s="737" t="s">
        <v>6492</v>
      </c>
      <c r="E333" s="737" t="s">
        <v>6493</v>
      </c>
      <c r="F333" s="740">
        <v>1</v>
      </c>
      <c r="G333" s="740">
        <v>207</v>
      </c>
      <c r="H333" s="740">
        <v>0.99519230769230771</v>
      </c>
      <c r="I333" s="740">
        <v>207</v>
      </c>
      <c r="J333" s="740">
        <v>1</v>
      </c>
      <c r="K333" s="740">
        <v>208</v>
      </c>
      <c r="L333" s="740">
        <v>1</v>
      </c>
      <c r="M333" s="740">
        <v>208</v>
      </c>
      <c r="N333" s="740">
        <v>1</v>
      </c>
      <c r="O333" s="740">
        <v>224</v>
      </c>
      <c r="P333" s="753">
        <v>1.0769230769230769</v>
      </c>
      <c r="Q333" s="741">
        <v>224</v>
      </c>
    </row>
    <row r="334" spans="1:17" ht="14.4" customHeight="1" x14ac:dyDescent="0.3">
      <c r="A334" s="736" t="s">
        <v>6474</v>
      </c>
      <c r="B334" s="737" t="s">
        <v>6475</v>
      </c>
      <c r="C334" s="737" t="s">
        <v>5469</v>
      </c>
      <c r="D334" s="737" t="s">
        <v>6494</v>
      </c>
      <c r="E334" s="737" t="s">
        <v>6495</v>
      </c>
      <c r="F334" s="740">
        <v>1</v>
      </c>
      <c r="G334" s="740">
        <v>380</v>
      </c>
      <c r="H334" s="740">
        <v>0.98958333333333337</v>
      </c>
      <c r="I334" s="740">
        <v>380</v>
      </c>
      <c r="J334" s="740">
        <v>1</v>
      </c>
      <c r="K334" s="740">
        <v>384</v>
      </c>
      <c r="L334" s="740">
        <v>1</v>
      </c>
      <c r="M334" s="740">
        <v>384</v>
      </c>
      <c r="N334" s="740">
        <v>2</v>
      </c>
      <c r="O334" s="740">
        <v>1106</v>
      </c>
      <c r="P334" s="753">
        <v>2.8802083333333335</v>
      </c>
      <c r="Q334" s="741">
        <v>553</v>
      </c>
    </row>
    <row r="335" spans="1:17" ht="14.4" customHeight="1" x14ac:dyDescent="0.3">
      <c r="A335" s="736" t="s">
        <v>6474</v>
      </c>
      <c r="B335" s="737" t="s">
        <v>6475</v>
      </c>
      <c r="C335" s="737" t="s">
        <v>5469</v>
      </c>
      <c r="D335" s="737" t="s">
        <v>6496</v>
      </c>
      <c r="E335" s="737" t="s">
        <v>6497</v>
      </c>
      <c r="F335" s="740"/>
      <c r="G335" s="740"/>
      <c r="H335" s="740"/>
      <c r="I335" s="740"/>
      <c r="J335" s="740">
        <v>1</v>
      </c>
      <c r="K335" s="740">
        <v>236</v>
      </c>
      <c r="L335" s="740">
        <v>1</v>
      </c>
      <c r="M335" s="740">
        <v>236</v>
      </c>
      <c r="N335" s="740"/>
      <c r="O335" s="740"/>
      <c r="P335" s="753"/>
      <c r="Q335" s="741"/>
    </row>
    <row r="336" spans="1:17" ht="14.4" customHeight="1" x14ac:dyDescent="0.3">
      <c r="A336" s="736" t="s">
        <v>6474</v>
      </c>
      <c r="B336" s="737" t="s">
        <v>6475</v>
      </c>
      <c r="C336" s="737" t="s">
        <v>5469</v>
      </c>
      <c r="D336" s="737" t="s">
        <v>6498</v>
      </c>
      <c r="E336" s="737" t="s">
        <v>6499</v>
      </c>
      <c r="F336" s="740">
        <v>116</v>
      </c>
      <c r="G336" s="740">
        <v>13456</v>
      </c>
      <c r="H336" s="740">
        <v>0.56101730248071713</v>
      </c>
      <c r="I336" s="740">
        <v>116</v>
      </c>
      <c r="J336" s="740">
        <v>205</v>
      </c>
      <c r="K336" s="740">
        <v>23985</v>
      </c>
      <c r="L336" s="740">
        <v>1</v>
      </c>
      <c r="M336" s="740">
        <v>117</v>
      </c>
      <c r="N336" s="740">
        <v>170</v>
      </c>
      <c r="O336" s="740">
        <v>23120</v>
      </c>
      <c r="P336" s="753">
        <v>0.96393579320408584</v>
      </c>
      <c r="Q336" s="741">
        <v>136</v>
      </c>
    </row>
    <row r="337" spans="1:17" ht="14.4" customHeight="1" x14ac:dyDescent="0.3">
      <c r="A337" s="736" t="s">
        <v>6474</v>
      </c>
      <c r="B337" s="737" t="s">
        <v>6475</v>
      </c>
      <c r="C337" s="737" t="s">
        <v>5469</v>
      </c>
      <c r="D337" s="737" t="s">
        <v>6500</v>
      </c>
      <c r="E337" s="737" t="s">
        <v>6501</v>
      </c>
      <c r="F337" s="740">
        <v>14</v>
      </c>
      <c r="G337" s="740">
        <v>1190</v>
      </c>
      <c r="H337" s="740">
        <v>0.45092838196286472</v>
      </c>
      <c r="I337" s="740">
        <v>85</v>
      </c>
      <c r="J337" s="740">
        <v>29</v>
      </c>
      <c r="K337" s="740">
        <v>2639</v>
      </c>
      <c r="L337" s="740">
        <v>1</v>
      </c>
      <c r="M337" s="740">
        <v>91</v>
      </c>
      <c r="N337" s="740">
        <v>56</v>
      </c>
      <c r="O337" s="740">
        <v>5096</v>
      </c>
      <c r="P337" s="753">
        <v>1.9310344827586208</v>
      </c>
      <c r="Q337" s="741">
        <v>91</v>
      </c>
    </row>
    <row r="338" spans="1:17" ht="14.4" customHeight="1" x14ac:dyDescent="0.3">
      <c r="A338" s="736" t="s">
        <v>6474</v>
      </c>
      <c r="B338" s="737" t="s">
        <v>6475</v>
      </c>
      <c r="C338" s="737" t="s">
        <v>5469</v>
      </c>
      <c r="D338" s="737" t="s">
        <v>6502</v>
      </c>
      <c r="E338" s="737" t="s">
        <v>6503</v>
      </c>
      <c r="F338" s="740">
        <v>3</v>
      </c>
      <c r="G338" s="740">
        <v>294</v>
      </c>
      <c r="H338" s="740">
        <v>0.74242424242424243</v>
      </c>
      <c r="I338" s="740">
        <v>98</v>
      </c>
      <c r="J338" s="740">
        <v>4</v>
      </c>
      <c r="K338" s="740">
        <v>396</v>
      </c>
      <c r="L338" s="740">
        <v>1</v>
      </c>
      <c r="M338" s="740">
        <v>99</v>
      </c>
      <c r="N338" s="740">
        <v>3</v>
      </c>
      <c r="O338" s="740">
        <v>411</v>
      </c>
      <c r="P338" s="753">
        <v>1.0378787878787878</v>
      </c>
      <c r="Q338" s="741">
        <v>137</v>
      </c>
    </row>
    <row r="339" spans="1:17" ht="14.4" customHeight="1" x14ac:dyDescent="0.3">
      <c r="A339" s="736" t="s">
        <v>6474</v>
      </c>
      <c r="B339" s="737" t="s">
        <v>6475</v>
      </c>
      <c r="C339" s="737" t="s">
        <v>5469</v>
      </c>
      <c r="D339" s="737" t="s">
        <v>6504</v>
      </c>
      <c r="E339" s="737" t="s">
        <v>6505</v>
      </c>
      <c r="F339" s="740">
        <v>6</v>
      </c>
      <c r="G339" s="740">
        <v>126</v>
      </c>
      <c r="H339" s="740">
        <v>0.8571428571428571</v>
      </c>
      <c r="I339" s="740">
        <v>21</v>
      </c>
      <c r="J339" s="740">
        <v>7</v>
      </c>
      <c r="K339" s="740">
        <v>147</v>
      </c>
      <c r="L339" s="740">
        <v>1</v>
      </c>
      <c r="M339" s="740">
        <v>21</v>
      </c>
      <c r="N339" s="740">
        <v>29</v>
      </c>
      <c r="O339" s="740">
        <v>1914</v>
      </c>
      <c r="P339" s="753">
        <v>13.020408163265307</v>
      </c>
      <c r="Q339" s="741">
        <v>66</v>
      </c>
    </row>
    <row r="340" spans="1:17" ht="14.4" customHeight="1" x14ac:dyDescent="0.3">
      <c r="A340" s="736" t="s">
        <v>6474</v>
      </c>
      <c r="B340" s="737" t="s">
        <v>6475</v>
      </c>
      <c r="C340" s="737" t="s">
        <v>5469</v>
      </c>
      <c r="D340" s="737" t="s">
        <v>6506</v>
      </c>
      <c r="E340" s="737" t="s">
        <v>6507</v>
      </c>
      <c r="F340" s="740">
        <v>16</v>
      </c>
      <c r="G340" s="740">
        <v>7792</v>
      </c>
      <c r="H340" s="740">
        <v>0.49897540983606559</v>
      </c>
      <c r="I340" s="740">
        <v>487</v>
      </c>
      <c r="J340" s="740">
        <v>32</v>
      </c>
      <c r="K340" s="740">
        <v>15616</v>
      </c>
      <c r="L340" s="740">
        <v>1</v>
      </c>
      <c r="M340" s="740">
        <v>488</v>
      </c>
      <c r="N340" s="740">
        <v>27</v>
      </c>
      <c r="O340" s="740">
        <v>8856</v>
      </c>
      <c r="P340" s="753">
        <v>0.56711065573770492</v>
      </c>
      <c r="Q340" s="741">
        <v>328</v>
      </c>
    </row>
    <row r="341" spans="1:17" ht="14.4" customHeight="1" x14ac:dyDescent="0.3">
      <c r="A341" s="736" t="s">
        <v>6474</v>
      </c>
      <c r="B341" s="737" t="s">
        <v>6475</v>
      </c>
      <c r="C341" s="737" t="s">
        <v>5469</v>
      </c>
      <c r="D341" s="737" t="s">
        <v>6508</v>
      </c>
      <c r="E341" s="737" t="s">
        <v>6509</v>
      </c>
      <c r="F341" s="740">
        <v>11</v>
      </c>
      <c r="G341" s="740">
        <v>451</v>
      </c>
      <c r="H341" s="740">
        <v>0.23404255319148937</v>
      </c>
      <c r="I341" s="740">
        <v>41</v>
      </c>
      <c r="J341" s="740">
        <v>47</v>
      </c>
      <c r="K341" s="740">
        <v>1927</v>
      </c>
      <c r="L341" s="740">
        <v>1</v>
      </c>
      <c r="M341" s="740">
        <v>41</v>
      </c>
      <c r="N341" s="740">
        <v>39</v>
      </c>
      <c r="O341" s="740">
        <v>1989</v>
      </c>
      <c r="P341" s="753">
        <v>1.0321743642968344</v>
      </c>
      <c r="Q341" s="741">
        <v>51</v>
      </c>
    </row>
    <row r="342" spans="1:17" ht="14.4" customHeight="1" x14ac:dyDescent="0.3">
      <c r="A342" s="736" t="s">
        <v>6474</v>
      </c>
      <c r="B342" s="737" t="s">
        <v>6475</v>
      </c>
      <c r="C342" s="737" t="s">
        <v>5469</v>
      </c>
      <c r="D342" s="737" t="s">
        <v>6510</v>
      </c>
      <c r="E342" s="737" t="s">
        <v>6511</v>
      </c>
      <c r="F342" s="740">
        <v>1</v>
      </c>
      <c r="G342" s="740">
        <v>608</v>
      </c>
      <c r="H342" s="740">
        <v>0.19804560260586318</v>
      </c>
      <c r="I342" s="740">
        <v>608</v>
      </c>
      <c r="J342" s="740">
        <v>5</v>
      </c>
      <c r="K342" s="740">
        <v>3070</v>
      </c>
      <c r="L342" s="740">
        <v>1</v>
      </c>
      <c r="M342" s="740">
        <v>614</v>
      </c>
      <c r="N342" s="740">
        <v>4</v>
      </c>
      <c r="O342" s="740">
        <v>2448</v>
      </c>
      <c r="P342" s="753">
        <v>0.79739413680781757</v>
      </c>
      <c r="Q342" s="741">
        <v>612</v>
      </c>
    </row>
    <row r="343" spans="1:17" ht="14.4" customHeight="1" x14ac:dyDescent="0.3">
      <c r="A343" s="736" t="s">
        <v>6474</v>
      </c>
      <c r="B343" s="737" t="s">
        <v>6475</v>
      </c>
      <c r="C343" s="737" t="s">
        <v>5469</v>
      </c>
      <c r="D343" s="737" t="s">
        <v>6512</v>
      </c>
      <c r="E343" s="737" t="s">
        <v>6513</v>
      </c>
      <c r="F343" s="740"/>
      <c r="G343" s="740"/>
      <c r="H343" s="740"/>
      <c r="I343" s="740"/>
      <c r="J343" s="740">
        <v>1</v>
      </c>
      <c r="K343" s="740">
        <v>249</v>
      </c>
      <c r="L343" s="740">
        <v>1</v>
      </c>
      <c r="M343" s="740">
        <v>249</v>
      </c>
      <c r="N343" s="740"/>
      <c r="O343" s="740"/>
      <c r="P343" s="753"/>
      <c r="Q343" s="741"/>
    </row>
    <row r="344" spans="1:17" ht="14.4" customHeight="1" x14ac:dyDescent="0.3">
      <c r="A344" s="736" t="s">
        <v>6514</v>
      </c>
      <c r="B344" s="737" t="s">
        <v>6515</v>
      </c>
      <c r="C344" s="737" t="s">
        <v>5469</v>
      </c>
      <c r="D344" s="737" t="s">
        <v>6516</v>
      </c>
      <c r="E344" s="737" t="s">
        <v>6517</v>
      </c>
      <c r="F344" s="740">
        <v>2</v>
      </c>
      <c r="G344" s="740">
        <v>1662</v>
      </c>
      <c r="H344" s="740"/>
      <c r="I344" s="740">
        <v>831</v>
      </c>
      <c r="J344" s="740"/>
      <c r="K344" s="740"/>
      <c r="L344" s="740"/>
      <c r="M344" s="740"/>
      <c r="N344" s="740"/>
      <c r="O344" s="740"/>
      <c r="P344" s="753"/>
      <c r="Q344" s="741"/>
    </row>
    <row r="345" spans="1:17" ht="14.4" customHeight="1" x14ac:dyDescent="0.3">
      <c r="A345" s="736" t="s">
        <v>6514</v>
      </c>
      <c r="B345" s="737" t="s">
        <v>6515</v>
      </c>
      <c r="C345" s="737" t="s">
        <v>5469</v>
      </c>
      <c r="D345" s="737" t="s">
        <v>4245</v>
      </c>
      <c r="E345" s="737" t="s">
        <v>6518</v>
      </c>
      <c r="F345" s="740"/>
      <c r="G345" s="740"/>
      <c r="H345" s="740"/>
      <c r="I345" s="740"/>
      <c r="J345" s="740">
        <v>1</v>
      </c>
      <c r="K345" s="740">
        <v>549</v>
      </c>
      <c r="L345" s="740">
        <v>1</v>
      </c>
      <c r="M345" s="740">
        <v>549</v>
      </c>
      <c r="N345" s="740"/>
      <c r="O345" s="740"/>
      <c r="P345" s="753"/>
      <c r="Q345" s="741"/>
    </row>
    <row r="346" spans="1:17" ht="14.4" customHeight="1" x14ac:dyDescent="0.3">
      <c r="A346" s="736" t="s">
        <v>6514</v>
      </c>
      <c r="B346" s="737" t="s">
        <v>6515</v>
      </c>
      <c r="C346" s="737" t="s">
        <v>5469</v>
      </c>
      <c r="D346" s="737" t="s">
        <v>6519</v>
      </c>
      <c r="E346" s="737" t="s">
        <v>6520</v>
      </c>
      <c r="F346" s="740">
        <v>1</v>
      </c>
      <c r="G346" s="740">
        <v>347</v>
      </c>
      <c r="H346" s="740">
        <v>0.99426934097421205</v>
      </c>
      <c r="I346" s="740">
        <v>347</v>
      </c>
      <c r="J346" s="740">
        <v>1</v>
      </c>
      <c r="K346" s="740">
        <v>349</v>
      </c>
      <c r="L346" s="740">
        <v>1</v>
      </c>
      <c r="M346" s="740">
        <v>349</v>
      </c>
      <c r="N346" s="740"/>
      <c r="O346" s="740"/>
      <c r="P346" s="753"/>
      <c r="Q346" s="741"/>
    </row>
    <row r="347" spans="1:17" ht="14.4" customHeight="1" x14ac:dyDescent="0.3">
      <c r="A347" s="736" t="s">
        <v>6514</v>
      </c>
      <c r="B347" s="737" t="s">
        <v>6515</v>
      </c>
      <c r="C347" s="737" t="s">
        <v>5469</v>
      </c>
      <c r="D347" s="737" t="s">
        <v>5941</v>
      </c>
      <c r="E347" s="737" t="s">
        <v>5942</v>
      </c>
      <c r="F347" s="740"/>
      <c r="G347" s="740"/>
      <c r="H347" s="740"/>
      <c r="I347" s="740"/>
      <c r="J347" s="740"/>
      <c r="K347" s="740"/>
      <c r="L347" s="740"/>
      <c r="M347" s="740"/>
      <c r="N347" s="740">
        <v>2</v>
      </c>
      <c r="O347" s="740">
        <v>1016</v>
      </c>
      <c r="P347" s="753"/>
      <c r="Q347" s="741">
        <v>508</v>
      </c>
    </row>
    <row r="348" spans="1:17" ht="14.4" customHeight="1" x14ac:dyDescent="0.3">
      <c r="A348" s="736" t="s">
        <v>6514</v>
      </c>
      <c r="B348" s="737" t="s">
        <v>6515</v>
      </c>
      <c r="C348" s="737" t="s">
        <v>5469</v>
      </c>
      <c r="D348" s="737" t="s">
        <v>6521</v>
      </c>
      <c r="E348" s="737" t="s">
        <v>6522</v>
      </c>
      <c r="F348" s="740">
        <v>1</v>
      </c>
      <c r="G348" s="740">
        <v>111</v>
      </c>
      <c r="H348" s="740">
        <v>1</v>
      </c>
      <c r="I348" s="740">
        <v>111</v>
      </c>
      <c r="J348" s="740">
        <v>1</v>
      </c>
      <c r="K348" s="740">
        <v>111</v>
      </c>
      <c r="L348" s="740">
        <v>1</v>
      </c>
      <c r="M348" s="740">
        <v>111</v>
      </c>
      <c r="N348" s="740"/>
      <c r="O348" s="740"/>
      <c r="P348" s="753"/>
      <c r="Q348" s="741"/>
    </row>
    <row r="349" spans="1:17" ht="14.4" customHeight="1" x14ac:dyDescent="0.3">
      <c r="A349" s="736" t="s">
        <v>6514</v>
      </c>
      <c r="B349" s="737" t="s">
        <v>6515</v>
      </c>
      <c r="C349" s="737" t="s">
        <v>5469</v>
      </c>
      <c r="D349" s="737" t="s">
        <v>5962</v>
      </c>
      <c r="E349" s="737" t="s">
        <v>5963</v>
      </c>
      <c r="F349" s="740"/>
      <c r="G349" s="740"/>
      <c r="H349" s="740"/>
      <c r="I349" s="740"/>
      <c r="J349" s="740"/>
      <c r="K349" s="740"/>
      <c r="L349" s="740"/>
      <c r="M349" s="740"/>
      <c r="N349" s="740">
        <v>4</v>
      </c>
      <c r="O349" s="740">
        <v>1400</v>
      </c>
      <c r="P349" s="753"/>
      <c r="Q349" s="741">
        <v>350</v>
      </c>
    </row>
    <row r="350" spans="1:17" ht="14.4" customHeight="1" x14ac:dyDescent="0.3">
      <c r="A350" s="736" t="s">
        <v>6514</v>
      </c>
      <c r="B350" s="737" t="s">
        <v>6515</v>
      </c>
      <c r="C350" s="737" t="s">
        <v>5469</v>
      </c>
      <c r="D350" s="737" t="s">
        <v>6523</v>
      </c>
      <c r="E350" s="737" t="s">
        <v>6524</v>
      </c>
      <c r="F350" s="740">
        <v>1</v>
      </c>
      <c r="G350" s="740">
        <v>207</v>
      </c>
      <c r="H350" s="740">
        <v>0.49521531100478466</v>
      </c>
      <c r="I350" s="740">
        <v>207</v>
      </c>
      <c r="J350" s="740">
        <v>2</v>
      </c>
      <c r="K350" s="740">
        <v>418</v>
      </c>
      <c r="L350" s="740">
        <v>1</v>
      </c>
      <c r="M350" s="740">
        <v>209</v>
      </c>
      <c r="N350" s="740"/>
      <c r="O350" s="740"/>
      <c r="P350" s="753"/>
      <c r="Q350" s="741"/>
    </row>
    <row r="351" spans="1:17" ht="14.4" customHeight="1" x14ac:dyDescent="0.3">
      <c r="A351" s="736" t="s">
        <v>6514</v>
      </c>
      <c r="B351" s="737" t="s">
        <v>6515</v>
      </c>
      <c r="C351" s="737" t="s">
        <v>5469</v>
      </c>
      <c r="D351" s="737" t="s">
        <v>6525</v>
      </c>
      <c r="E351" s="737" t="s">
        <v>6526</v>
      </c>
      <c r="F351" s="740"/>
      <c r="G351" s="740"/>
      <c r="H351" s="740"/>
      <c r="I351" s="740"/>
      <c r="J351" s="740"/>
      <c r="K351" s="740"/>
      <c r="L351" s="740"/>
      <c r="M351" s="740"/>
      <c r="N351" s="740">
        <v>4</v>
      </c>
      <c r="O351" s="740">
        <v>1604</v>
      </c>
      <c r="P351" s="753"/>
      <c r="Q351" s="741">
        <v>401</v>
      </c>
    </row>
    <row r="352" spans="1:17" ht="14.4" customHeight="1" x14ac:dyDescent="0.3">
      <c r="A352" s="736" t="s">
        <v>6514</v>
      </c>
      <c r="B352" s="737" t="s">
        <v>6515</v>
      </c>
      <c r="C352" s="737" t="s">
        <v>5469</v>
      </c>
      <c r="D352" s="737" t="s">
        <v>6527</v>
      </c>
      <c r="E352" s="737" t="s">
        <v>6528</v>
      </c>
      <c r="F352" s="740"/>
      <c r="G352" s="740"/>
      <c r="H352" s="740"/>
      <c r="I352" s="740"/>
      <c r="J352" s="740"/>
      <c r="K352" s="740"/>
      <c r="L352" s="740"/>
      <c r="M352" s="740"/>
      <c r="N352" s="740">
        <v>1</v>
      </c>
      <c r="O352" s="740">
        <v>574</v>
      </c>
      <c r="P352" s="753"/>
      <c r="Q352" s="741">
        <v>574</v>
      </c>
    </row>
    <row r="353" spans="1:17" ht="14.4" customHeight="1" x14ac:dyDescent="0.3">
      <c r="A353" s="736" t="s">
        <v>6529</v>
      </c>
      <c r="B353" s="737" t="s">
        <v>5929</v>
      </c>
      <c r="C353" s="737" t="s">
        <v>5469</v>
      </c>
      <c r="D353" s="737" t="s">
        <v>6452</v>
      </c>
      <c r="E353" s="737" t="s">
        <v>6453</v>
      </c>
      <c r="F353" s="740"/>
      <c r="G353" s="740"/>
      <c r="H353" s="740"/>
      <c r="I353" s="740"/>
      <c r="J353" s="740"/>
      <c r="K353" s="740"/>
      <c r="L353" s="740"/>
      <c r="M353" s="740"/>
      <c r="N353" s="740">
        <v>2</v>
      </c>
      <c r="O353" s="740">
        <v>25588</v>
      </c>
      <c r="P353" s="753"/>
      <c r="Q353" s="741">
        <v>12794</v>
      </c>
    </row>
    <row r="354" spans="1:17" ht="14.4" customHeight="1" x14ac:dyDescent="0.3">
      <c r="A354" s="736" t="s">
        <v>6529</v>
      </c>
      <c r="B354" s="737" t="s">
        <v>5929</v>
      </c>
      <c r="C354" s="737" t="s">
        <v>5469</v>
      </c>
      <c r="D354" s="737" t="s">
        <v>5930</v>
      </c>
      <c r="E354" s="737" t="s">
        <v>5931</v>
      </c>
      <c r="F354" s="740">
        <v>2</v>
      </c>
      <c r="G354" s="740">
        <v>2536</v>
      </c>
      <c r="H354" s="740"/>
      <c r="I354" s="740">
        <v>1268</v>
      </c>
      <c r="J354" s="740"/>
      <c r="K354" s="740"/>
      <c r="L354" s="740"/>
      <c r="M354" s="740"/>
      <c r="N354" s="740">
        <v>2</v>
      </c>
      <c r="O354" s="740">
        <v>2570</v>
      </c>
      <c r="P354" s="753"/>
      <c r="Q354" s="741">
        <v>1285</v>
      </c>
    </row>
    <row r="355" spans="1:17" ht="14.4" customHeight="1" x14ac:dyDescent="0.3">
      <c r="A355" s="736" t="s">
        <v>6529</v>
      </c>
      <c r="B355" s="737" t="s">
        <v>5929</v>
      </c>
      <c r="C355" s="737" t="s">
        <v>5469</v>
      </c>
      <c r="D355" s="737" t="s">
        <v>6530</v>
      </c>
      <c r="E355" s="737" t="s">
        <v>6531</v>
      </c>
      <c r="F355" s="740">
        <v>4</v>
      </c>
      <c r="G355" s="740">
        <v>37784</v>
      </c>
      <c r="H355" s="740">
        <v>0.48426125294781092</v>
      </c>
      <c r="I355" s="740">
        <v>9446</v>
      </c>
      <c r="J355" s="740">
        <v>8</v>
      </c>
      <c r="K355" s="740">
        <v>78024</v>
      </c>
      <c r="L355" s="740">
        <v>1</v>
      </c>
      <c r="M355" s="740">
        <v>9753</v>
      </c>
      <c r="N355" s="740">
        <v>10</v>
      </c>
      <c r="O355" s="740">
        <v>97620</v>
      </c>
      <c r="P355" s="753">
        <v>1.2511534912334665</v>
      </c>
      <c r="Q355" s="741">
        <v>9762</v>
      </c>
    </row>
    <row r="356" spans="1:17" ht="14.4" customHeight="1" x14ac:dyDescent="0.3">
      <c r="A356" s="736" t="s">
        <v>6529</v>
      </c>
      <c r="B356" s="737" t="s">
        <v>5929</v>
      </c>
      <c r="C356" s="737" t="s">
        <v>5469</v>
      </c>
      <c r="D356" s="737" t="s">
        <v>5932</v>
      </c>
      <c r="E356" s="737" t="s">
        <v>5933</v>
      </c>
      <c r="F356" s="740">
        <v>6</v>
      </c>
      <c r="G356" s="740">
        <v>6048</v>
      </c>
      <c r="H356" s="740"/>
      <c r="I356" s="740">
        <v>1008</v>
      </c>
      <c r="J356" s="740"/>
      <c r="K356" s="740"/>
      <c r="L356" s="740"/>
      <c r="M356" s="740"/>
      <c r="N356" s="740"/>
      <c r="O356" s="740"/>
      <c r="P356" s="753"/>
      <c r="Q356" s="741"/>
    </row>
    <row r="357" spans="1:17" ht="14.4" customHeight="1" x14ac:dyDescent="0.3">
      <c r="A357" s="736" t="s">
        <v>6529</v>
      </c>
      <c r="B357" s="737" t="s">
        <v>5929</v>
      </c>
      <c r="C357" s="737" t="s">
        <v>5469</v>
      </c>
      <c r="D357" s="737" t="s">
        <v>5934</v>
      </c>
      <c r="E357" s="737" t="s">
        <v>5935</v>
      </c>
      <c r="F357" s="740">
        <v>6</v>
      </c>
      <c r="G357" s="740">
        <v>13584</v>
      </c>
      <c r="H357" s="740"/>
      <c r="I357" s="740">
        <v>2264</v>
      </c>
      <c r="J357" s="740"/>
      <c r="K357" s="740"/>
      <c r="L357" s="740"/>
      <c r="M357" s="740"/>
      <c r="N357" s="740">
        <v>24</v>
      </c>
      <c r="O357" s="740">
        <v>55128</v>
      </c>
      <c r="P357" s="753"/>
      <c r="Q357" s="741">
        <v>2297</v>
      </c>
    </row>
    <row r="358" spans="1:17" ht="14.4" customHeight="1" x14ac:dyDescent="0.3">
      <c r="A358" s="736" t="s">
        <v>6529</v>
      </c>
      <c r="B358" s="737" t="s">
        <v>5929</v>
      </c>
      <c r="C358" s="737" t="s">
        <v>5469</v>
      </c>
      <c r="D358" s="737" t="s">
        <v>6532</v>
      </c>
      <c r="E358" s="737" t="s">
        <v>6533</v>
      </c>
      <c r="F358" s="740">
        <v>1</v>
      </c>
      <c r="G358" s="740">
        <v>7555</v>
      </c>
      <c r="H358" s="740"/>
      <c r="I358" s="740">
        <v>7555</v>
      </c>
      <c r="J358" s="740"/>
      <c r="K358" s="740"/>
      <c r="L358" s="740"/>
      <c r="M358" s="740"/>
      <c r="N358" s="740"/>
      <c r="O358" s="740"/>
      <c r="P358" s="753"/>
      <c r="Q358" s="741"/>
    </row>
    <row r="359" spans="1:17" ht="14.4" customHeight="1" thickBot="1" x14ac:dyDescent="0.35">
      <c r="A359" s="742" t="s">
        <v>6529</v>
      </c>
      <c r="B359" s="743" t="s">
        <v>5929</v>
      </c>
      <c r="C359" s="743" t="s">
        <v>5469</v>
      </c>
      <c r="D359" s="743" t="s">
        <v>6534</v>
      </c>
      <c r="E359" s="743" t="s">
        <v>6535</v>
      </c>
      <c r="F359" s="746"/>
      <c r="G359" s="746"/>
      <c r="H359" s="746"/>
      <c r="I359" s="746"/>
      <c r="J359" s="746"/>
      <c r="K359" s="746"/>
      <c r="L359" s="746"/>
      <c r="M359" s="746"/>
      <c r="N359" s="746">
        <v>2</v>
      </c>
      <c r="O359" s="746">
        <v>0</v>
      </c>
      <c r="P359" s="754"/>
      <c r="Q359" s="747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83" t="s">
        <v>181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</row>
    <row r="2" spans="1:14" ht="14.4" customHeight="1" thickBot="1" x14ac:dyDescent="0.35">
      <c r="A2" s="374" t="s">
        <v>323</v>
      </c>
      <c r="B2" s="189"/>
      <c r="C2" s="189"/>
      <c r="D2" s="189"/>
      <c r="E2" s="189"/>
      <c r="F2" s="189"/>
      <c r="G2" s="438"/>
      <c r="H2" s="438"/>
      <c r="I2" s="438"/>
      <c r="J2" s="189"/>
      <c r="K2" s="438"/>
      <c r="L2" s="438"/>
      <c r="M2" s="43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2964</v>
      </c>
      <c r="D3" s="193">
        <f>SUBTOTAL(9,D6:D1048576)</f>
        <v>2996</v>
      </c>
      <c r="E3" s="193">
        <f>SUBTOTAL(9,E6:E1048576)</f>
        <v>3384</v>
      </c>
      <c r="F3" s="194">
        <f>IF(OR(E3=0,D3=0),"",E3/D3)</f>
        <v>1.1295060080106809</v>
      </c>
      <c r="G3" s="439">
        <f>SUBTOTAL(9,G6:G1048576)</f>
        <v>2731.8653999999997</v>
      </c>
      <c r="H3" s="440">
        <f>SUBTOTAL(9,H6:H1048576)</f>
        <v>2755.7595000000001</v>
      </c>
      <c r="I3" s="440">
        <f>SUBTOTAL(9,I6:I1048576)</f>
        <v>3030.969599999999</v>
      </c>
      <c r="J3" s="194">
        <f>IF(OR(I3=0,H3=0),"",I3/H3)</f>
        <v>1.0998672416805599</v>
      </c>
      <c r="K3" s="439">
        <f>SUBTOTAL(9,K6:K1048576)</f>
        <v>237.12</v>
      </c>
      <c r="L3" s="440">
        <f>SUBTOTAL(9,L6:L1048576)</f>
        <v>239.68</v>
      </c>
      <c r="M3" s="440">
        <f>SUBTOTAL(9,M6:M1048576)</f>
        <v>270.72000000000003</v>
      </c>
      <c r="N3" s="195">
        <f>IF(OR(M3=0,E3=0),"",M3*1000/E3)</f>
        <v>80</v>
      </c>
    </row>
    <row r="4" spans="1:14" ht="14.4" customHeight="1" x14ac:dyDescent="0.3">
      <c r="A4" s="685" t="s">
        <v>90</v>
      </c>
      <c r="B4" s="686" t="s">
        <v>11</v>
      </c>
      <c r="C4" s="687" t="s">
        <v>91</v>
      </c>
      <c r="D4" s="687"/>
      <c r="E4" s="687"/>
      <c r="F4" s="688"/>
      <c r="G4" s="689" t="s">
        <v>320</v>
      </c>
      <c r="H4" s="687"/>
      <c r="I4" s="687"/>
      <c r="J4" s="688"/>
      <c r="K4" s="689" t="s">
        <v>92</v>
      </c>
      <c r="L4" s="687"/>
      <c r="M4" s="687"/>
      <c r="N4" s="690"/>
    </row>
    <row r="5" spans="1:14" ht="14.4" customHeight="1" thickBot="1" x14ac:dyDescent="0.35">
      <c r="A5" s="961"/>
      <c r="B5" s="962"/>
      <c r="C5" s="965">
        <v>2015</v>
      </c>
      <c r="D5" s="965">
        <v>2016</v>
      </c>
      <c r="E5" s="965">
        <v>2017</v>
      </c>
      <c r="F5" s="966" t="s">
        <v>2</v>
      </c>
      <c r="G5" s="970">
        <v>2015</v>
      </c>
      <c r="H5" s="965">
        <v>2016</v>
      </c>
      <c r="I5" s="965">
        <v>2017</v>
      </c>
      <c r="J5" s="966" t="s">
        <v>2</v>
      </c>
      <c r="K5" s="970">
        <v>2015</v>
      </c>
      <c r="L5" s="965">
        <v>2016</v>
      </c>
      <c r="M5" s="965">
        <v>2017</v>
      </c>
      <c r="N5" s="971" t="s">
        <v>93</v>
      </c>
    </row>
    <row r="6" spans="1:14" ht="14.4" customHeight="1" thickBot="1" x14ac:dyDescent="0.35">
      <c r="A6" s="963" t="s">
        <v>5707</v>
      </c>
      <c r="B6" s="964" t="s">
        <v>6537</v>
      </c>
      <c r="C6" s="967">
        <v>2964</v>
      </c>
      <c r="D6" s="968">
        <v>2996</v>
      </c>
      <c r="E6" s="968">
        <v>3384</v>
      </c>
      <c r="F6" s="969">
        <v>1.1295060080106809</v>
      </c>
      <c r="G6" s="967">
        <v>2731.8653999999997</v>
      </c>
      <c r="H6" s="968">
        <v>2755.7595000000001</v>
      </c>
      <c r="I6" s="968">
        <v>3030.969599999999</v>
      </c>
      <c r="J6" s="969">
        <v>1.0998672416805599</v>
      </c>
      <c r="K6" s="967">
        <v>237.12</v>
      </c>
      <c r="L6" s="968">
        <v>239.68</v>
      </c>
      <c r="M6" s="968">
        <v>270.72000000000003</v>
      </c>
      <c r="N6" s="972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2017-04-25T09:52:24Z</dcterms:modified>
</cp:coreProperties>
</file>